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jos\Desktop\anexos\"/>
    </mc:Choice>
  </mc:AlternateContent>
  <bookViews>
    <workbookView xWindow="0" yWindow="0" windowWidth="23040" windowHeight="9195"/>
  </bookViews>
  <sheets>
    <sheet name="PLANILHA DE CUSTOS" sheetId="13" r:id="rId1"/>
    <sheet name="CALCULO BDI" sheetId="2" r:id="rId2"/>
    <sheet name="COMPARATIVO COTAÇÕES" sheetId="3" state="hidden" r:id="rId3"/>
    <sheet name="CURVA ABC INSUMOS" sheetId="4" state="hidden" r:id="rId4"/>
    <sheet name="CURVA ABC SERVIÇOS" sheetId="5" state="hidden" r:id="rId5"/>
    <sheet name="MEMÓRIAS DE CÁLCULO" sheetId="6" state="hidden" r:id="rId6"/>
    <sheet name="CRONOGRAMA" sheetId="7" state="hidden" r:id="rId7"/>
    <sheet name="CRONOGRAMA FF" sheetId="8" state="hidden" r:id="rId8"/>
    <sheet name="BDI" sheetId="9" state="hidden" r:id="rId9"/>
  </sheets>
  <definedNames>
    <definedName name="_xlnm._FilterDatabase" localSheetId="2" hidden="1">'COMPARATIVO COTAÇÕES'!$B$4:$K$111</definedName>
    <definedName name="_xlnm._FilterDatabase" localSheetId="3" hidden="1">'CURVA ABC INSUMOS'!$B$4:$D$208</definedName>
    <definedName name="_xlnm._FilterDatabase" localSheetId="4" hidden="1">'CURVA ABC SERVIÇOS'!$B$4:$G$208</definedName>
    <definedName name="_xlnm._FilterDatabase" localSheetId="0" hidden="1">'PLANILHA DE CUSTOS'!$A$7:$K$270</definedName>
    <definedName name="ÁREA" localSheetId="0">#REF!</definedName>
    <definedName name="ÁREA">#REF!</definedName>
    <definedName name="ÁREA_CONST" localSheetId="0">#REF!</definedName>
    <definedName name="ÁREA_CONST">#REF!</definedName>
    <definedName name="_xlnm.Print_Area" localSheetId="0">'PLANILHA DE CUSTOS'!$A$1:$J$275</definedName>
    <definedName name="BDI">BDI!$G$14</definedName>
    <definedName name="CUSTO_OBRA" localSheetId="0">#REF!</definedName>
    <definedName name="CUSTO_OBRA">#REF!</definedName>
    <definedName name="CUSTO_VENDA" localSheetId="0">#REF!</definedName>
    <definedName name="CUSTO_VENDA">#REF!</definedName>
    <definedName name="DURAÇÃO" localSheetId="0">#REF!</definedName>
    <definedName name="DURAÇÃO">#REF!</definedName>
    <definedName name="ENCARGOS_HORISTA" localSheetId="0">#REF!</definedName>
    <definedName name="ENCARGOS_HORISTA">#REF!</definedName>
    <definedName name="ENCARGOS_MENSALISTA" localSheetId="0">#REF!</definedName>
    <definedName name="ENCARGOS_MENSALISTA">#REF!</definedName>
    <definedName name="OBJETO" localSheetId="0">#REF!</definedName>
    <definedName name="OBJETO">#REF!</definedName>
    <definedName name="_xlnm.Print_Titles" localSheetId="0">'PLANILHA DE CUSTOS'!$1:$7</definedName>
  </definedNames>
  <calcPr calcId="152511"/>
</workbook>
</file>

<file path=xl/calcChain.xml><?xml version="1.0" encoding="utf-8"?>
<calcChain xmlns="http://schemas.openxmlformats.org/spreadsheetml/2006/main">
  <c r="D8" i="2" l="1"/>
  <c r="D7" i="2"/>
  <c r="D4" i="2"/>
  <c r="D5" i="2" l="1"/>
  <c r="D9" i="2"/>
  <c r="D12" i="2" l="1"/>
  <c r="J10" i="13" l="1"/>
  <c r="J11" i="13"/>
  <c r="J12" i="13"/>
  <c r="J13" i="13"/>
  <c r="J15" i="13"/>
  <c r="J16" i="13"/>
  <c r="J17" i="13"/>
  <c r="J19" i="13"/>
  <c r="J20" i="13"/>
  <c r="J21" i="13"/>
  <c r="J22" i="13"/>
  <c r="J23" i="13"/>
  <c r="J25" i="13"/>
  <c r="J26" i="13"/>
  <c r="J28" i="13"/>
  <c r="J29" i="13"/>
  <c r="J30" i="13"/>
  <c r="J31" i="13"/>
  <c r="J33" i="13"/>
  <c r="J35" i="13"/>
  <c r="J36" i="13"/>
  <c r="J37" i="13"/>
  <c r="J38" i="13"/>
  <c r="J39" i="13"/>
  <c r="J40" i="13"/>
  <c r="J41" i="13"/>
  <c r="J42" i="13"/>
  <c r="J46" i="13"/>
  <c r="J47" i="13"/>
  <c r="J48" i="13"/>
  <c r="J49" i="13"/>
  <c r="J50" i="13"/>
  <c r="J51" i="13"/>
  <c r="J52" i="13"/>
  <c r="J54" i="13"/>
  <c r="J55" i="13"/>
  <c r="J57" i="13"/>
  <c r="J58" i="13"/>
  <c r="J59" i="13"/>
  <c r="J60" i="13"/>
  <c r="J61" i="13"/>
  <c r="J63" i="13"/>
  <c r="J64" i="13"/>
  <c r="J66" i="13"/>
  <c r="J67" i="13"/>
  <c r="J68" i="13"/>
  <c r="J69" i="13"/>
  <c r="J70" i="13"/>
  <c r="J73" i="13"/>
  <c r="J74" i="13"/>
  <c r="J75" i="13"/>
  <c r="J76" i="13"/>
  <c r="J77" i="13"/>
  <c r="J78" i="13"/>
  <c r="J79" i="13"/>
  <c r="J81" i="13"/>
  <c r="J82" i="13"/>
  <c r="J84" i="13"/>
  <c r="J85" i="13"/>
  <c r="J86" i="13"/>
  <c r="J87" i="13"/>
  <c r="J88" i="13"/>
  <c r="J90" i="13"/>
  <c r="J91" i="13"/>
  <c r="J93" i="13"/>
  <c r="J94" i="13"/>
  <c r="J95" i="13"/>
  <c r="J96" i="13"/>
  <c r="J97" i="13"/>
  <c r="J100" i="13"/>
  <c r="J101" i="13"/>
  <c r="J102" i="13"/>
  <c r="J103" i="13"/>
  <c r="J104" i="13"/>
  <c r="J105" i="13"/>
  <c r="J106" i="13"/>
  <c r="J108" i="13"/>
  <c r="J109" i="13"/>
  <c r="J111" i="13"/>
  <c r="J112" i="13"/>
  <c r="J113" i="13"/>
  <c r="J114" i="13"/>
  <c r="J115" i="13"/>
  <c r="J117" i="13"/>
  <c r="J118" i="13"/>
  <c r="J120" i="13"/>
  <c r="J121" i="13"/>
  <c r="J122" i="13"/>
  <c r="J123" i="13"/>
  <c r="J124" i="13"/>
  <c r="J127" i="13"/>
  <c r="J128" i="13"/>
  <c r="J129" i="13"/>
  <c r="J130" i="13"/>
  <c r="J131" i="13"/>
  <c r="J132" i="13"/>
  <c r="J133" i="13"/>
  <c r="J135" i="13"/>
  <c r="J136" i="13"/>
  <c r="J138" i="13"/>
  <c r="J139" i="13"/>
  <c r="J140" i="13"/>
  <c r="J141" i="13"/>
  <c r="J142" i="13"/>
  <c r="J144" i="13"/>
  <c r="J145" i="13"/>
  <c r="J147" i="13"/>
  <c r="J148" i="13"/>
  <c r="J149" i="13"/>
  <c r="J150" i="13"/>
  <c r="J151" i="13"/>
  <c r="J154" i="13"/>
  <c r="J155" i="13"/>
  <c r="J156" i="13"/>
  <c r="J157" i="13"/>
  <c r="J158" i="13"/>
  <c r="J159" i="13"/>
  <c r="J160" i="13"/>
  <c r="J162" i="13"/>
  <c r="J163" i="13"/>
  <c r="J165" i="13"/>
  <c r="J166" i="13"/>
  <c r="J167" i="13"/>
  <c r="J168" i="13"/>
  <c r="J169" i="13"/>
  <c r="J171" i="13"/>
  <c r="J172" i="13"/>
  <c r="J174" i="13"/>
  <c r="J175" i="13"/>
  <c r="J176" i="13"/>
  <c r="J177" i="13"/>
  <c r="J178" i="13"/>
  <c r="J181" i="13"/>
  <c r="J182" i="13"/>
  <c r="J183" i="13"/>
  <c r="J184" i="13"/>
  <c r="J185" i="13"/>
  <c r="J186" i="13"/>
  <c r="J187" i="13"/>
  <c r="J189" i="13"/>
  <c r="J190" i="13"/>
  <c r="J192" i="13"/>
  <c r="J193" i="13"/>
  <c r="J194" i="13"/>
  <c r="J195" i="13"/>
  <c r="J196" i="13"/>
  <c r="J198" i="13"/>
  <c r="J199" i="13"/>
  <c r="J201" i="13"/>
  <c r="J202" i="13"/>
  <c r="J203" i="13"/>
  <c r="J204" i="13"/>
  <c r="J205" i="13"/>
  <c r="J209" i="13"/>
  <c r="J211" i="13"/>
  <c r="J212" i="13"/>
  <c r="J214" i="13"/>
  <c r="J215" i="13"/>
  <c r="J217" i="13"/>
  <c r="J218" i="13"/>
  <c r="J219" i="13"/>
  <c r="J220" i="13"/>
  <c r="J223" i="13"/>
  <c r="J225" i="13"/>
  <c r="J226" i="13"/>
  <c r="J228" i="13"/>
  <c r="J229" i="13"/>
  <c r="J231" i="13"/>
  <c r="J232" i="13"/>
  <c r="J233" i="13"/>
  <c r="J234" i="13"/>
  <c r="J237" i="13"/>
  <c r="J239" i="13"/>
  <c r="J240" i="13"/>
  <c r="J242" i="13"/>
  <c r="J243" i="13"/>
  <c r="J245" i="13"/>
  <c r="J246" i="13"/>
  <c r="J247" i="13"/>
  <c r="J248" i="13"/>
  <c r="J249" i="13"/>
  <c r="J252" i="13"/>
  <c r="J254" i="13"/>
  <c r="J255" i="13"/>
  <c r="J257" i="13"/>
  <c r="J258" i="13"/>
  <c r="J260" i="13"/>
  <c r="J261" i="13"/>
  <c r="J262" i="13"/>
  <c r="J263" i="13"/>
  <c r="J266" i="13"/>
  <c r="J268" i="13"/>
  <c r="J269" i="13"/>
  <c r="J270" i="13"/>
  <c r="J24" i="13" l="1"/>
  <c r="B97" i="13" l="1"/>
  <c r="J18" i="13" l="1"/>
  <c r="E68" i="13"/>
  <c r="J251" i="13" l="1"/>
  <c r="J236" i="13"/>
  <c r="J222" i="13"/>
  <c r="E123" i="13" l="1"/>
  <c r="E196" i="13" l="1"/>
  <c r="E195" i="13"/>
  <c r="E194" i="13"/>
  <c r="E193" i="13"/>
  <c r="E192" i="13"/>
  <c r="E169" i="13"/>
  <c r="E168" i="13"/>
  <c r="E167" i="13"/>
  <c r="E166" i="13"/>
  <c r="E165" i="13"/>
  <c r="E61" i="13"/>
  <c r="E60" i="13"/>
  <c r="E59" i="13"/>
  <c r="E58" i="13"/>
  <c r="E57" i="13"/>
  <c r="E115" i="13"/>
  <c r="E114" i="13"/>
  <c r="E113" i="13"/>
  <c r="E112" i="13"/>
  <c r="E111" i="13"/>
  <c r="E142" i="13"/>
  <c r="E141" i="13" l="1"/>
  <c r="J32" i="13"/>
  <c r="E31" i="13"/>
  <c r="E12" i="13"/>
  <c r="E11" i="13"/>
  <c r="E10" i="13"/>
  <c r="J9" i="13" l="1"/>
  <c r="E44" i="13"/>
  <c r="E250" i="13"/>
  <c r="E235" i="13"/>
  <c r="E221" i="13"/>
  <c r="E207" i="13"/>
  <c r="E179" i="13"/>
  <c r="E152" i="13"/>
  <c r="E125" i="13"/>
  <c r="E98" i="13"/>
  <c r="E71" i="13"/>
  <c r="E270" i="13"/>
  <c r="E269" i="13"/>
  <c r="E268" i="13"/>
  <c r="E266" i="13"/>
  <c r="E263" i="13"/>
  <c r="E262" i="13"/>
  <c r="E261" i="13"/>
  <c r="E260" i="13"/>
  <c r="E258" i="13"/>
  <c r="E257" i="13"/>
  <c r="E255" i="13"/>
  <c r="E254" i="13"/>
  <c r="E252" i="13"/>
  <c r="E249" i="13"/>
  <c r="E248" i="13"/>
  <c r="E247" i="13"/>
  <c r="E246" i="13"/>
  <c r="E245" i="13"/>
  <c r="E243" i="13"/>
  <c r="E242" i="13"/>
  <c r="E240" i="13"/>
  <c r="E239" i="13"/>
  <c r="E237" i="13"/>
  <c r="E234" i="13"/>
  <c r="E233" i="13"/>
  <c r="E232" i="13"/>
  <c r="E231" i="13"/>
  <c r="E229" i="13"/>
  <c r="E228" i="13"/>
  <c r="E226" i="13"/>
  <c r="E225" i="13"/>
  <c r="E223" i="13"/>
  <c r="E220" i="13"/>
  <c r="E219" i="13"/>
  <c r="E218" i="13"/>
  <c r="E217" i="13"/>
  <c r="E215" i="13"/>
  <c r="E214" i="13"/>
  <c r="E212" i="13"/>
  <c r="E211" i="13"/>
  <c r="E209" i="13"/>
  <c r="B89" i="13"/>
  <c r="E91" i="13" s="1"/>
  <c r="B83" i="13"/>
  <c r="E88" i="13" s="1"/>
  <c r="B80" i="13"/>
  <c r="B82" i="13" s="1"/>
  <c r="E82" i="13" s="1"/>
  <c r="B72" i="13"/>
  <c r="E205" i="13"/>
  <c r="E204" i="13"/>
  <c r="E203" i="13"/>
  <c r="E202" i="13"/>
  <c r="E201" i="13"/>
  <c r="E199" i="13"/>
  <c r="E198" i="13"/>
  <c r="E190" i="13"/>
  <c r="E189" i="13"/>
  <c r="E187" i="13"/>
  <c r="E186" i="13"/>
  <c r="E185" i="13"/>
  <c r="E184" i="13"/>
  <c r="E183" i="13"/>
  <c r="E182" i="13"/>
  <c r="E181" i="13"/>
  <c r="E178" i="13"/>
  <c r="E177" i="13"/>
  <c r="E176" i="13"/>
  <c r="E175" i="13"/>
  <c r="E174" i="13"/>
  <c r="E172" i="13"/>
  <c r="E171" i="13"/>
  <c r="E163" i="13"/>
  <c r="E162" i="13"/>
  <c r="E160" i="13"/>
  <c r="E159" i="13"/>
  <c r="E158" i="13"/>
  <c r="E157" i="13"/>
  <c r="E156" i="13"/>
  <c r="E155" i="13"/>
  <c r="E154" i="13"/>
  <c r="E151" i="13"/>
  <c r="E150" i="13"/>
  <c r="E149" i="13"/>
  <c r="E148" i="13"/>
  <c r="E147" i="13"/>
  <c r="E145" i="13"/>
  <c r="E144" i="13"/>
  <c r="E140" i="13"/>
  <c r="E139" i="13"/>
  <c r="E138" i="13"/>
  <c r="E136" i="13"/>
  <c r="E135" i="13"/>
  <c r="E133" i="13"/>
  <c r="E132" i="13"/>
  <c r="E131" i="13"/>
  <c r="E130" i="13"/>
  <c r="E129" i="13"/>
  <c r="E128" i="13"/>
  <c r="E127" i="13"/>
  <c r="E124" i="13"/>
  <c r="E122" i="13"/>
  <c r="E121" i="13"/>
  <c r="E120" i="13"/>
  <c r="E118" i="13"/>
  <c r="E117" i="13"/>
  <c r="E109" i="13"/>
  <c r="E108" i="13"/>
  <c r="E106" i="13"/>
  <c r="E105" i="13"/>
  <c r="E104" i="13"/>
  <c r="E103" i="13"/>
  <c r="E102" i="13"/>
  <c r="E101" i="13"/>
  <c r="E100" i="13"/>
  <c r="E30" i="13"/>
  <c r="E29" i="13"/>
  <c r="E28" i="13"/>
  <c r="E64" i="13"/>
  <c r="E63" i="13"/>
  <c r="E55" i="13"/>
  <c r="E54" i="13"/>
  <c r="E52" i="13"/>
  <c r="E51" i="13"/>
  <c r="E50" i="13"/>
  <c r="E49" i="13"/>
  <c r="E48" i="13"/>
  <c r="E47" i="13"/>
  <c r="E46" i="13"/>
  <c r="J34" i="13"/>
  <c r="J253" i="13" l="1"/>
  <c r="J27" i="13"/>
  <c r="E67" i="13"/>
  <c r="E66" i="13"/>
  <c r="E70" i="13"/>
  <c r="E69" i="13"/>
  <c r="J208" i="13"/>
  <c r="E97" i="13"/>
  <c r="B94" i="13"/>
  <c r="E94" i="13" s="1"/>
  <c r="B93" i="13"/>
  <c r="E93" i="13" s="1"/>
  <c r="B95" i="13"/>
  <c r="E95" i="13" s="1"/>
  <c r="B96" i="13"/>
  <c r="E96" i="13" s="1"/>
  <c r="E90" i="13"/>
  <c r="E84" i="13"/>
  <c r="E85" i="13"/>
  <c r="E86" i="13"/>
  <c r="E87" i="13"/>
  <c r="B81" i="13"/>
  <c r="E81" i="13" s="1"/>
  <c r="E73" i="13"/>
  <c r="E74" i="13"/>
  <c r="J241" i="13" l="1"/>
  <c r="J89" i="13"/>
  <c r="J116" i="13"/>
  <c r="J230" i="13"/>
  <c r="J256" i="13"/>
  <c r="J227" i="13"/>
  <c r="J197" i="13"/>
  <c r="J143" i="13"/>
  <c r="J224" i="13"/>
  <c r="J238" i="13"/>
  <c r="J170" i="13"/>
  <c r="J80" i="13"/>
  <c r="J107" i="13"/>
  <c r="J200" i="13"/>
  <c r="J134" i="13"/>
  <c r="J164" i="13"/>
  <c r="J92" i="13"/>
  <c r="J188" i="13"/>
  <c r="J244" i="13"/>
  <c r="J137" i="13"/>
  <c r="J191" i="13"/>
  <c r="J110" i="13"/>
  <c r="J146" i="13"/>
  <c r="J83" i="13"/>
  <c r="J119" i="13"/>
  <c r="J173" i="13"/>
  <c r="J161" i="13"/>
  <c r="J65" i="13"/>
  <c r="J53" i="13"/>
  <c r="J62" i="13"/>
  <c r="J213" i="13"/>
  <c r="J56" i="13"/>
  <c r="J210" i="13"/>
  <c r="J216" i="13"/>
  <c r="E75" i="13"/>
  <c r="E76" i="13"/>
  <c r="E77" i="13"/>
  <c r="J259" i="13" l="1"/>
  <c r="J221" i="13"/>
  <c r="J235" i="13"/>
  <c r="J207" i="13"/>
  <c r="E79" i="13"/>
  <c r="E78" i="13"/>
  <c r="J250" i="13" l="1"/>
  <c r="J206" i="13" s="1"/>
  <c r="J265" i="13" l="1"/>
  <c r="J267" i="13" l="1"/>
  <c r="J264" i="13" s="1"/>
  <c r="J14" i="13"/>
  <c r="J8" i="13" l="1"/>
  <c r="G12" i="9" l="1"/>
  <c r="G11" i="9"/>
  <c r="G9" i="9"/>
  <c r="G8" i="9"/>
  <c r="B2" i="9"/>
  <c r="D29" i="8"/>
  <c r="L29" i="8" s="1"/>
  <c r="C29" i="8"/>
  <c r="D28" i="8"/>
  <c r="C28" i="8"/>
  <c r="D27" i="8"/>
  <c r="P27" i="8" s="1"/>
  <c r="C27" i="8"/>
  <c r="D26" i="8"/>
  <c r="O26" i="8" s="1"/>
  <c r="C26" i="8"/>
  <c r="D25" i="8"/>
  <c r="N25" i="8" s="1"/>
  <c r="C25" i="8"/>
  <c r="D24" i="8"/>
  <c r="M24" i="8" s="1"/>
  <c r="M23" i="8" s="1"/>
  <c r="M31" i="8" s="1"/>
  <c r="C24" i="8"/>
  <c r="C23" i="8"/>
  <c r="D22" i="8"/>
  <c r="M22" i="8" s="1"/>
  <c r="C22" i="8"/>
  <c r="D21" i="8"/>
  <c r="L21" i="8" s="1"/>
  <c r="C21" i="8"/>
  <c r="D20" i="8"/>
  <c r="K20" i="8" s="1"/>
  <c r="C20" i="8"/>
  <c r="D19" i="8"/>
  <c r="P19" i="8" s="1"/>
  <c r="C19" i="8"/>
  <c r="D18" i="8"/>
  <c r="O18" i="8" s="1"/>
  <c r="C18" i="8"/>
  <c r="D17" i="8"/>
  <c r="N17" i="8" s="1"/>
  <c r="C17" i="8"/>
  <c r="D16" i="8"/>
  <c r="M16" i="8" s="1"/>
  <c r="C16" i="8"/>
  <c r="D15" i="8"/>
  <c r="L15" i="8" s="1"/>
  <c r="C15" i="8"/>
  <c r="D14" i="8"/>
  <c r="M14" i="8" s="1"/>
  <c r="C14" i="8"/>
  <c r="D13" i="8"/>
  <c r="L13" i="8" s="1"/>
  <c r="C13" i="8"/>
  <c r="D12" i="8"/>
  <c r="C12" i="8"/>
  <c r="D11" i="8"/>
  <c r="P11" i="8" s="1"/>
  <c r="C11" i="8"/>
  <c r="D10" i="8"/>
  <c r="O10" i="8" s="1"/>
  <c r="C10" i="8"/>
  <c r="D9" i="8"/>
  <c r="N9" i="8" s="1"/>
  <c r="C9" i="8"/>
  <c r="D8" i="8"/>
  <c r="M8" i="8" s="1"/>
  <c r="C8" i="8"/>
  <c r="D7" i="8"/>
  <c r="L7" i="8" s="1"/>
  <c r="C7" i="8"/>
  <c r="D6" i="8"/>
  <c r="M6" i="8" s="1"/>
  <c r="M5" i="8" s="1"/>
  <c r="M30" i="8" s="1"/>
  <c r="M32" i="8" s="1"/>
  <c r="C6" i="8"/>
  <c r="C5" i="8"/>
  <c r="B2" i="8"/>
  <c r="O29" i="7"/>
  <c r="N29" i="7"/>
  <c r="M29" i="7"/>
  <c r="L29" i="7"/>
  <c r="K29" i="7"/>
  <c r="J29" i="7"/>
  <c r="I29" i="7"/>
  <c r="H29" i="7"/>
  <c r="G29" i="7"/>
  <c r="F29" i="7"/>
  <c r="E29" i="7"/>
  <c r="D29" i="7"/>
  <c r="P29" i="7" s="1"/>
  <c r="C29" i="7"/>
  <c r="O28" i="7"/>
  <c r="N28" i="7"/>
  <c r="M28" i="7"/>
  <c r="L28" i="7"/>
  <c r="K28" i="7"/>
  <c r="J28" i="7"/>
  <c r="I28" i="7"/>
  <c r="H28" i="7"/>
  <c r="P28" i="7" s="1"/>
  <c r="G28" i="7"/>
  <c r="F28" i="7"/>
  <c r="E28" i="7"/>
  <c r="D28" i="7"/>
  <c r="C28" i="7"/>
  <c r="O27" i="7"/>
  <c r="N27" i="7"/>
  <c r="M27" i="7"/>
  <c r="L27" i="7"/>
  <c r="K27" i="7"/>
  <c r="J27" i="7"/>
  <c r="I27" i="7"/>
  <c r="H27" i="7"/>
  <c r="G27" i="7"/>
  <c r="F27" i="7"/>
  <c r="P27" i="7" s="1"/>
  <c r="E27" i="7"/>
  <c r="D27" i="7"/>
  <c r="C27" i="7"/>
  <c r="O26" i="7"/>
  <c r="N26" i="7"/>
  <c r="N23" i="7" s="1"/>
  <c r="M26" i="7"/>
  <c r="M23" i="7" s="1"/>
  <c r="L26" i="7"/>
  <c r="L23" i="7" s="1"/>
  <c r="K26" i="7"/>
  <c r="J26" i="7"/>
  <c r="I26" i="7"/>
  <c r="I23" i="7" s="1"/>
  <c r="H26" i="7"/>
  <c r="G26" i="7"/>
  <c r="F26" i="7"/>
  <c r="F23" i="7" s="1"/>
  <c r="E26" i="7"/>
  <c r="E23" i="7" s="1"/>
  <c r="D26" i="7"/>
  <c r="P26" i="7" s="1"/>
  <c r="C26" i="7"/>
  <c r="O25" i="7"/>
  <c r="N25" i="7"/>
  <c r="M25" i="7"/>
  <c r="L25" i="7"/>
  <c r="K25" i="7"/>
  <c r="J25" i="7"/>
  <c r="I25" i="7"/>
  <c r="H25" i="7"/>
  <c r="G25" i="7"/>
  <c r="F25" i="7"/>
  <c r="E25" i="7"/>
  <c r="D25" i="7"/>
  <c r="P25" i="7" s="1"/>
  <c r="C25" i="7"/>
  <c r="P24" i="7"/>
  <c r="C24" i="7"/>
  <c r="C23" i="7"/>
  <c r="P22" i="7"/>
  <c r="C22" i="7"/>
  <c r="P21" i="7"/>
  <c r="C21" i="7"/>
  <c r="O20" i="7"/>
  <c r="N20" i="7"/>
  <c r="M20" i="7"/>
  <c r="K20" i="7"/>
  <c r="I20" i="7"/>
  <c r="H20" i="7"/>
  <c r="F20" i="7"/>
  <c r="E20" i="7"/>
  <c r="P20" i="7" s="1"/>
  <c r="C20" i="7"/>
  <c r="O19" i="7"/>
  <c r="N19" i="7"/>
  <c r="M19" i="7"/>
  <c r="L19" i="7"/>
  <c r="K19" i="7"/>
  <c r="J19" i="7"/>
  <c r="I19" i="7"/>
  <c r="H19" i="7"/>
  <c r="G19" i="7"/>
  <c r="F19" i="7"/>
  <c r="P19" i="7" s="1"/>
  <c r="E19" i="7"/>
  <c r="C19" i="7"/>
  <c r="P18" i="7"/>
  <c r="C18" i="7"/>
  <c r="P17" i="7"/>
  <c r="C17" i="7"/>
  <c r="O16" i="7"/>
  <c r="N16" i="7"/>
  <c r="M16" i="7"/>
  <c r="L16" i="7"/>
  <c r="K16" i="7"/>
  <c r="J16" i="7"/>
  <c r="I16" i="7"/>
  <c r="H16" i="7"/>
  <c r="P16" i="7" s="1"/>
  <c r="G16" i="7"/>
  <c r="F16" i="7"/>
  <c r="E16" i="7"/>
  <c r="C16" i="7"/>
  <c r="P15" i="7"/>
  <c r="C15" i="7"/>
  <c r="O14" i="7"/>
  <c r="O5" i="7" s="1"/>
  <c r="N14" i="7"/>
  <c r="M14" i="7"/>
  <c r="L14" i="7"/>
  <c r="K14" i="7"/>
  <c r="J14" i="7"/>
  <c r="I14" i="7"/>
  <c r="H14" i="7"/>
  <c r="G14" i="7"/>
  <c r="F14" i="7"/>
  <c r="P14" i="7" s="1"/>
  <c r="E14" i="7"/>
  <c r="C14" i="7"/>
  <c r="O13" i="7"/>
  <c r="N13" i="7"/>
  <c r="M13" i="7"/>
  <c r="L13" i="7"/>
  <c r="K13" i="7"/>
  <c r="J13" i="7"/>
  <c r="I13" i="7"/>
  <c r="H13" i="7"/>
  <c r="G13" i="7"/>
  <c r="F13" i="7"/>
  <c r="E13" i="7"/>
  <c r="P13" i="7" s="1"/>
  <c r="C13" i="7"/>
  <c r="N12" i="7"/>
  <c r="M12" i="7"/>
  <c r="L12" i="7"/>
  <c r="L5" i="7" s="1"/>
  <c r="K12" i="7"/>
  <c r="K5" i="7" s="1"/>
  <c r="J12" i="7"/>
  <c r="I12" i="7"/>
  <c r="H12" i="7"/>
  <c r="G12" i="7"/>
  <c r="P12" i="7" s="1"/>
  <c r="F12" i="7"/>
  <c r="E12" i="7"/>
  <c r="C12" i="7"/>
  <c r="P11" i="7"/>
  <c r="C11" i="7"/>
  <c r="P10" i="7"/>
  <c r="C10" i="7"/>
  <c r="P9" i="7"/>
  <c r="C9" i="7"/>
  <c r="P8" i="7"/>
  <c r="C8" i="7"/>
  <c r="P7" i="7"/>
  <c r="C7" i="7"/>
  <c r="H6" i="7"/>
  <c r="M5" i="7" s="1"/>
  <c r="G6" i="7"/>
  <c r="G5" i="7" s="1"/>
  <c r="F6" i="7"/>
  <c r="E6" i="7"/>
  <c r="D6" i="7"/>
  <c r="K23" i="7" s="1"/>
  <c r="C6" i="7"/>
  <c r="N5" i="7"/>
  <c r="F5" i="7"/>
  <c r="C5" i="7"/>
  <c r="B2" i="7"/>
  <c r="N363" i="6"/>
  <c r="O363" i="6" s="1"/>
  <c r="D363" i="6"/>
  <c r="M363" i="6" s="1"/>
  <c r="C360" i="6"/>
  <c r="D359" i="6" s="1"/>
  <c r="D355" i="6"/>
  <c r="N349" i="6"/>
  <c r="O349" i="6" s="1"/>
  <c r="M349" i="6"/>
  <c r="F349" i="6"/>
  <c r="D349" i="6"/>
  <c r="N348" i="6"/>
  <c r="M348" i="6"/>
  <c r="D348" i="6"/>
  <c r="N347" i="6"/>
  <c r="O347" i="6" s="1"/>
  <c r="M347" i="6"/>
  <c r="D347" i="6"/>
  <c r="N346" i="6"/>
  <c r="O346" i="6" s="1"/>
  <c r="M346" i="6"/>
  <c r="F346" i="6"/>
  <c r="N345" i="6"/>
  <c r="F345" i="6"/>
  <c r="D345" i="6"/>
  <c r="M345" i="6" s="1"/>
  <c r="N340" i="6"/>
  <c r="O340" i="6" s="1"/>
  <c r="M340" i="6"/>
  <c r="E340" i="6"/>
  <c r="N339" i="6"/>
  <c r="O339" i="6" s="1"/>
  <c r="M339" i="6"/>
  <c r="E339" i="6"/>
  <c r="N335" i="6"/>
  <c r="O335" i="6" s="1"/>
  <c r="M335" i="6"/>
  <c r="E335" i="6"/>
  <c r="E326" i="6"/>
  <c r="E325" i="6"/>
  <c r="E324" i="6"/>
  <c r="E323" i="6"/>
  <c r="E322" i="6"/>
  <c r="E320" i="6"/>
  <c r="E319" i="6"/>
  <c r="E318" i="6"/>
  <c r="E317" i="6"/>
  <c r="E316" i="6"/>
  <c r="N313" i="6"/>
  <c r="F313" i="6"/>
  <c r="N312" i="6"/>
  <c r="F312" i="6"/>
  <c r="D312" i="6"/>
  <c r="M312" i="6" s="1"/>
  <c r="N311" i="6"/>
  <c r="O311" i="6" s="1"/>
  <c r="M311" i="6"/>
  <c r="F311" i="6"/>
  <c r="D311" i="6"/>
  <c r="N310" i="6"/>
  <c r="F310" i="6"/>
  <c r="D310" i="6"/>
  <c r="M310" i="6" s="1"/>
  <c r="N309" i="6"/>
  <c r="O309" i="6" s="1"/>
  <c r="M309" i="6"/>
  <c r="F309" i="6"/>
  <c r="N308" i="6"/>
  <c r="F308" i="6"/>
  <c r="D308" i="6"/>
  <c r="M308" i="6" s="1"/>
  <c r="N307" i="6"/>
  <c r="F307" i="6"/>
  <c r="D307" i="6"/>
  <c r="M307" i="6" s="1"/>
  <c r="N303" i="6"/>
  <c r="O303" i="6" s="1"/>
  <c r="M303" i="6"/>
  <c r="F303" i="6"/>
  <c r="N302" i="6"/>
  <c r="O302" i="6" s="1"/>
  <c r="M302" i="6"/>
  <c r="F302" i="6"/>
  <c r="N301" i="6"/>
  <c r="O301" i="6" s="1"/>
  <c r="M301" i="6"/>
  <c r="F301" i="6"/>
  <c r="D301" i="6"/>
  <c r="N300" i="6"/>
  <c r="O300" i="6" s="1"/>
  <c r="M300" i="6"/>
  <c r="F300" i="6"/>
  <c r="N299" i="6"/>
  <c r="F299" i="6"/>
  <c r="D299" i="6"/>
  <c r="M299" i="6" s="1"/>
  <c r="N298" i="6"/>
  <c r="O298" i="6" s="1"/>
  <c r="M298" i="6"/>
  <c r="F298" i="6"/>
  <c r="N297" i="6"/>
  <c r="F297" i="6"/>
  <c r="D297" i="6"/>
  <c r="M297" i="6" s="1"/>
  <c r="N293" i="6"/>
  <c r="M293" i="6"/>
  <c r="F293" i="6"/>
  <c r="N292" i="6"/>
  <c r="O292" i="6" s="1"/>
  <c r="M292" i="6"/>
  <c r="F292" i="6"/>
  <c r="N291" i="6"/>
  <c r="M291" i="6"/>
  <c r="F291" i="6"/>
  <c r="D291" i="6"/>
  <c r="N290" i="6"/>
  <c r="O290" i="6" s="1"/>
  <c r="M290" i="6"/>
  <c r="F290" i="6"/>
  <c r="N289" i="6"/>
  <c r="O289" i="6" s="1"/>
  <c r="M289" i="6"/>
  <c r="F289" i="6"/>
  <c r="N288" i="6"/>
  <c r="O288" i="6" s="1"/>
  <c r="M288" i="6"/>
  <c r="F288" i="6"/>
  <c r="D288" i="6"/>
  <c r="N284" i="6"/>
  <c r="O284" i="6" s="1"/>
  <c r="M284" i="6"/>
  <c r="N283" i="6"/>
  <c r="O283" i="6" s="1"/>
  <c r="M283" i="6"/>
  <c r="N282" i="6"/>
  <c r="M282" i="6"/>
  <c r="D282" i="6"/>
  <c r="N281" i="6"/>
  <c r="M281" i="6"/>
  <c r="N280" i="6"/>
  <c r="D280" i="6"/>
  <c r="M280" i="6" s="1"/>
  <c r="N277" i="6"/>
  <c r="O277" i="6" s="1"/>
  <c r="M277" i="6"/>
  <c r="N271" i="6"/>
  <c r="M271" i="6"/>
  <c r="N270" i="6"/>
  <c r="O270" i="6" s="1"/>
  <c r="M270" i="6"/>
  <c r="N269" i="6"/>
  <c r="M269" i="6"/>
  <c r="N268" i="6"/>
  <c r="O268" i="6" s="1"/>
  <c r="M268" i="6"/>
  <c r="N267" i="6"/>
  <c r="O267" i="6" s="1"/>
  <c r="M267" i="6"/>
  <c r="N266" i="6"/>
  <c r="O266" i="6" s="1"/>
  <c r="M266" i="6"/>
  <c r="N265" i="6"/>
  <c r="M265" i="6"/>
  <c r="N264" i="6"/>
  <c r="O264" i="6" s="1"/>
  <c r="M264" i="6"/>
  <c r="N263" i="6"/>
  <c r="M263" i="6"/>
  <c r="N262" i="6"/>
  <c r="O262" i="6" s="1"/>
  <c r="M262" i="6"/>
  <c r="N261" i="6"/>
  <c r="M261" i="6"/>
  <c r="N260" i="6"/>
  <c r="O260" i="6" s="1"/>
  <c r="M260" i="6"/>
  <c r="N259" i="6"/>
  <c r="O259" i="6" s="1"/>
  <c r="M259" i="6"/>
  <c r="N258" i="6"/>
  <c r="O258" i="6" s="1"/>
  <c r="M258" i="6"/>
  <c r="N255" i="6"/>
  <c r="M255" i="6"/>
  <c r="N254" i="6"/>
  <c r="O254" i="6" s="1"/>
  <c r="M254" i="6"/>
  <c r="N253" i="6"/>
  <c r="M253" i="6"/>
  <c r="N252" i="6"/>
  <c r="O252" i="6" s="1"/>
  <c r="M252" i="6"/>
  <c r="N251" i="6"/>
  <c r="M251" i="6"/>
  <c r="N250" i="6"/>
  <c r="O250" i="6" s="1"/>
  <c r="M250" i="6"/>
  <c r="N249" i="6"/>
  <c r="O249" i="6" s="1"/>
  <c r="M249" i="6"/>
  <c r="N243" i="6"/>
  <c r="D243" i="6"/>
  <c r="M243" i="6" s="1"/>
  <c r="N242" i="6"/>
  <c r="O242" i="6" s="1"/>
  <c r="M242" i="6"/>
  <c r="D242" i="6"/>
  <c r="N241" i="6"/>
  <c r="O241" i="6" s="1"/>
  <c r="D241" i="6"/>
  <c r="M241" i="6" s="1"/>
  <c r="N240" i="6"/>
  <c r="O240" i="6" s="1"/>
  <c r="M240" i="6"/>
  <c r="D240" i="6"/>
  <c r="N239" i="6"/>
  <c r="O239" i="6" s="1"/>
  <c r="D239" i="6"/>
  <c r="M239" i="6" s="1"/>
  <c r="N238" i="6"/>
  <c r="O238" i="6" s="1"/>
  <c r="M238" i="6"/>
  <c r="D238" i="6"/>
  <c r="N237" i="6"/>
  <c r="D237" i="6"/>
  <c r="M237" i="6" s="1"/>
  <c r="N236" i="6"/>
  <c r="O236" i="6" s="1"/>
  <c r="M236" i="6"/>
  <c r="D236" i="6"/>
  <c r="N235" i="6"/>
  <c r="D235" i="6"/>
  <c r="M235" i="6" s="1"/>
  <c r="N234" i="6"/>
  <c r="O234" i="6" s="1"/>
  <c r="M234" i="6"/>
  <c r="D234" i="6"/>
  <c r="N233" i="6"/>
  <c r="D233" i="6"/>
  <c r="M233" i="6" s="1"/>
  <c r="N232" i="6"/>
  <c r="O232" i="6" s="1"/>
  <c r="M232" i="6"/>
  <c r="N231" i="6"/>
  <c r="O231" i="6" s="1"/>
  <c r="M231" i="6"/>
  <c r="D231" i="6"/>
  <c r="N230" i="6"/>
  <c r="M230" i="6"/>
  <c r="D230" i="6"/>
  <c r="N229" i="6"/>
  <c r="M229" i="6"/>
  <c r="D229" i="6"/>
  <c r="N224" i="6"/>
  <c r="M224" i="6"/>
  <c r="D224" i="6"/>
  <c r="N219" i="6"/>
  <c r="M219" i="6"/>
  <c r="D219" i="6"/>
  <c r="N214" i="6"/>
  <c r="O214" i="6" s="1"/>
  <c r="M214" i="6"/>
  <c r="D214" i="6"/>
  <c r="N213" i="6"/>
  <c r="O213" i="6" s="1"/>
  <c r="M213" i="6"/>
  <c r="D213" i="6"/>
  <c r="N210" i="6"/>
  <c r="O210" i="6" s="1"/>
  <c r="M210" i="6"/>
  <c r="N209" i="6"/>
  <c r="M209" i="6"/>
  <c r="N208" i="6"/>
  <c r="O208" i="6" s="1"/>
  <c r="M208" i="6"/>
  <c r="N205" i="6"/>
  <c r="O205" i="6" s="1"/>
  <c r="M205" i="6"/>
  <c r="N204" i="6"/>
  <c r="M204" i="6"/>
  <c r="N203" i="6"/>
  <c r="O203" i="6" s="1"/>
  <c r="M203" i="6"/>
  <c r="N200" i="6"/>
  <c r="O200" i="6" s="1"/>
  <c r="M200" i="6"/>
  <c r="N199" i="6"/>
  <c r="O199" i="6" s="1"/>
  <c r="M199" i="6"/>
  <c r="N196" i="6"/>
  <c r="M196" i="6"/>
  <c r="D196" i="6"/>
  <c r="N195" i="6"/>
  <c r="O195" i="6" s="1"/>
  <c r="M195" i="6"/>
  <c r="D195" i="6"/>
  <c r="N194" i="6"/>
  <c r="O194" i="6" s="1"/>
  <c r="M194" i="6"/>
  <c r="D194" i="6"/>
  <c r="N193" i="6"/>
  <c r="M193" i="6"/>
  <c r="D193" i="6"/>
  <c r="N192" i="6"/>
  <c r="D192" i="6"/>
  <c r="M192" i="6" s="1"/>
  <c r="N191" i="6"/>
  <c r="M191" i="6"/>
  <c r="D191" i="6"/>
  <c r="N185" i="6"/>
  <c r="D185" i="6"/>
  <c r="M185" i="6" s="1"/>
  <c r="N184" i="6"/>
  <c r="O184" i="6" s="1"/>
  <c r="M184" i="6"/>
  <c r="D184" i="6"/>
  <c r="N183" i="6"/>
  <c r="O183" i="6" s="1"/>
  <c r="D183" i="6"/>
  <c r="M183" i="6" s="1"/>
  <c r="N178" i="6"/>
  <c r="M178" i="6"/>
  <c r="D178" i="6"/>
  <c r="N177" i="6"/>
  <c r="O177" i="6" s="1"/>
  <c r="M177" i="6"/>
  <c r="D177" i="6"/>
  <c r="N176" i="6"/>
  <c r="M176" i="6"/>
  <c r="D176" i="6"/>
  <c r="N175" i="6"/>
  <c r="M175" i="6"/>
  <c r="D175" i="6"/>
  <c r="N174" i="6"/>
  <c r="M174" i="6"/>
  <c r="D174" i="6"/>
  <c r="N173" i="6"/>
  <c r="D173" i="6"/>
  <c r="M173" i="6" s="1"/>
  <c r="N172" i="6"/>
  <c r="O172" i="6" s="1"/>
  <c r="M172" i="6"/>
  <c r="D172" i="6"/>
  <c r="N171" i="6"/>
  <c r="D171" i="6"/>
  <c r="M171" i="6" s="1"/>
  <c r="N170" i="6"/>
  <c r="O170" i="6" s="1"/>
  <c r="M170" i="6"/>
  <c r="D170" i="6"/>
  <c r="N169" i="6"/>
  <c r="O169" i="6" s="1"/>
  <c r="M169" i="6"/>
  <c r="D169" i="6"/>
  <c r="N168" i="6"/>
  <c r="M168" i="6"/>
  <c r="D168" i="6"/>
  <c r="N167" i="6"/>
  <c r="O167" i="6" s="1"/>
  <c r="D167" i="6"/>
  <c r="M167" i="6" s="1"/>
  <c r="N166" i="6"/>
  <c r="M166" i="6"/>
  <c r="D166" i="6"/>
  <c r="N165" i="6"/>
  <c r="D165" i="6"/>
  <c r="M165" i="6" s="1"/>
  <c r="N164" i="6"/>
  <c r="O164" i="6" s="1"/>
  <c r="M164" i="6"/>
  <c r="D164" i="6"/>
  <c r="N161" i="6"/>
  <c r="D161" i="6"/>
  <c r="M161" i="6" s="1"/>
  <c r="N158" i="6"/>
  <c r="M158" i="6"/>
  <c r="D158" i="6"/>
  <c r="N157" i="6"/>
  <c r="O157" i="6" s="1"/>
  <c r="M157" i="6"/>
  <c r="D157" i="6"/>
  <c r="N156" i="6"/>
  <c r="M156" i="6"/>
  <c r="D156" i="6"/>
  <c r="N155" i="6"/>
  <c r="M155" i="6"/>
  <c r="D155" i="6"/>
  <c r="N154" i="6"/>
  <c r="M154" i="6"/>
  <c r="D154" i="6"/>
  <c r="N153" i="6"/>
  <c r="D153" i="6"/>
  <c r="M153" i="6" s="1"/>
  <c r="N152" i="6"/>
  <c r="O152" i="6" s="1"/>
  <c r="M152" i="6"/>
  <c r="D152" i="6"/>
  <c r="N151" i="6"/>
  <c r="D151" i="6"/>
  <c r="M151" i="6" s="1"/>
  <c r="N150" i="6"/>
  <c r="O150" i="6" s="1"/>
  <c r="M150" i="6"/>
  <c r="D150" i="6"/>
  <c r="N149" i="6"/>
  <c r="O149" i="6" s="1"/>
  <c r="M149" i="6"/>
  <c r="D149" i="6"/>
  <c r="N148" i="6"/>
  <c r="M148" i="6"/>
  <c r="D148" i="6"/>
  <c r="N147" i="6"/>
  <c r="D147" i="6"/>
  <c r="M147" i="6" s="1"/>
  <c r="N146" i="6"/>
  <c r="D146" i="6"/>
  <c r="M146" i="6" s="1"/>
  <c r="N145" i="6"/>
  <c r="D145" i="6"/>
  <c r="M145" i="6" s="1"/>
  <c r="N144" i="6"/>
  <c r="D144" i="6"/>
  <c r="M144" i="6" s="1"/>
  <c r="N143" i="6"/>
  <c r="D143" i="6"/>
  <c r="M143" i="6" s="1"/>
  <c r="N142" i="6"/>
  <c r="D142" i="6"/>
  <c r="M142" i="6" s="1"/>
  <c r="N141" i="6"/>
  <c r="D141" i="6"/>
  <c r="M141" i="6" s="1"/>
  <c r="N140" i="6"/>
  <c r="D140" i="6"/>
  <c r="M140" i="6" s="1"/>
  <c r="N139" i="6"/>
  <c r="D139" i="6"/>
  <c r="M139" i="6" s="1"/>
  <c r="N138" i="6"/>
  <c r="D138" i="6"/>
  <c r="M138" i="6" s="1"/>
  <c r="N137" i="6"/>
  <c r="D137" i="6"/>
  <c r="M137" i="6" s="1"/>
  <c r="N136" i="6"/>
  <c r="D136" i="6"/>
  <c r="M136" i="6" s="1"/>
  <c r="N135" i="6"/>
  <c r="D135" i="6"/>
  <c r="M135" i="6" s="1"/>
  <c r="N134" i="6"/>
  <c r="D134" i="6"/>
  <c r="M134" i="6" s="1"/>
  <c r="N133" i="6"/>
  <c r="D133" i="6"/>
  <c r="M133" i="6" s="1"/>
  <c r="N132" i="6"/>
  <c r="D132" i="6"/>
  <c r="M132" i="6" s="1"/>
  <c r="N131" i="6"/>
  <c r="D131" i="6"/>
  <c r="M131" i="6" s="1"/>
  <c r="N130" i="6"/>
  <c r="D130" i="6"/>
  <c r="M130" i="6" s="1"/>
  <c r="N129" i="6"/>
  <c r="D129" i="6"/>
  <c r="M129" i="6" s="1"/>
  <c r="N128" i="6"/>
  <c r="D128" i="6"/>
  <c r="M128" i="6" s="1"/>
  <c r="N127" i="6"/>
  <c r="D127" i="6"/>
  <c r="M127" i="6" s="1"/>
  <c r="N126" i="6"/>
  <c r="D126" i="6"/>
  <c r="M126" i="6" s="1"/>
  <c r="N125" i="6"/>
  <c r="D125" i="6"/>
  <c r="M125" i="6" s="1"/>
  <c r="N124" i="6"/>
  <c r="D124" i="6"/>
  <c r="M124" i="6" s="1"/>
  <c r="N123" i="6"/>
  <c r="D123" i="6"/>
  <c r="M123" i="6" s="1"/>
  <c r="N122" i="6"/>
  <c r="D122" i="6"/>
  <c r="M122" i="6" s="1"/>
  <c r="N121" i="6"/>
  <c r="D121" i="6"/>
  <c r="M121" i="6" s="1"/>
  <c r="N120" i="6"/>
  <c r="D120" i="6"/>
  <c r="M120" i="6" s="1"/>
  <c r="N119" i="6"/>
  <c r="O119" i="6" s="1"/>
  <c r="M119" i="6"/>
  <c r="N116" i="6"/>
  <c r="O116" i="6" s="1"/>
  <c r="M116" i="6"/>
  <c r="D116" i="6"/>
  <c r="N115" i="6"/>
  <c r="O115" i="6" s="1"/>
  <c r="M115" i="6"/>
  <c r="D115" i="6"/>
  <c r="N114" i="6"/>
  <c r="O114" i="6" s="1"/>
  <c r="M114" i="6"/>
  <c r="D114" i="6"/>
  <c r="N113" i="6"/>
  <c r="O113" i="6" s="1"/>
  <c r="M113" i="6"/>
  <c r="D113" i="6"/>
  <c r="N112" i="6"/>
  <c r="O112" i="6" s="1"/>
  <c r="M112" i="6"/>
  <c r="D112" i="6"/>
  <c r="N111" i="6"/>
  <c r="O111" i="6" s="1"/>
  <c r="M111" i="6"/>
  <c r="D111" i="6"/>
  <c r="N105" i="6"/>
  <c r="O105" i="6" s="1"/>
  <c r="M105" i="6"/>
  <c r="D105" i="6"/>
  <c r="N104" i="6"/>
  <c r="O104" i="6" s="1"/>
  <c r="M104" i="6"/>
  <c r="D104" i="6"/>
  <c r="N103" i="6"/>
  <c r="O103" i="6" s="1"/>
  <c r="M103" i="6"/>
  <c r="D103" i="6"/>
  <c r="N102" i="6"/>
  <c r="O102" i="6" s="1"/>
  <c r="M102" i="6"/>
  <c r="D102" i="6"/>
  <c r="N101" i="6"/>
  <c r="O101" i="6" s="1"/>
  <c r="M101" i="6"/>
  <c r="D101" i="6"/>
  <c r="N100" i="6"/>
  <c r="O100" i="6" s="1"/>
  <c r="M100" i="6"/>
  <c r="D100" i="6"/>
  <c r="N99" i="6"/>
  <c r="O99" i="6" s="1"/>
  <c r="M99" i="6"/>
  <c r="D99" i="6"/>
  <c r="N98" i="6"/>
  <c r="O98" i="6" s="1"/>
  <c r="M98" i="6"/>
  <c r="D98" i="6"/>
  <c r="N97" i="6"/>
  <c r="O97" i="6" s="1"/>
  <c r="M97" i="6"/>
  <c r="D97" i="6"/>
  <c r="N94" i="6"/>
  <c r="O94" i="6" s="1"/>
  <c r="M94" i="6"/>
  <c r="D94" i="6"/>
  <c r="N93" i="6"/>
  <c r="O93" i="6" s="1"/>
  <c r="M93" i="6"/>
  <c r="D93" i="6"/>
  <c r="N92" i="6"/>
  <c r="O92" i="6" s="1"/>
  <c r="M92" i="6"/>
  <c r="D92" i="6"/>
  <c r="N89" i="6"/>
  <c r="O89" i="6" s="1"/>
  <c r="M89" i="6"/>
  <c r="D89" i="6"/>
  <c r="N88" i="6"/>
  <c r="O88" i="6" s="1"/>
  <c r="M88" i="6"/>
  <c r="D88" i="6"/>
  <c r="N87" i="6"/>
  <c r="O87" i="6" s="1"/>
  <c r="M87" i="6"/>
  <c r="D87" i="6"/>
  <c r="N86" i="6"/>
  <c r="O86" i="6" s="1"/>
  <c r="M86" i="6"/>
  <c r="D86" i="6"/>
  <c r="N85" i="6"/>
  <c r="O85" i="6" s="1"/>
  <c r="M85" i="6"/>
  <c r="D85" i="6"/>
  <c r="N82" i="6"/>
  <c r="O82" i="6" s="1"/>
  <c r="M82" i="6"/>
  <c r="D82" i="6"/>
  <c r="N76" i="6"/>
  <c r="O76" i="6" s="1"/>
  <c r="M76" i="6"/>
  <c r="D76" i="6"/>
  <c r="N73" i="6"/>
  <c r="O73" i="6" s="1"/>
  <c r="M73" i="6"/>
  <c r="N72" i="6"/>
  <c r="M72" i="6"/>
  <c r="N71" i="6"/>
  <c r="M71" i="6"/>
  <c r="N70" i="6"/>
  <c r="O70" i="6" s="1"/>
  <c r="M70" i="6"/>
  <c r="N69" i="6"/>
  <c r="O69" i="6" s="1"/>
  <c r="M69" i="6"/>
  <c r="N68" i="6"/>
  <c r="O68" i="6" s="1"/>
  <c r="M68" i="6"/>
  <c r="N67" i="6"/>
  <c r="M67" i="6"/>
  <c r="N66" i="6"/>
  <c r="O66" i="6" s="1"/>
  <c r="M66" i="6"/>
  <c r="N65" i="6"/>
  <c r="O65" i="6" s="1"/>
  <c r="M65" i="6"/>
  <c r="N62" i="6"/>
  <c r="M62" i="6"/>
  <c r="N59" i="6"/>
  <c r="M59" i="6"/>
  <c r="N58" i="6"/>
  <c r="O58" i="6" s="1"/>
  <c r="M58" i="6"/>
  <c r="N57" i="6"/>
  <c r="O57" i="6" s="1"/>
  <c r="M57" i="6"/>
  <c r="N56" i="6"/>
  <c r="O56" i="6" s="1"/>
  <c r="M56" i="6"/>
  <c r="N55" i="6"/>
  <c r="M55" i="6"/>
  <c r="N54" i="6"/>
  <c r="O54" i="6" s="1"/>
  <c r="M54" i="6"/>
  <c r="N53" i="6"/>
  <c r="O53" i="6" s="1"/>
  <c r="M53" i="6"/>
  <c r="N52" i="6"/>
  <c r="O52" i="6" s="1"/>
  <c r="M52" i="6"/>
  <c r="N51" i="6"/>
  <c r="M51" i="6"/>
  <c r="N45" i="6"/>
  <c r="D45" i="6"/>
  <c r="M45" i="6" s="1"/>
  <c r="N44" i="6"/>
  <c r="D44" i="6"/>
  <c r="M44" i="6" s="1"/>
  <c r="N43" i="6"/>
  <c r="D43" i="6"/>
  <c r="M43" i="6" s="1"/>
  <c r="N42" i="6"/>
  <c r="D42" i="6"/>
  <c r="M42" i="6" s="1"/>
  <c r="N41" i="6"/>
  <c r="D41" i="6"/>
  <c r="M41" i="6" s="1"/>
  <c r="N40" i="6"/>
  <c r="O40" i="6" s="1"/>
  <c r="D40" i="6"/>
  <c r="M40" i="6" s="1"/>
  <c r="N35" i="6"/>
  <c r="O35" i="6" s="1"/>
  <c r="M35" i="6"/>
  <c r="N30" i="6"/>
  <c r="O30" i="6" s="1"/>
  <c r="M30" i="6"/>
  <c r="D30" i="6"/>
  <c r="N25" i="6"/>
  <c r="O25" i="6" s="1"/>
  <c r="M25" i="6"/>
  <c r="D25" i="6"/>
  <c r="N24" i="6"/>
  <c r="O24" i="6" s="1"/>
  <c r="M24" i="6"/>
  <c r="D24" i="6"/>
  <c r="N23" i="6"/>
  <c r="O23" i="6" s="1"/>
  <c r="M23" i="6"/>
  <c r="D23" i="6"/>
  <c r="N22" i="6"/>
  <c r="O22" i="6" s="1"/>
  <c r="M22" i="6"/>
  <c r="D22" i="6"/>
  <c r="N21" i="6"/>
  <c r="O21" i="6" s="1"/>
  <c r="M21" i="6"/>
  <c r="D21" i="6"/>
  <c r="N16" i="6"/>
  <c r="O16" i="6" s="1"/>
  <c r="M16" i="6"/>
  <c r="N15" i="6"/>
  <c r="O15" i="6" s="1"/>
  <c r="M15" i="6"/>
  <c r="N14" i="6"/>
  <c r="M14" i="6"/>
  <c r="N13" i="6"/>
  <c r="O13" i="6" s="1"/>
  <c r="M13" i="6"/>
  <c r="N12" i="6"/>
  <c r="O12" i="6" s="1"/>
  <c r="M12" i="6"/>
  <c r="N11" i="6"/>
  <c r="M11" i="6"/>
  <c r="D11" i="6"/>
  <c r="N10" i="6"/>
  <c r="O10" i="6" s="1"/>
  <c r="M10" i="6"/>
  <c r="N9" i="6"/>
  <c r="D9" i="6"/>
  <c r="M9" i="6" s="1"/>
  <c r="N8" i="6"/>
  <c r="M8" i="6"/>
  <c r="D8" i="6"/>
  <c r="B2" i="6"/>
  <c r="F208" i="5"/>
  <c r="E208" i="5"/>
  <c r="D208" i="5"/>
  <c r="F207" i="5"/>
  <c r="E207" i="5"/>
  <c r="D207" i="5"/>
  <c r="F206" i="5"/>
  <c r="E206" i="5"/>
  <c r="D206" i="5"/>
  <c r="F205" i="5"/>
  <c r="E205" i="5"/>
  <c r="D205" i="5"/>
  <c r="F204" i="5"/>
  <c r="E204" i="5"/>
  <c r="D204" i="5"/>
  <c r="F203" i="5"/>
  <c r="E203" i="5"/>
  <c r="D203" i="5"/>
  <c r="F202" i="5"/>
  <c r="E202" i="5"/>
  <c r="D202" i="5"/>
  <c r="F201" i="5"/>
  <c r="E201" i="5"/>
  <c r="D201" i="5"/>
  <c r="F200" i="5"/>
  <c r="E200" i="5"/>
  <c r="D200" i="5"/>
  <c r="F199" i="5"/>
  <c r="E199" i="5"/>
  <c r="D199" i="5"/>
  <c r="F198" i="5"/>
  <c r="E198" i="5"/>
  <c r="D198" i="5"/>
  <c r="F197" i="5"/>
  <c r="E197" i="5"/>
  <c r="D197" i="5"/>
  <c r="F196" i="5"/>
  <c r="E196" i="5"/>
  <c r="D196" i="5"/>
  <c r="F195" i="5"/>
  <c r="E195" i="5"/>
  <c r="D195" i="5"/>
  <c r="F194" i="5"/>
  <c r="E194" i="5"/>
  <c r="D194" i="5"/>
  <c r="F193" i="5"/>
  <c r="E193" i="5"/>
  <c r="D193" i="5"/>
  <c r="F192" i="5"/>
  <c r="E192" i="5"/>
  <c r="D192" i="5"/>
  <c r="F191" i="5"/>
  <c r="E191" i="5"/>
  <c r="D191" i="5"/>
  <c r="F190" i="5"/>
  <c r="E190" i="5"/>
  <c r="D190" i="5"/>
  <c r="F189" i="5"/>
  <c r="E189" i="5"/>
  <c r="D189" i="5"/>
  <c r="F188" i="5"/>
  <c r="E188" i="5"/>
  <c r="D188" i="5"/>
  <c r="F187" i="5"/>
  <c r="E187" i="5"/>
  <c r="D187" i="5"/>
  <c r="F186" i="5"/>
  <c r="E186" i="5"/>
  <c r="D186" i="5"/>
  <c r="F185" i="5"/>
  <c r="E185" i="5"/>
  <c r="D185" i="5"/>
  <c r="F184" i="5"/>
  <c r="E184" i="5"/>
  <c r="D184" i="5"/>
  <c r="F183" i="5"/>
  <c r="E183" i="5"/>
  <c r="D183" i="5"/>
  <c r="F182" i="5"/>
  <c r="E182" i="5"/>
  <c r="D182" i="5"/>
  <c r="F181" i="5"/>
  <c r="E181" i="5"/>
  <c r="D181" i="5"/>
  <c r="F180" i="5"/>
  <c r="E180" i="5"/>
  <c r="D180" i="5"/>
  <c r="F179" i="5"/>
  <c r="E179" i="5"/>
  <c r="D179" i="5"/>
  <c r="F178" i="5"/>
  <c r="E178" i="5"/>
  <c r="D178" i="5"/>
  <c r="F177" i="5"/>
  <c r="E177" i="5"/>
  <c r="D177" i="5"/>
  <c r="F176" i="5"/>
  <c r="E176" i="5"/>
  <c r="D176" i="5"/>
  <c r="F175" i="5"/>
  <c r="E175" i="5"/>
  <c r="D175" i="5"/>
  <c r="F174" i="5"/>
  <c r="E174" i="5"/>
  <c r="D174" i="5"/>
  <c r="F173" i="5"/>
  <c r="E173" i="5"/>
  <c r="D173" i="5"/>
  <c r="F172" i="5"/>
  <c r="E172" i="5"/>
  <c r="D172" i="5"/>
  <c r="F171" i="5"/>
  <c r="E171" i="5"/>
  <c r="D171" i="5"/>
  <c r="F170" i="5"/>
  <c r="E170" i="5"/>
  <c r="D170" i="5"/>
  <c r="F169" i="5"/>
  <c r="E169" i="5"/>
  <c r="D169" i="5"/>
  <c r="F168" i="5"/>
  <c r="E168" i="5"/>
  <c r="D168" i="5"/>
  <c r="F167" i="5"/>
  <c r="E167" i="5"/>
  <c r="D167" i="5"/>
  <c r="F166" i="5"/>
  <c r="E166" i="5"/>
  <c r="D166" i="5"/>
  <c r="F165" i="5"/>
  <c r="E165" i="5"/>
  <c r="D165" i="5"/>
  <c r="F164" i="5"/>
  <c r="E164" i="5"/>
  <c r="D164" i="5"/>
  <c r="F163" i="5"/>
  <c r="E163" i="5"/>
  <c r="D163" i="5"/>
  <c r="F162" i="5"/>
  <c r="E162" i="5"/>
  <c r="D162" i="5"/>
  <c r="F161" i="5"/>
  <c r="E161" i="5"/>
  <c r="D161" i="5"/>
  <c r="F160" i="5"/>
  <c r="E160" i="5"/>
  <c r="D160" i="5"/>
  <c r="F159" i="5"/>
  <c r="E159" i="5"/>
  <c r="D159" i="5"/>
  <c r="F158" i="5"/>
  <c r="E158" i="5"/>
  <c r="D158" i="5"/>
  <c r="F157" i="5"/>
  <c r="E157" i="5"/>
  <c r="D157" i="5"/>
  <c r="F156" i="5"/>
  <c r="E156" i="5"/>
  <c r="D156" i="5"/>
  <c r="F155" i="5"/>
  <c r="E155" i="5"/>
  <c r="D155" i="5"/>
  <c r="F154" i="5"/>
  <c r="E154" i="5"/>
  <c r="D154" i="5"/>
  <c r="F153" i="5"/>
  <c r="E153" i="5"/>
  <c r="D153" i="5"/>
  <c r="F152" i="5"/>
  <c r="E152" i="5"/>
  <c r="D152" i="5"/>
  <c r="F151" i="5"/>
  <c r="E151" i="5"/>
  <c r="D151" i="5"/>
  <c r="F150" i="5"/>
  <c r="E150" i="5"/>
  <c r="D150" i="5"/>
  <c r="F149" i="5"/>
  <c r="E149" i="5"/>
  <c r="D149" i="5"/>
  <c r="F148" i="5"/>
  <c r="E148" i="5"/>
  <c r="D148" i="5"/>
  <c r="F147" i="5"/>
  <c r="E147" i="5"/>
  <c r="D147" i="5"/>
  <c r="F146" i="5"/>
  <c r="E146" i="5"/>
  <c r="D146" i="5"/>
  <c r="F145" i="5"/>
  <c r="E145" i="5"/>
  <c r="D145" i="5"/>
  <c r="F144" i="5"/>
  <c r="E144" i="5"/>
  <c r="D144" i="5"/>
  <c r="F143" i="5"/>
  <c r="E143" i="5"/>
  <c r="D143" i="5"/>
  <c r="F142" i="5"/>
  <c r="E142" i="5"/>
  <c r="D142" i="5"/>
  <c r="F141" i="5"/>
  <c r="E141" i="5"/>
  <c r="D141" i="5"/>
  <c r="F140" i="5"/>
  <c r="E140" i="5"/>
  <c r="D140" i="5"/>
  <c r="F139" i="5"/>
  <c r="E139" i="5"/>
  <c r="D139" i="5"/>
  <c r="F138" i="5"/>
  <c r="E138" i="5"/>
  <c r="D138" i="5"/>
  <c r="F137" i="5"/>
  <c r="E137" i="5"/>
  <c r="D137" i="5"/>
  <c r="F136" i="5"/>
  <c r="E136" i="5"/>
  <c r="D136" i="5"/>
  <c r="F135" i="5"/>
  <c r="E135" i="5"/>
  <c r="D135" i="5"/>
  <c r="F134" i="5"/>
  <c r="E134" i="5"/>
  <c r="D134" i="5"/>
  <c r="F133" i="5"/>
  <c r="E133" i="5"/>
  <c r="D133" i="5"/>
  <c r="F132" i="5"/>
  <c r="E132" i="5"/>
  <c r="D132" i="5"/>
  <c r="F131" i="5"/>
  <c r="E131" i="5"/>
  <c r="D131" i="5"/>
  <c r="F130" i="5"/>
  <c r="E130" i="5"/>
  <c r="D130" i="5"/>
  <c r="F129" i="5"/>
  <c r="E129" i="5"/>
  <c r="D129" i="5"/>
  <c r="F128" i="5"/>
  <c r="E128" i="5"/>
  <c r="D128" i="5"/>
  <c r="F127" i="5"/>
  <c r="E127" i="5"/>
  <c r="D127" i="5"/>
  <c r="F126" i="5"/>
  <c r="E126" i="5"/>
  <c r="D126" i="5"/>
  <c r="F125" i="5"/>
  <c r="E125" i="5"/>
  <c r="D125" i="5"/>
  <c r="F124" i="5"/>
  <c r="E124" i="5"/>
  <c r="D124" i="5"/>
  <c r="F123" i="5"/>
  <c r="E123" i="5"/>
  <c r="D123" i="5"/>
  <c r="F122" i="5"/>
  <c r="E122" i="5"/>
  <c r="D122" i="5"/>
  <c r="F121" i="5"/>
  <c r="E121" i="5"/>
  <c r="D121" i="5"/>
  <c r="F120" i="5"/>
  <c r="E120" i="5"/>
  <c r="D120" i="5"/>
  <c r="F119" i="5"/>
  <c r="E119" i="5"/>
  <c r="D119" i="5"/>
  <c r="F118" i="5"/>
  <c r="E118" i="5"/>
  <c r="D118" i="5"/>
  <c r="F117" i="5"/>
  <c r="E117" i="5"/>
  <c r="D117" i="5"/>
  <c r="F116" i="5"/>
  <c r="E116" i="5"/>
  <c r="D116" i="5"/>
  <c r="F115" i="5"/>
  <c r="E115" i="5"/>
  <c r="D115" i="5"/>
  <c r="F114" i="5"/>
  <c r="E114" i="5"/>
  <c r="D114" i="5"/>
  <c r="F113" i="5"/>
  <c r="E113" i="5"/>
  <c r="D113" i="5"/>
  <c r="F112" i="5"/>
  <c r="E112" i="5"/>
  <c r="D112" i="5"/>
  <c r="F111" i="5"/>
  <c r="E111" i="5"/>
  <c r="D111" i="5"/>
  <c r="F110" i="5"/>
  <c r="E110" i="5"/>
  <c r="D110" i="5"/>
  <c r="F109" i="5"/>
  <c r="E109" i="5"/>
  <c r="D109" i="5"/>
  <c r="F108" i="5"/>
  <c r="E108" i="5"/>
  <c r="D108" i="5"/>
  <c r="F107" i="5"/>
  <c r="E107" i="5"/>
  <c r="D107" i="5"/>
  <c r="F106" i="5"/>
  <c r="E106" i="5"/>
  <c r="D106" i="5"/>
  <c r="F105" i="5"/>
  <c r="E105" i="5"/>
  <c r="D105" i="5"/>
  <c r="F104" i="5"/>
  <c r="E104" i="5"/>
  <c r="D104" i="5"/>
  <c r="F103" i="5"/>
  <c r="E103" i="5"/>
  <c r="D103" i="5"/>
  <c r="F102" i="5"/>
  <c r="E102" i="5"/>
  <c r="D102" i="5"/>
  <c r="F101" i="5"/>
  <c r="E101" i="5"/>
  <c r="D101" i="5"/>
  <c r="F100" i="5"/>
  <c r="E100" i="5"/>
  <c r="D100" i="5"/>
  <c r="F99" i="5"/>
  <c r="E99" i="5"/>
  <c r="D99" i="5"/>
  <c r="F98" i="5"/>
  <c r="E98" i="5"/>
  <c r="D98" i="5"/>
  <c r="F97" i="5"/>
  <c r="E97" i="5"/>
  <c r="D97" i="5"/>
  <c r="F96" i="5"/>
  <c r="E96" i="5"/>
  <c r="D96" i="5"/>
  <c r="F95" i="5"/>
  <c r="E95" i="5"/>
  <c r="D95" i="5"/>
  <c r="F94" i="5"/>
  <c r="E94" i="5"/>
  <c r="D94" i="5"/>
  <c r="F93" i="5"/>
  <c r="E93" i="5"/>
  <c r="D93" i="5"/>
  <c r="F92" i="5"/>
  <c r="E92" i="5"/>
  <c r="D92" i="5"/>
  <c r="F91" i="5"/>
  <c r="E91" i="5"/>
  <c r="D91" i="5"/>
  <c r="F90" i="5"/>
  <c r="E90" i="5"/>
  <c r="D90" i="5"/>
  <c r="F89" i="5"/>
  <c r="E89" i="5"/>
  <c r="D89" i="5"/>
  <c r="F88" i="5"/>
  <c r="E88" i="5"/>
  <c r="D88" i="5"/>
  <c r="F87" i="5"/>
  <c r="E87" i="5"/>
  <c r="D87" i="5"/>
  <c r="F86" i="5"/>
  <c r="E86" i="5"/>
  <c r="D86" i="5"/>
  <c r="F85" i="5"/>
  <c r="E85" i="5"/>
  <c r="D85" i="5"/>
  <c r="F84" i="5"/>
  <c r="E84" i="5"/>
  <c r="D84" i="5"/>
  <c r="F83" i="5"/>
  <c r="E83" i="5"/>
  <c r="D83" i="5"/>
  <c r="F82" i="5"/>
  <c r="E82" i="5"/>
  <c r="D82" i="5"/>
  <c r="F81" i="5"/>
  <c r="E81" i="5"/>
  <c r="D81" i="5"/>
  <c r="F80" i="5"/>
  <c r="E80" i="5"/>
  <c r="D80" i="5"/>
  <c r="F79" i="5"/>
  <c r="E79" i="5"/>
  <c r="D79" i="5"/>
  <c r="F78" i="5"/>
  <c r="E78" i="5"/>
  <c r="D78" i="5"/>
  <c r="F77" i="5"/>
  <c r="E77" i="5"/>
  <c r="D77" i="5"/>
  <c r="F76" i="5"/>
  <c r="E76" i="5"/>
  <c r="D76" i="5"/>
  <c r="F75" i="5"/>
  <c r="E75" i="5"/>
  <c r="D75" i="5"/>
  <c r="F74" i="5"/>
  <c r="E74" i="5"/>
  <c r="D74" i="5"/>
  <c r="F73" i="5"/>
  <c r="E73" i="5"/>
  <c r="D73" i="5"/>
  <c r="F72" i="5"/>
  <c r="E72" i="5"/>
  <c r="D72" i="5"/>
  <c r="F71" i="5"/>
  <c r="E71" i="5"/>
  <c r="D71" i="5"/>
  <c r="F70" i="5"/>
  <c r="E70" i="5"/>
  <c r="D70" i="5"/>
  <c r="F69" i="5"/>
  <c r="E69" i="5"/>
  <c r="D69" i="5"/>
  <c r="F68" i="5"/>
  <c r="E68" i="5"/>
  <c r="D68" i="5"/>
  <c r="F67" i="5"/>
  <c r="E67" i="5"/>
  <c r="D67" i="5"/>
  <c r="F66" i="5"/>
  <c r="E66" i="5"/>
  <c r="D66" i="5"/>
  <c r="F65" i="5"/>
  <c r="E65" i="5"/>
  <c r="D65" i="5"/>
  <c r="F64" i="5"/>
  <c r="E64" i="5"/>
  <c r="D64" i="5"/>
  <c r="F63" i="5"/>
  <c r="E63" i="5"/>
  <c r="D63" i="5"/>
  <c r="F62" i="5"/>
  <c r="E62" i="5"/>
  <c r="D62" i="5"/>
  <c r="F61" i="5"/>
  <c r="E61" i="5"/>
  <c r="D61" i="5"/>
  <c r="F60" i="5"/>
  <c r="E60" i="5"/>
  <c r="D60" i="5"/>
  <c r="F59" i="5"/>
  <c r="E59" i="5"/>
  <c r="D59" i="5"/>
  <c r="F58" i="5"/>
  <c r="E58" i="5"/>
  <c r="D58" i="5"/>
  <c r="F57" i="5"/>
  <c r="E57" i="5"/>
  <c r="D57" i="5"/>
  <c r="F56" i="5"/>
  <c r="E56" i="5"/>
  <c r="D56" i="5"/>
  <c r="F55" i="5"/>
  <c r="E55" i="5"/>
  <c r="D55" i="5"/>
  <c r="F54" i="5"/>
  <c r="E54" i="5"/>
  <c r="D54" i="5"/>
  <c r="F53" i="5"/>
  <c r="E53" i="5"/>
  <c r="D53" i="5"/>
  <c r="F52" i="5"/>
  <c r="E52" i="5"/>
  <c r="D52" i="5"/>
  <c r="F51" i="5"/>
  <c r="E51" i="5"/>
  <c r="D51" i="5"/>
  <c r="F50" i="5"/>
  <c r="E50" i="5"/>
  <c r="D50" i="5"/>
  <c r="F49" i="5"/>
  <c r="E49" i="5"/>
  <c r="D49" i="5"/>
  <c r="F48" i="5"/>
  <c r="E48" i="5"/>
  <c r="D48" i="5"/>
  <c r="F47" i="5"/>
  <c r="E47" i="5"/>
  <c r="D47" i="5"/>
  <c r="F46" i="5"/>
  <c r="E46" i="5"/>
  <c r="D46" i="5"/>
  <c r="F45" i="5"/>
  <c r="E45" i="5"/>
  <c r="D45" i="5"/>
  <c r="F44" i="5"/>
  <c r="E44" i="5"/>
  <c r="D44" i="5"/>
  <c r="F43" i="5"/>
  <c r="E43" i="5"/>
  <c r="D43" i="5"/>
  <c r="F42" i="5"/>
  <c r="E42" i="5"/>
  <c r="D42" i="5"/>
  <c r="F41" i="5"/>
  <c r="E41" i="5"/>
  <c r="D41" i="5"/>
  <c r="F40" i="5"/>
  <c r="E40" i="5"/>
  <c r="D40" i="5"/>
  <c r="F39" i="5"/>
  <c r="E39" i="5"/>
  <c r="D39" i="5"/>
  <c r="F38" i="5"/>
  <c r="E38" i="5"/>
  <c r="D38" i="5"/>
  <c r="F37" i="5"/>
  <c r="E37" i="5"/>
  <c r="D37" i="5"/>
  <c r="F36" i="5"/>
  <c r="E36" i="5"/>
  <c r="D36" i="5"/>
  <c r="F35" i="5"/>
  <c r="E35" i="5"/>
  <c r="D35" i="5"/>
  <c r="F34" i="5"/>
  <c r="E34" i="5"/>
  <c r="D34" i="5"/>
  <c r="F33" i="5"/>
  <c r="E33" i="5"/>
  <c r="D33" i="5"/>
  <c r="F32" i="5"/>
  <c r="E32" i="5"/>
  <c r="D32" i="5"/>
  <c r="F31" i="5"/>
  <c r="E31" i="5"/>
  <c r="D31" i="5"/>
  <c r="F30" i="5"/>
  <c r="E30" i="5"/>
  <c r="D30" i="5"/>
  <c r="F29" i="5"/>
  <c r="E29" i="5"/>
  <c r="D29" i="5"/>
  <c r="F28" i="5"/>
  <c r="E28" i="5"/>
  <c r="D28" i="5"/>
  <c r="F27" i="5"/>
  <c r="E27" i="5"/>
  <c r="D27" i="5"/>
  <c r="F26" i="5"/>
  <c r="E26" i="5"/>
  <c r="D26" i="5"/>
  <c r="F25" i="5"/>
  <c r="E25" i="5"/>
  <c r="D25" i="5"/>
  <c r="F24" i="5"/>
  <c r="E24" i="5"/>
  <c r="D24" i="5"/>
  <c r="F23" i="5"/>
  <c r="E23" i="5"/>
  <c r="D23" i="5"/>
  <c r="F22" i="5"/>
  <c r="E22" i="5"/>
  <c r="D22" i="5"/>
  <c r="F21" i="5"/>
  <c r="E21" i="5"/>
  <c r="D21" i="5"/>
  <c r="F20" i="5"/>
  <c r="E20" i="5"/>
  <c r="D20" i="5"/>
  <c r="F19" i="5"/>
  <c r="E19" i="5"/>
  <c r="D19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F7" i="5"/>
  <c r="E7" i="5"/>
  <c r="D7" i="5"/>
  <c r="F6" i="5"/>
  <c r="E6" i="5"/>
  <c r="D6" i="5"/>
  <c r="F5" i="5"/>
  <c r="E5" i="5"/>
  <c r="D5" i="5"/>
  <c r="B2" i="5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2" i="4" s="1"/>
  <c r="B2" i="4"/>
  <c r="K110" i="3"/>
  <c r="J110" i="3"/>
  <c r="B110" i="3"/>
  <c r="I109" i="3"/>
  <c r="C109" i="3"/>
  <c r="K108" i="3"/>
  <c r="J108" i="3"/>
  <c r="B108" i="3"/>
  <c r="I107" i="3"/>
  <c r="C107" i="3"/>
  <c r="K106" i="3"/>
  <c r="J106" i="3"/>
  <c r="B106" i="3"/>
  <c r="I105" i="3"/>
  <c r="C105" i="3"/>
  <c r="K104" i="3"/>
  <c r="J104" i="3"/>
  <c r="B104" i="3"/>
  <c r="I103" i="3"/>
  <c r="C103" i="3"/>
  <c r="K102" i="3"/>
  <c r="J102" i="3"/>
  <c r="B102" i="3"/>
  <c r="I101" i="3"/>
  <c r="C101" i="3"/>
  <c r="K100" i="3"/>
  <c r="J100" i="3"/>
  <c r="B100" i="3"/>
  <c r="I99" i="3"/>
  <c r="C99" i="3"/>
  <c r="K98" i="3"/>
  <c r="J98" i="3"/>
  <c r="B98" i="3"/>
  <c r="I97" i="3"/>
  <c r="C97" i="3"/>
  <c r="K96" i="3"/>
  <c r="J96" i="3"/>
  <c r="B96" i="3"/>
  <c r="I95" i="3"/>
  <c r="C95" i="3"/>
  <c r="K94" i="3"/>
  <c r="J94" i="3"/>
  <c r="B94" i="3"/>
  <c r="I93" i="3"/>
  <c r="C93" i="3"/>
  <c r="K92" i="3"/>
  <c r="J92" i="3"/>
  <c r="B92" i="3"/>
  <c r="I91" i="3"/>
  <c r="C91" i="3"/>
  <c r="K90" i="3"/>
  <c r="J90" i="3"/>
  <c r="B90" i="3"/>
  <c r="I89" i="3"/>
  <c r="C89" i="3"/>
  <c r="K88" i="3"/>
  <c r="J88" i="3"/>
  <c r="B88" i="3"/>
  <c r="I87" i="3"/>
  <c r="C87" i="3"/>
  <c r="K86" i="3"/>
  <c r="J86" i="3"/>
  <c r="B86" i="3"/>
  <c r="I85" i="3"/>
  <c r="C85" i="3"/>
  <c r="K83" i="3"/>
  <c r="J83" i="3"/>
  <c r="B83" i="3"/>
  <c r="C82" i="3"/>
  <c r="K81" i="3"/>
  <c r="J81" i="3"/>
  <c r="B81" i="3"/>
  <c r="C80" i="3"/>
  <c r="C81" i="3" s="1"/>
  <c r="J79" i="3"/>
  <c r="K79" i="3" s="1"/>
  <c r="B79" i="3"/>
  <c r="C78" i="3"/>
  <c r="C79" i="3" s="1"/>
  <c r="J77" i="3"/>
  <c r="K77" i="3" s="1"/>
  <c r="C77" i="3"/>
  <c r="B77" i="3"/>
  <c r="C76" i="3"/>
  <c r="K75" i="3"/>
  <c r="J75" i="3"/>
  <c r="C75" i="3"/>
  <c r="B75" i="3"/>
  <c r="C74" i="3"/>
  <c r="J73" i="3"/>
  <c r="K73" i="3" s="1"/>
  <c r="C73" i="3"/>
  <c r="B73" i="3"/>
  <c r="C72" i="3"/>
  <c r="J71" i="3"/>
  <c r="K71" i="3" s="1"/>
  <c r="C71" i="3"/>
  <c r="B71" i="3"/>
  <c r="C70" i="3"/>
  <c r="K69" i="3"/>
  <c r="J69" i="3"/>
  <c r="B69" i="3"/>
  <c r="C68" i="3"/>
  <c r="K67" i="3"/>
  <c r="J67" i="3"/>
  <c r="B67" i="3"/>
  <c r="C66" i="3"/>
  <c r="K65" i="3"/>
  <c r="J65" i="3"/>
  <c r="B65" i="3"/>
  <c r="C64" i="3"/>
  <c r="C65" i="3" s="1"/>
  <c r="J63" i="3"/>
  <c r="K63" i="3" s="1"/>
  <c r="B63" i="3"/>
  <c r="C62" i="3"/>
  <c r="C63" i="3" s="1"/>
  <c r="J61" i="3"/>
  <c r="K61" i="3" s="1"/>
  <c r="C61" i="3"/>
  <c r="B61" i="3"/>
  <c r="C60" i="3"/>
  <c r="K59" i="3"/>
  <c r="J59" i="3"/>
  <c r="C59" i="3"/>
  <c r="B59" i="3"/>
  <c r="I58" i="3"/>
  <c r="C58" i="3"/>
  <c r="K57" i="3"/>
  <c r="J57" i="3"/>
  <c r="C57" i="3"/>
  <c r="B57" i="3"/>
  <c r="I56" i="3"/>
  <c r="C56" i="3"/>
  <c r="K55" i="3"/>
  <c r="J55" i="3"/>
  <c r="C55" i="3"/>
  <c r="B55" i="3"/>
  <c r="I54" i="3"/>
  <c r="C54" i="3"/>
  <c r="K53" i="3"/>
  <c r="J53" i="3"/>
  <c r="C53" i="3"/>
  <c r="B53" i="3"/>
  <c r="I52" i="3"/>
  <c r="C52" i="3"/>
  <c r="K51" i="3"/>
  <c r="J51" i="3"/>
  <c r="C51" i="3"/>
  <c r="B51" i="3"/>
  <c r="I50" i="3"/>
  <c r="C50" i="3"/>
  <c r="K49" i="3"/>
  <c r="J49" i="3"/>
  <c r="C49" i="3"/>
  <c r="B49" i="3"/>
  <c r="I48" i="3"/>
  <c r="C48" i="3"/>
  <c r="K47" i="3"/>
  <c r="J47" i="3"/>
  <c r="C47" i="3"/>
  <c r="B47" i="3"/>
  <c r="I46" i="3"/>
  <c r="C46" i="3"/>
  <c r="K45" i="3"/>
  <c r="J45" i="3"/>
  <c r="C45" i="3"/>
  <c r="B45" i="3"/>
  <c r="I44" i="3"/>
  <c r="C44" i="3"/>
  <c r="K43" i="3"/>
  <c r="J43" i="3"/>
  <c r="C43" i="3"/>
  <c r="B43" i="3"/>
  <c r="I42" i="3"/>
  <c r="C42" i="3"/>
  <c r="K41" i="3"/>
  <c r="J41" i="3"/>
  <c r="C41" i="3"/>
  <c r="B41" i="3"/>
  <c r="I40" i="3"/>
  <c r="C40" i="3"/>
  <c r="K39" i="3"/>
  <c r="J39" i="3"/>
  <c r="C39" i="3"/>
  <c r="B39" i="3"/>
  <c r="I38" i="3"/>
  <c r="C38" i="3"/>
  <c r="K37" i="3"/>
  <c r="J37" i="3"/>
  <c r="C37" i="3"/>
  <c r="B37" i="3"/>
  <c r="I36" i="3"/>
  <c r="C36" i="3"/>
  <c r="K35" i="3"/>
  <c r="J35" i="3"/>
  <c r="C35" i="3"/>
  <c r="B35" i="3"/>
  <c r="I34" i="3"/>
  <c r="C34" i="3"/>
  <c r="K33" i="3"/>
  <c r="J33" i="3"/>
  <c r="C33" i="3"/>
  <c r="B33" i="3"/>
  <c r="I32" i="3"/>
  <c r="C32" i="3"/>
  <c r="K31" i="3"/>
  <c r="J31" i="3"/>
  <c r="C31" i="3"/>
  <c r="B31" i="3"/>
  <c r="I30" i="3"/>
  <c r="C30" i="3"/>
  <c r="K29" i="3"/>
  <c r="J29" i="3"/>
  <c r="C29" i="3"/>
  <c r="B29" i="3"/>
  <c r="I28" i="3"/>
  <c r="C28" i="3"/>
  <c r="K27" i="3"/>
  <c r="J27" i="3"/>
  <c r="C27" i="3"/>
  <c r="B27" i="3"/>
  <c r="I26" i="3"/>
  <c r="C26" i="3"/>
  <c r="K25" i="3"/>
  <c r="J25" i="3"/>
  <c r="C25" i="3"/>
  <c r="B25" i="3"/>
  <c r="I24" i="3"/>
  <c r="C24" i="3"/>
  <c r="K23" i="3"/>
  <c r="J23" i="3"/>
  <c r="C23" i="3"/>
  <c r="B23" i="3"/>
  <c r="I22" i="3"/>
  <c r="C22" i="3"/>
  <c r="K21" i="3"/>
  <c r="J21" i="3"/>
  <c r="C21" i="3"/>
  <c r="B21" i="3"/>
  <c r="I20" i="3"/>
  <c r="C20" i="3"/>
  <c r="K19" i="3"/>
  <c r="J19" i="3"/>
  <c r="C19" i="3"/>
  <c r="B19" i="3"/>
  <c r="I18" i="3"/>
  <c r="C18" i="3"/>
  <c r="K15" i="3"/>
  <c r="J15" i="3"/>
  <c r="C15" i="3"/>
  <c r="B15" i="3"/>
  <c r="I14" i="3"/>
  <c r="C14" i="3"/>
  <c r="K13" i="3"/>
  <c r="J13" i="3"/>
  <c r="C13" i="3"/>
  <c r="B13" i="3"/>
  <c r="I12" i="3"/>
  <c r="C12" i="3"/>
  <c r="K10" i="3"/>
  <c r="J10" i="3"/>
  <c r="C10" i="3"/>
  <c r="B10" i="3"/>
  <c r="I9" i="3"/>
  <c r="C9" i="3"/>
  <c r="J9" i="3" s="1"/>
  <c r="K9" i="3" s="1"/>
  <c r="K8" i="3"/>
  <c r="J8" i="3"/>
  <c r="C8" i="3"/>
  <c r="B8" i="3"/>
  <c r="I7" i="3"/>
  <c r="C7" i="3"/>
  <c r="J7" i="3" s="1"/>
  <c r="K7" i="3" s="1"/>
  <c r="B2" i="3"/>
  <c r="I27" i="8" l="1"/>
  <c r="J20" i="8"/>
  <c r="P24" i="8"/>
  <c r="P23" i="8" s="1"/>
  <c r="P31" i="8" s="1"/>
  <c r="G96" i="5"/>
  <c r="G112" i="5"/>
  <c r="G120" i="5"/>
  <c r="G76" i="5"/>
  <c r="G84" i="5"/>
  <c r="G124" i="5"/>
  <c r="G132" i="5"/>
  <c r="G122" i="5"/>
  <c r="G138" i="5"/>
  <c r="G9" i="8"/>
  <c r="O299" i="6"/>
  <c r="O307" i="6"/>
  <c r="G15" i="8"/>
  <c r="G146" i="5"/>
  <c r="G154" i="5"/>
  <c r="G170" i="5"/>
  <c r="G194" i="5"/>
  <c r="G202" i="5"/>
  <c r="J12" i="8"/>
  <c r="K26" i="8"/>
  <c r="G205" i="5"/>
  <c r="G145" i="5"/>
  <c r="G177" i="5"/>
  <c r="G196" i="5"/>
  <c r="O265" i="6"/>
  <c r="O269" i="6"/>
  <c r="E7" i="8"/>
  <c r="Q7" i="8" s="1"/>
  <c r="I10" i="8"/>
  <c r="G74" i="5"/>
  <c r="G82" i="5"/>
  <c r="G90" i="5"/>
  <c r="G98" i="5"/>
  <c r="G106" i="5"/>
  <c r="G130" i="5"/>
  <c r="G151" i="5"/>
  <c r="G167" i="5"/>
  <c r="I19" i="8"/>
  <c r="G189" i="5"/>
  <c r="G197" i="5"/>
  <c r="E15" i="8"/>
  <c r="Q15" i="8" s="1"/>
  <c r="G43" i="5"/>
  <c r="G51" i="5"/>
  <c r="G59" i="5"/>
  <c r="G168" i="5"/>
  <c r="G200" i="5"/>
  <c r="O55" i="6"/>
  <c r="G9" i="5"/>
  <c r="G17" i="5"/>
  <c r="G25" i="5"/>
  <c r="G33" i="5"/>
  <c r="G41" i="5"/>
  <c r="G49" i="5"/>
  <c r="G57" i="5"/>
  <c r="G65" i="5"/>
  <c r="G73" i="5"/>
  <c r="G89" i="5"/>
  <c r="G97" i="5"/>
  <c r="K12" i="8"/>
  <c r="J27" i="8"/>
  <c r="H7" i="8"/>
  <c r="H9" i="8"/>
  <c r="J10" i="8"/>
  <c r="H15" i="8"/>
  <c r="J19" i="8"/>
  <c r="J7" i="8"/>
  <c r="I9" i="8"/>
  <c r="K10" i="8"/>
  <c r="I15" i="8"/>
  <c r="I18" i="8"/>
  <c r="O43" i="6"/>
  <c r="K16" i="8"/>
  <c r="I26" i="8"/>
  <c r="P7" i="8"/>
  <c r="J9" i="8"/>
  <c r="P10" i="8"/>
  <c r="O15" i="8"/>
  <c r="J18" i="8"/>
  <c r="O263" i="6"/>
  <c r="O9" i="8"/>
  <c r="H10" i="8"/>
  <c r="F15" i="8"/>
  <c r="G7" i="5"/>
  <c r="G15" i="5"/>
  <c r="G23" i="5"/>
  <c r="G31" i="5"/>
  <c r="G39" i="5"/>
  <c r="G47" i="5"/>
  <c r="G55" i="5"/>
  <c r="G63" i="5"/>
  <c r="G71" i="5"/>
  <c r="G116" i="5"/>
  <c r="G142" i="5"/>
  <c r="G158" i="5"/>
  <c r="G190" i="5"/>
  <c r="G198" i="5"/>
  <c r="G201" i="5"/>
  <c r="G208" i="5"/>
  <c r="O41" i="6"/>
  <c r="O45" i="6"/>
  <c r="O161" i="6"/>
  <c r="O209" i="6"/>
  <c r="O271" i="6"/>
  <c r="G25" i="8"/>
  <c r="O25" i="8"/>
  <c r="I7" i="8"/>
  <c r="J11" i="8"/>
  <c r="P15" i="8"/>
  <c r="G114" i="5"/>
  <c r="G156" i="5"/>
  <c r="G164" i="5"/>
  <c r="G172" i="5"/>
  <c r="G180" i="5"/>
  <c r="G183" i="5"/>
  <c r="G191" i="5"/>
  <c r="G199" i="5"/>
  <c r="O251" i="6"/>
  <c r="N7" i="8"/>
  <c r="F24" i="8"/>
  <c r="F23" i="8" s="1"/>
  <c r="F31" i="8" s="1"/>
  <c r="G186" i="5"/>
  <c r="O8" i="6"/>
  <c r="O3" i="6" s="1"/>
  <c r="K1" i="6" s="1"/>
  <c r="O121" i="6"/>
  <c r="O125" i="6"/>
  <c r="O129" i="6"/>
  <c r="O133" i="6"/>
  <c r="O137" i="6"/>
  <c r="O141" i="6"/>
  <c r="O145" i="6"/>
  <c r="O293" i="6"/>
  <c r="O7" i="8"/>
  <c r="G24" i="8"/>
  <c r="G23" i="8" s="1"/>
  <c r="G31" i="8" s="1"/>
  <c r="H24" i="8"/>
  <c r="H23" i="8" s="1"/>
  <c r="H31" i="8" s="1"/>
  <c r="G78" i="5"/>
  <c r="G94" i="5"/>
  <c r="G102" i="5"/>
  <c r="G144" i="5"/>
  <c r="G173" i="5"/>
  <c r="G176" i="5"/>
  <c r="G207" i="5"/>
  <c r="F7" i="8"/>
  <c r="H17" i="8"/>
  <c r="I24" i="8"/>
  <c r="I23" i="8" s="1"/>
  <c r="I31" i="8" s="1"/>
  <c r="G187" i="5"/>
  <c r="G195" i="5"/>
  <c r="O44" i="6"/>
  <c r="O71" i="6"/>
  <c r="O224" i="6"/>
  <c r="O253" i="6"/>
  <c r="G7" i="8"/>
  <c r="P9" i="8"/>
  <c r="N15" i="8"/>
  <c r="I17" i="8"/>
  <c r="J24" i="8"/>
  <c r="J23" i="8" s="1"/>
  <c r="J31" i="8" s="1"/>
  <c r="J8" i="8"/>
  <c r="G18" i="5"/>
  <c r="G34" i="5"/>
  <c r="G50" i="5"/>
  <c r="G66" i="5"/>
  <c r="G12" i="5"/>
  <c r="G20" i="5"/>
  <c r="G28" i="5"/>
  <c r="G36" i="5"/>
  <c r="G44" i="5"/>
  <c r="G52" i="5"/>
  <c r="G60" i="5"/>
  <c r="G68" i="5"/>
  <c r="G81" i="5"/>
  <c r="G86" i="5"/>
  <c r="G104" i="5"/>
  <c r="G135" i="5"/>
  <c r="G140" i="5"/>
  <c r="G148" i="5"/>
  <c r="G161" i="5"/>
  <c r="G174" i="5"/>
  <c r="G182" i="5"/>
  <c r="G185" i="5"/>
  <c r="O185" i="6"/>
  <c r="O230" i="6"/>
  <c r="O255" i="6"/>
  <c r="O348" i="6"/>
  <c r="J16" i="8"/>
  <c r="H26" i="8"/>
  <c r="P26" i="8"/>
  <c r="K8" i="8"/>
  <c r="G17" i="8"/>
  <c r="H18" i="8"/>
  <c r="G193" i="5"/>
  <c r="G203" i="5"/>
  <c r="O9" i="6"/>
  <c r="O42" i="6"/>
  <c r="O51" i="6"/>
  <c r="O173" i="6"/>
  <c r="O196" i="6"/>
  <c r="O261" i="6"/>
  <c r="O282" i="6"/>
  <c r="N8" i="8"/>
  <c r="G58" i="5"/>
  <c r="G5" i="5"/>
  <c r="G2" i="5" s="1"/>
  <c r="G13" i="5"/>
  <c r="G21" i="5"/>
  <c r="G29" i="5"/>
  <c r="G37" i="5"/>
  <c r="G45" i="5"/>
  <c r="G53" i="5"/>
  <c r="G61" i="5"/>
  <c r="G69" i="5"/>
  <c r="G92" i="5"/>
  <c r="G105" i="5"/>
  <c r="G110" i="5"/>
  <c r="G128" i="5"/>
  <c r="G136" i="5"/>
  <c r="G162" i="5"/>
  <c r="G188" i="5"/>
  <c r="H25" i="8"/>
  <c r="P25" i="8"/>
  <c r="F8" i="8"/>
  <c r="P8" i="8"/>
  <c r="J17" i="8"/>
  <c r="K18" i="8"/>
  <c r="G10" i="5"/>
  <c r="O8" i="8"/>
  <c r="G8" i="5"/>
  <c r="G16" i="5"/>
  <c r="G24" i="5"/>
  <c r="G32" i="5"/>
  <c r="G40" i="5"/>
  <c r="G48" i="5"/>
  <c r="G56" i="5"/>
  <c r="G64" i="5"/>
  <c r="G72" i="5"/>
  <c r="G100" i="5"/>
  <c r="G113" i="5"/>
  <c r="G118" i="5"/>
  <c r="G152" i="5"/>
  <c r="G160" i="5"/>
  <c r="G178" i="5"/>
  <c r="G181" i="5"/>
  <c r="G206" i="5"/>
  <c r="O59" i="6"/>
  <c r="O165" i="6"/>
  <c r="O291" i="6"/>
  <c r="F16" i="8"/>
  <c r="N16" i="8"/>
  <c r="I25" i="8"/>
  <c r="J28" i="8"/>
  <c r="K7" i="8"/>
  <c r="G8" i="8"/>
  <c r="J15" i="8"/>
  <c r="G16" i="8"/>
  <c r="O17" i="8"/>
  <c r="P18" i="8"/>
  <c r="K24" i="8"/>
  <c r="K23" i="8" s="1"/>
  <c r="K31" i="8" s="1"/>
  <c r="G42" i="5"/>
  <c r="G11" i="5"/>
  <c r="G19" i="5"/>
  <c r="G27" i="5"/>
  <c r="G35" i="5"/>
  <c r="G67" i="5"/>
  <c r="G80" i="5"/>
  <c r="G108" i="5"/>
  <c r="G121" i="5"/>
  <c r="G126" i="5"/>
  <c r="G134" i="5"/>
  <c r="G204" i="5"/>
  <c r="O297" i="6"/>
  <c r="O345" i="6"/>
  <c r="J25" i="8"/>
  <c r="K28" i="8"/>
  <c r="M7" i="8"/>
  <c r="H8" i="8"/>
  <c r="I11" i="8"/>
  <c r="K15" i="8"/>
  <c r="O16" i="8"/>
  <c r="P17" i="8"/>
  <c r="N24" i="8"/>
  <c r="N23" i="8" s="1"/>
  <c r="N31" i="8" s="1"/>
  <c r="G26" i="5"/>
  <c r="G6" i="5"/>
  <c r="G14" i="5"/>
  <c r="G22" i="5"/>
  <c r="G30" i="5"/>
  <c r="G38" i="5"/>
  <c r="G46" i="5"/>
  <c r="G54" i="5"/>
  <c r="G62" i="5"/>
  <c r="G70" i="5"/>
  <c r="G88" i="5"/>
  <c r="G129" i="5"/>
  <c r="G150" i="5"/>
  <c r="G166" i="5"/>
  <c r="G184" i="5"/>
  <c r="G192" i="5"/>
  <c r="O14" i="6"/>
  <c r="O67" i="6"/>
  <c r="O123" i="6"/>
  <c r="O127" i="6"/>
  <c r="O131" i="6"/>
  <c r="O135" i="6"/>
  <c r="O139" i="6"/>
  <c r="O143" i="6"/>
  <c r="O153" i="6"/>
  <c r="O281" i="6"/>
  <c r="H16" i="8"/>
  <c r="P16" i="8"/>
  <c r="I8" i="8"/>
  <c r="M15" i="8"/>
  <c r="O24" i="8"/>
  <c r="O23" i="8" s="1"/>
  <c r="O31" i="8" s="1"/>
  <c r="J101" i="3"/>
  <c r="K101" i="3" s="1"/>
  <c r="J68" i="3"/>
  <c r="K68" i="3" s="1"/>
  <c r="J105" i="3"/>
  <c r="K105" i="3" s="1"/>
  <c r="J56" i="3"/>
  <c r="K56" i="3" s="1"/>
  <c r="J38" i="3"/>
  <c r="K38" i="3" s="1"/>
  <c r="C69" i="3"/>
  <c r="C67" i="3"/>
  <c r="J64" i="3" s="1"/>
  <c r="K64" i="3" s="1"/>
  <c r="C83" i="3"/>
  <c r="J82" i="3" s="1"/>
  <c r="K82" i="3" s="1"/>
  <c r="C86" i="3"/>
  <c r="J85" i="3" s="1"/>
  <c r="K85" i="3" s="1"/>
  <c r="C88" i="3"/>
  <c r="C90" i="3"/>
  <c r="J87" i="3" s="1"/>
  <c r="K87" i="3" s="1"/>
  <c r="C92" i="3"/>
  <c r="J80" i="3" s="1"/>
  <c r="K80" i="3" s="1"/>
  <c r="C94" i="3"/>
  <c r="J72" i="3" s="1"/>
  <c r="K72" i="3" s="1"/>
  <c r="C96" i="3"/>
  <c r="C98" i="3"/>
  <c r="J97" i="3" s="1"/>
  <c r="K97" i="3" s="1"/>
  <c r="C100" i="3"/>
  <c r="C102" i="3"/>
  <c r="C104" i="3"/>
  <c r="C106" i="3"/>
  <c r="C108" i="3"/>
  <c r="J99" i="3" s="1"/>
  <c r="K99" i="3" s="1"/>
  <c r="C110" i="3"/>
  <c r="J109" i="3" s="1"/>
  <c r="K109" i="3" s="1"/>
  <c r="G87" i="5"/>
  <c r="G103" i="5"/>
  <c r="G119" i="5"/>
  <c r="G85" i="5"/>
  <c r="G101" i="5"/>
  <c r="G117" i="5"/>
  <c r="G133" i="5"/>
  <c r="G149" i="5"/>
  <c r="G165" i="5"/>
  <c r="O120" i="6"/>
  <c r="O124" i="6"/>
  <c r="O128" i="6"/>
  <c r="O132" i="6"/>
  <c r="O136" i="6"/>
  <c r="O140" i="6"/>
  <c r="O144" i="6"/>
  <c r="O175" i="6"/>
  <c r="G83" i="5"/>
  <c r="G99" i="5"/>
  <c r="G115" i="5"/>
  <c r="G131" i="5"/>
  <c r="G147" i="5"/>
  <c r="G163" i="5"/>
  <c r="G179" i="5"/>
  <c r="O72" i="6"/>
  <c r="O151" i="6"/>
  <c r="G79" i="5"/>
  <c r="G95" i="5"/>
  <c r="G111" i="5"/>
  <c r="G127" i="5"/>
  <c r="G143" i="5"/>
  <c r="G159" i="5"/>
  <c r="G175" i="5"/>
  <c r="G77" i="5"/>
  <c r="G93" i="5"/>
  <c r="G109" i="5"/>
  <c r="G125" i="5"/>
  <c r="G141" i="5"/>
  <c r="G157" i="5"/>
  <c r="O11" i="6"/>
  <c r="O122" i="6"/>
  <c r="O126" i="6"/>
  <c r="O130" i="6"/>
  <c r="O134" i="6"/>
  <c r="O138" i="6"/>
  <c r="O142" i="6"/>
  <c r="O155" i="6"/>
  <c r="G75" i="5"/>
  <c r="G91" i="5"/>
  <c r="G107" i="5"/>
  <c r="G123" i="5"/>
  <c r="G139" i="5"/>
  <c r="G155" i="5"/>
  <c r="G171" i="5"/>
  <c r="O171" i="6"/>
  <c r="G137" i="5"/>
  <c r="G153" i="5"/>
  <c r="G169" i="5"/>
  <c r="O62" i="6"/>
  <c r="O147" i="6"/>
  <c r="O192" i="6"/>
  <c r="O156" i="6"/>
  <c r="O176" i="6"/>
  <c r="O243" i="6"/>
  <c r="O310" i="6"/>
  <c r="O154" i="6"/>
  <c r="O174" i="6"/>
  <c r="O204" i="6"/>
  <c r="O237" i="6"/>
  <c r="O308" i="6"/>
  <c r="O313" i="6"/>
  <c r="E328" i="6"/>
  <c r="E330" i="6" s="1"/>
  <c r="D313" i="6" s="1"/>
  <c r="M313" i="6" s="1"/>
  <c r="O148" i="6"/>
  <c r="O168" i="6"/>
  <c r="O193" i="6"/>
  <c r="O229" i="6"/>
  <c r="O235" i="6"/>
  <c r="O146" i="6"/>
  <c r="O166" i="6"/>
  <c r="O191" i="6"/>
  <c r="O219" i="6"/>
  <c r="O280" i="6"/>
  <c r="O158" i="6"/>
  <c r="O178" i="6"/>
  <c r="O233" i="6"/>
  <c r="O312" i="6"/>
  <c r="P6" i="7"/>
  <c r="D23" i="7"/>
  <c r="F6" i="8"/>
  <c r="F5" i="8" s="1"/>
  <c r="F30" i="8" s="1"/>
  <c r="F32" i="8" s="1"/>
  <c r="N6" i="8"/>
  <c r="N5" i="8" s="1"/>
  <c r="N30" i="8" s="1"/>
  <c r="N32" i="8" s="1"/>
  <c r="K11" i="8"/>
  <c r="L12" i="8"/>
  <c r="E13" i="8"/>
  <c r="Q13" i="8" s="1"/>
  <c r="M13" i="8"/>
  <c r="F14" i="8"/>
  <c r="N14" i="8"/>
  <c r="K19" i="8"/>
  <c r="L20" i="8"/>
  <c r="E21" i="8"/>
  <c r="Q21" i="8" s="1"/>
  <c r="M21" i="8"/>
  <c r="F22" i="8"/>
  <c r="N22" i="8"/>
  <c r="J26" i="8"/>
  <c r="K27" i="8"/>
  <c r="L28" i="8"/>
  <c r="E29" i="8"/>
  <c r="Q29" i="8" s="1"/>
  <c r="M29" i="8"/>
  <c r="H5" i="7"/>
  <c r="G6" i="8"/>
  <c r="G5" i="8" s="1"/>
  <c r="G30" i="8" s="1"/>
  <c r="G32" i="8" s="1"/>
  <c r="O6" i="8"/>
  <c r="O5" i="8" s="1"/>
  <c r="O30" i="8" s="1"/>
  <c r="O32" i="8" s="1"/>
  <c r="L11" i="8"/>
  <c r="E12" i="8"/>
  <c r="Q12" i="8" s="1"/>
  <c r="M12" i="8"/>
  <c r="F13" i="8"/>
  <c r="N13" i="8"/>
  <c r="G14" i="8"/>
  <c r="O14" i="8"/>
  <c r="I16" i="8"/>
  <c r="L19" i="8"/>
  <c r="E20" i="8"/>
  <c r="Q20" i="8" s="1"/>
  <c r="M20" i="8"/>
  <c r="F21" i="8"/>
  <c r="N21" i="8"/>
  <c r="G22" i="8"/>
  <c r="O22" i="8"/>
  <c r="L27" i="8"/>
  <c r="E28" i="8"/>
  <c r="Q28" i="8" s="1"/>
  <c r="M28" i="8"/>
  <c r="F29" i="8"/>
  <c r="N29" i="8"/>
  <c r="D356" i="6"/>
  <c r="I5" i="7"/>
  <c r="H6" i="8"/>
  <c r="H5" i="8" s="1"/>
  <c r="H30" i="8" s="1"/>
  <c r="H32" i="8" s="1"/>
  <c r="P6" i="8"/>
  <c r="P5" i="8" s="1"/>
  <c r="P30" i="8" s="1"/>
  <c r="P32" i="8" s="1"/>
  <c r="K9" i="8"/>
  <c r="L10" i="8"/>
  <c r="E11" i="8"/>
  <c r="Q11" i="8" s="1"/>
  <c r="M11" i="8"/>
  <c r="F12" i="8"/>
  <c r="N12" i="8"/>
  <c r="G13" i="8"/>
  <c r="O13" i="8"/>
  <c r="H14" i="8"/>
  <c r="P14" i="8"/>
  <c r="K17" i="8"/>
  <c r="L18" i="8"/>
  <c r="E19" i="8"/>
  <c r="Q19" i="8" s="1"/>
  <c r="M19" i="8"/>
  <c r="F20" i="8"/>
  <c r="N20" i="8"/>
  <c r="G21" i="8"/>
  <c r="O21" i="8"/>
  <c r="H22" i="8"/>
  <c r="P22" i="8"/>
  <c r="K25" i="8"/>
  <c r="L26" i="8"/>
  <c r="E27" i="8"/>
  <c r="Q27" i="8" s="1"/>
  <c r="M27" i="8"/>
  <c r="F28" i="8"/>
  <c r="N28" i="8"/>
  <c r="G29" i="8"/>
  <c r="O29" i="8"/>
  <c r="D357" i="6"/>
  <c r="J5" i="7"/>
  <c r="G23" i="7"/>
  <c r="O23" i="7"/>
  <c r="I6" i="8"/>
  <c r="I5" i="8" s="1"/>
  <c r="I30" i="8" s="1"/>
  <c r="I32" i="8" s="1"/>
  <c r="L9" i="8"/>
  <c r="E10" i="8"/>
  <c r="Q10" i="8" s="1"/>
  <c r="M10" i="8"/>
  <c r="F11" i="8"/>
  <c r="N11" i="8"/>
  <c r="G12" i="8"/>
  <c r="O12" i="8"/>
  <c r="H13" i="8"/>
  <c r="P13" i="8"/>
  <c r="I14" i="8"/>
  <c r="L17" i="8"/>
  <c r="E18" i="8"/>
  <c r="Q18" i="8" s="1"/>
  <c r="M18" i="8"/>
  <c r="F19" i="8"/>
  <c r="N19" i="8"/>
  <c r="G20" i="8"/>
  <c r="O20" i="8"/>
  <c r="H21" i="8"/>
  <c r="P21" i="8"/>
  <c r="I22" i="8"/>
  <c r="L25" i="8"/>
  <c r="E26" i="8"/>
  <c r="Q26" i="8" s="1"/>
  <c r="M26" i="8"/>
  <c r="F27" i="8"/>
  <c r="N27" i="8"/>
  <c r="G28" i="8"/>
  <c r="O28" i="8"/>
  <c r="H29" i="8"/>
  <c r="P29" i="8"/>
  <c r="D358" i="6"/>
  <c r="H23" i="7"/>
  <c r="J6" i="8"/>
  <c r="J5" i="8" s="1"/>
  <c r="J30" i="8" s="1"/>
  <c r="J32" i="8" s="1"/>
  <c r="L8" i="8"/>
  <c r="E9" i="8"/>
  <c r="Q9" i="8" s="1"/>
  <c r="M9" i="8"/>
  <c r="F10" i="8"/>
  <c r="N10" i="8"/>
  <c r="G11" i="8"/>
  <c r="O11" i="8"/>
  <c r="H12" i="8"/>
  <c r="P12" i="8"/>
  <c r="I13" i="8"/>
  <c r="J14" i="8"/>
  <c r="L16" i="8"/>
  <c r="E17" i="8"/>
  <c r="Q17" i="8" s="1"/>
  <c r="M17" i="8"/>
  <c r="F18" i="8"/>
  <c r="N18" i="8"/>
  <c r="G19" i="8"/>
  <c r="O19" i="8"/>
  <c r="H20" i="8"/>
  <c r="P20" i="8"/>
  <c r="I21" i="8"/>
  <c r="J22" i="8"/>
  <c r="L24" i="8"/>
  <c r="L23" i="8" s="1"/>
  <c r="L31" i="8" s="1"/>
  <c r="E25" i="8"/>
  <c r="Q25" i="8" s="1"/>
  <c r="M25" i="8"/>
  <c r="F26" i="8"/>
  <c r="N26" i="8"/>
  <c r="G27" i="8"/>
  <c r="O27" i="8"/>
  <c r="H28" i="8"/>
  <c r="P28" i="8"/>
  <c r="I29" i="8"/>
  <c r="D5" i="7"/>
  <c r="K6" i="8"/>
  <c r="K5" i="8" s="1"/>
  <c r="K30" i="8" s="1"/>
  <c r="K32" i="8" s="1"/>
  <c r="E8" i="8"/>
  <c r="Q8" i="8" s="1"/>
  <c r="F9" i="8"/>
  <c r="G10" i="8"/>
  <c r="H11" i="8"/>
  <c r="I12" i="8"/>
  <c r="J13" i="8"/>
  <c r="K14" i="8"/>
  <c r="E16" i="8"/>
  <c r="Q16" i="8" s="1"/>
  <c r="F17" i="8"/>
  <c r="G18" i="8"/>
  <c r="H19" i="8"/>
  <c r="I20" i="8"/>
  <c r="J21" i="8"/>
  <c r="K22" i="8"/>
  <c r="D23" i="8"/>
  <c r="E24" i="8"/>
  <c r="F25" i="8"/>
  <c r="G26" i="8"/>
  <c r="H27" i="8"/>
  <c r="I28" i="8"/>
  <c r="J29" i="8"/>
  <c r="E5" i="7"/>
  <c r="J23" i="7"/>
  <c r="L6" i="8"/>
  <c r="L5" i="8" s="1"/>
  <c r="L30" i="8" s="1"/>
  <c r="L32" i="8" s="1"/>
  <c r="K13" i="8"/>
  <c r="L14" i="8"/>
  <c r="K21" i="8"/>
  <c r="L22" i="8"/>
  <c r="K29" i="8"/>
  <c r="D5" i="8"/>
  <c r="E6" i="8"/>
  <c r="E5" i="8" s="1"/>
  <c r="E30" i="8" s="1"/>
  <c r="E32" i="8" s="1"/>
  <c r="E14" i="8"/>
  <c r="Q14" i="8" s="1"/>
  <c r="E22" i="8"/>
  <c r="Q22" i="8" s="1"/>
  <c r="J22" i="3" l="1"/>
  <c r="K22" i="3" s="1"/>
  <c r="J58" i="3"/>
  <c r="K58" i="3" s="1"/>
  <c r="J12" i="3"/>
  <c r="K12" i="3" s="1"/>
  <c r="J103" i="3"/>
  <c r="K103" i="3" s="1"/>
  <c r="J91" i="3"/>
  <c r="K91" i="3" s="1"/>
  <c r="J24" i="3"/>
  <c r="K24" i="3" s="1"/>
  <c r="J95" i="3"/>
  <c r="K95" i="3" s="1"/>
  <c r="J107" i="3"/>
  <c r="K107" i="3" s="1"/>
  <c r="J76" i="3"/>
  <c r="K76" i="3" s="1"/>
  <c r="J40" i="3"/>
  <c r="K40" i="3" s="1"/>
  <c r="J32" i="3"/>
  <c r="K32" i="3" s="1"/>
  <c r="J42" i="3"/>
  <c r="K42" i="3" s="1"/>
  <c r="J20" i="3"/>
  <c r="K20" i="3" s="1"/>
  <c r="J60" i="3"/>
  <c r="K60" i="3" s="1"/>
  <c r="Q6" i="8"/>
  <c r="P23" i="7"/>
  <c r="J70" i="3"/>
  <c r="K70" i="3" s="1"/>
  <c r="J34" i="3"/>
  <c r="K34" i="3" s="1"/>
  <c r="J52" i="3"/>
  <c r="K52" i="3" s="1"/>
  <c r="J14" i="3"/>
  <c r="K14" i="3" s="1"/>
  <c r="J36" i="3"/>
  <c r="K36" i="3" s="1"/>
  <c r="J78" i="3"/>
  <c r="K78" i="3" s="1"/>
  <c r="J54" i="3"/>
  <c r="K54" i="3" s="1"/>
  <c r="J74" i="3"/>
  <c r="K74" i="3" s="1"/>
  <c r="J93" i="3"/>
  <c r="K93" i="3" s="1"/>
  <c r="J26" i="3"/>
  <c r="K26" i="3" s="1"/>
  <c r="J44" i="3"/>
  <c r="K44" i="3" s="1"/>
  <c r="D30" i="8"/>
  <c r="D32" i="8" s="1"/>
  <c r="J33" i="8" s="1"/>
  <c r="Q5" i="8"/>
  <c r="J62" i="3"/>
  <c r="K62" i="3" s="1"/>
  <c r="J50" i="3"/>
  <c r="K50" i="3" s="1"/>
  <c r="E23" i="8"/>
  <c r="E31" i="8" s="1"/>
  <c r="Q24" i="8"/>
  <c r="D31" i="8"/>
  <c r="P5" i="7"/>
  <c r="J46" i="3"/>
  <c r="K46" i="3" s="1"/>
  <c r="J18" i="3"/>
  <c r="K18" i="3" s="1"/>
  <c r="J28" i="3"/>
  <c r="K28" i="3" s="1"/>
  <c r="J66" i="3"/>
  <c r="K66" i="3" s="1"/>
  <c r="J30" i="3"/>
  <c r="K30" i="3" s="1"/>
  <c r="J48" i="3"/>
  <c r="K48" i="3" s="1"/>
  <c r="J89" i="3"/>
  <c r="K89" i="3" s="1"/>
  <c r="G33" i="8" l="1"/>
  <c r="F33" i="8"/>
  <c r="Q23" i="8"/>
  <c r="D33" i="8"/>
  <c r="D35" i="8"/>
  <c r="M33" i="8"/>
  <c r="K33" i="8"/>
  <c r="N33" i="8"/>
  <c r="L33" i="8"/>
  <c r="O33" i="8"/>
  <c r="P33" i="8"/>
  <c r="H33" i="8"/>
  <c r="E33" i="8"/>
  <c r="I33" i="8"/>
  <c r="J153" i="13" l="1"/>
  <c r="J126" i="13"/>
  <c r="J99" i="13"/>
  <c r="J98" i="13" s="1"/>
  <c r="J72" i="13"/>
  <c r="J71" i="13" s="1"/>
  <c r="J45" i="13"/>
  <c r="J44" i="13" s="1"/>
  <c r="J180" i="13" l="1"/>
  <c r="J179" i="13" s="1"/>
  <c r="J152" i="13"/>
  <c r="J125" i="13"/>
  <c r="J43" i="13" l="1"/>
  <c r="J272" i="13" s="1"/>
  <c r="J273" i="13" s="1"/>
  <c r="J274" i="13" s="1"/>
</calcChain>
</file>

<file path=xl/sharedStrings.xml><?xml version="1.0" encoding="utf-8"?>
<sst xmlns="http://schemas.openxmlformats.org/spreadsheetml/2006/main" count="3175" uniqueCount="1381">
  <si>
    <t>OBJETO:</t>
  </si>
  <si>
    <t>DATA:</t>
  </si>
  <si>
    <t>CDHU</t>
  </si>
  <si>
    <t>ITEM</t>
  </si>
  <si>
    <t>ORIGEM</t>
  </si>
  <si>
    <t>CÓDIGO CPU</t>
  </si>
  <si>
    <t>DISCRIMINAÇÃO</t>
  </si>
  <si>
    <t>COEF.</t>
  </si>
  <si>
    <t>R$ TOTAL</t>
  </si>
  <si>
    <t>SERVIÇOS PRELIMINARES</t>
  </si>
  <si>
    <t>Placa em lona com impressão digital e requadro em metalon</t>
  </si>
  <si>
    <t>Retirada de telhamento perfil e material qualquer, exceto barro</t>
  </si>
  <si>
    <t>Transporte manual horizontal e/ou vertical de entulho até o local de despejo - ensacado</t>
  </si>
  <si>
    <t>Remoção de entulho de obra com caçamba metálica - material volumoso e misturado por alvenaria, terra, madeira, papel, plástico e metal</t>
  </si>
  <si>
    <t>CANTEIRO DE OBRA</t>
  </si>
  <si>
    <t>Proteção de fachada com tela de nylon</t>
  </si>
  <si>
    <t>Tapume móvel para fechamento de áreas</t>
  </si>
  <si>
    <t>INFRAESTRUTURA</t>
  </si>
  <si>
    <t>DEMOLIÇÕES</t>
  </si>
  <si>
    <t>Montagem e desmontagem de andaime torre metálica com altura superior a 10 m</t>
  </si>
  <si>
    <t>Locação de plataforma elevatória articulada, com altura aproximada de 20 m, capacidade de carga de 227 kg, diesel</t>
  </si>
  <si>
    <t>COBERTURA METÁLICA</t>
  </si>
  <si>
    <t>33.07.102</t>
  </si>
  <si>
    <t>16.33.022</t>
  </si>
  <si>
    <t>Calha, rufo, afins em chapa galvanizada nº 24 - corte 0,33 m</t>
  </si>
  <si>
    <t>55.01.020</t>
  </si>
  <si>
    <t>Limpeza final da obra</t>
  </si>
  <si>
    <t>ITEM COMPONENTE</t>
  </si>
  <si>
    <t>MÁXIMO (%)</t>
  </si>
  <si>
    <t>PROPOSTO (%)</t>
  </si>
  <si>
    <t xml:space="preserve">AC </t>
  </si>
  <si>
    <t>ADM. CENTRAL</t>
  </si>
  <si>
    <t>R</t>
  </si>
  <si>
    <t>RISCOS</t>
  </si>
  <si>
    <t xml:space="preserve">S+G </t>
  </si>
  <si>
    <t>SEGUROS E GARANTIAS</t>
  </si>
  <si>
    <t>DF</t>
  </si>
  <si>
    <t>DESPESAS FINANCEIRAS</t>
  </si>
  <si>
    <t>L</t>
  </si>
  <si>
    <t>LUCRO</t>
  </si>
  <si>
    <t>I</t>
  </si>
  <si>
    <t>TRIBUTOS (PIS + CONFIS + ISS)</t>
  </si>
  <si>
    <t>CPPRB</t>
  </si>
  <si>
    <t>BDI</t>
  </si>
  <si>
    <t>Fórmula utilizada:</t>
  </si>
  <si>
    <t>COMPARATIVO COTAÇÕES</t>
  </si>
  <si>
    <t>CÓD. QNTD</t>
  </si>
  <si>
    <t>UND</t>
  </si>
  <si>
    <t>MÉDIA</t>
  </si>
  <si>
    <t>ORÇAMENTO 1</t>
  </si>
  <si>
    <t>ORÇAMENTO 2</t>
  </si>
  <si>
    <t>ORÇAMENTO 3</t>
  </si>
  <si>
    <t>1.0</t>
  </si>
  <si>
    <t>CUSTOS DIRETOS</t>
  </si>
  <si>
    <t>1.2</t>
  </si>
  <si>
    <t>DIVISÓRIAS</t>
  </si>
  <si>
    <t>ETHERNE</t>
  </si>
  <si>
    <t>AMPIA</t>
  </si>
  <si>
    <t>DIV OFFICE</t>
  </si>
  <si>
    <t>1.2.2</t>
  </si>
  <si>
    <t>DIV0002</t>
  </si>
  <si>
    <t>PREÇO REFERENCIAL DE MERCADO</t>
  </si>
  <si>
    <t>CPU.0006</t>
  </si>
  <si>
    <t>DIVISÓRIA ACÚSTICA REVESTIDA CEGA</t>
  </si>
  <si>
    <t>M²</t>
  </si>
  <si>
    <t>DIVISÓRIA ACÚSTICA REVESTIDA CEGA - FORNECIMENTO E INSTALAÇÃO</t>
  </si>
  <si>
    <t>1.2.3</t>
  </si>
  <si>
    <t>DIV0003</t>
  </si>
  <si>
    <t>CPU.0007</t>
  </si>
  <si>
    <t>DIVISÓRIA ACÚSTICA REVESTIDA MEIO CEGA MEIO VIDRO</t>
  </si>
  <si>
    <t>DIVISÓRIA ACÚSTICA REVESTIDA MEIO CEGA MEIO VIDRO - FORNECIMENTO E INSTALAÇÃO</t>
  </si>
  <si>
    <t>1.5</t>
  </si>
  <si>
    <t>PORTAS</t>
  </si>
  <si>
    <t>1.5.4</t>
  </si>
  <si>
    <t>POR0004</t>
  </si>
  <si>
    <t>CPU.0008</t>
  </si>
  <si>
    <t>PORTA DIVISÓRIA ACÚSTICA</t>
  </si>
  <si>
    <t>UN</t>
  </si>
  <si>
    <t>PORTA DIVISÓRIA ACÚSTICA - FORNECIMENTO E INSTALAÇÃO</t>
  </si>
  <si>
    <t>1.5.5</t>
  </si>
  <si>
    <t>POR0005</t>
  </si>
  <si>
    <t>CPU.0009</t>
  </si>
  <si>
    <t>PORTA DIVISÓRIA ACÚSTICA REVESTIDA</t>
  </si>
  <si>
    <t>PORTA DIVISÓRIA ACÚSTICA REVESTIDA - FORNECIMENTO E INSTALAÇÃO</t>
  </si>
  <si>
    <t>1.9</t>
  </si>
  <si>
    <t>SISTEMA DE SPRINKLER</t>
  </si>
  <si>
    <t>SOEDRAL</t>
  </si>
  <si>
    <t>POTENZA</t>
  </si>
  <si>
    <t>RIMAR</t>
  </si>
  <si>
    <t>1.9.2</t>
  </si>
  <si>
    <t>CONEXÕES E ACESSÓRIOS</t>
  </si>
  <si>
    <t>1.9.2.1</t>
  </si>
  <si>
    <t>SPK0007</t>
  </si>
  <si>
    <t>3R 23 12 00 00 19 11 03 03</t>
  </si>
  <si>
    <t>BUCHA DE REDUÇÃO DE FERRO GALVANIZADO Ø 40 X 32 MM - 1 1/2 X 1 1/4"</t>
  </si>
  <si>
    <t>BUCHA DE FERRO MALEÁVEL GALVANIZADO DE REDUÇÃO Ø 1 1/2" X 1 1/4"</t>
  </si>
  <si>
    <t>1.9.2.2</t>
  </si>
  <si>
    <t>SPK0008</t>
  </si>
  <si>
    <t>'PREÇO REFERENCIAL DE MERCADO</t>
  </si>
  <si>
    <t>1.9.2.3</t>
  </si>
  <si>
    <t>SPK0009</t>
  </si>
  <si>
    <t>3R 23 12 00 00 19 11 03 18</t>
  </si>
  <si>
    <t>BUCHA DE REDUÇÃO DE FERRO GALVANIZADO Ø 32 X 15 MM - 1 1/4 X 1/2"</t>
  </si>
  <si>
    <t>BUCHA DE FERRO MALEÁVEL GALVANIZADO DE REDUÇÃO Ø 1 1/4" X 1/2"</t>
  </si>
  <si>
    <t>1.9.2.4</t>
  </si>
  <si>
    <t>SPK0010</t>
  </si>
  <si>
    <t>3R 23 12 00 00 19 11 03 09</t>
  </si>
  <si>
    <t>BUCHA DE REDUÇÃO DE FERRO GALVANIZADO Ø 65 X 40 MM - 2 1/2 X 1 1/2"</t>
  </si>
  <si>
    <t>BUCHA DE FERRO MALEÁVEL GALVANIZADO DE REDUÇÃO Ø 2 1/2" X 1 1/2"</t>
  </si>
  <si>
    <t>1.9.2.5</t>
  </si>
  <si>
    <t>SPK0011</t>
  </si>
  <si>
    <t>3R 23 12 00 00 19 16 08 12</t>
  </si>
  <si>
    <t>BUCHA DE REDUÇÃO DE FERRO GALVANIZADO Ø 65 X 50 MM - 2 1/2 X 2"</t>
  </si>
  <si>
    <t>BUCHA DE FERRO MALEÁVEL GALVANIZADO DE REDUÇÃO Ø 2 1/2" X 2"</t>
  </si>
  <si>
    <t>1.9.2.6</t>
  </si>
  <si>
    <t>SPK0012</t>
  </si>
  <si>
    <t>3R 23 12 00 00 19 11 03 06</t>
  </si>
  <si>
    <t>BUCHA DE REDUÇÃO DE FERRO GALVANIZADO Ø 50 X 40 MM - 2 X 1 1/2"</t>
  </si>
  <si>
    <t>BUCHA DE FERRO MALEÁVEL GALVANIZADO DE REDUÇÃO Ø 2" X 1 1/2"</t>
  </si>
  <si>
    <t>1.9.2.7</t>
  </si>
  <si>
    <t>SPK0013</t>
  </si>
  <si>
    <t>CPU.0026</t>
  </si>
  <si>
    <t>BUCHA DE REDUÇÃO DE FERRO GALVANIZADO Ø 80 X 32 MM - 3 X 1 1/4"</t>
  </si>
  <si>
    <t>BUCHA DE FERRO MALEÁVEL GALVANIZADO DE REDUÇÃO Ø 1 1/2 X 1 1/4"</t>
  </si>
  <si>
    <t>1.9.2.8</t>
  </si>
  <si>
    <t>SPK0014</t>
  </si>
  <si>
    <t xml:space="preserve">3R 23 12 00 00 19 11 03 10	</t>
  </si>
  <si>
    <t>BUCHA DE REDUÇÃO DE FERRO GALVANIZADO Ø 80 X 40 MM - 3 X 1 1/2"</t>
  </si>
  <si>
    <t>BUCHA DE FERRO MALEÁVEL GALVANIZADO DE REDUÇÃO Ø 3" X 1 1/2"</t>
  </si>
  <si>
    <t>1.9.2.9</t>
  </si>
  <si>
    <t>SPK0015</t>
  </si>
  <si>
    <t>3R 23 12 00 00 19 11 03 11</t>
  </si>
  <si>
    <t>BUCHA DE REDUÇÃO DE FERRO GALVANIZADO Ø 80 X 50 MM - 3 X 2"</t>
  </si>
  <si>
    <t>BUCHA DE FERRO MALEÁVEL GALVANIZADO DE REDUÇÃO Ø 3" X 2"</t>
  </si>
  <si>
    <t>1.9.2.10</t>
  </si>
  <si>
    <t>SPK0016</t>
  </si>
  <si>
    <t>3R 23 12 00 00 19 11 03 16</t>
  </si>
  <si>
    <t xml:space="preserve">	 BUCHA DE REDUÇÃO DE FERRO GALVANIZADO Ø 100 X 80 MM - 4 X 3"</t>
  </si>
  <si>
    <t>BUCHA DE FERRO MALEÁVEL GALVANIZADO DE REDUÇÃO Ø 4" X 3"</t>
  </si>
  <si>
    <t>1.9.2.11</t>
  </si>
  <si>
    <t>SPK0017</t>
  </si>
  <si>
    <t>CPU.0027</t>
  </si>
  <si>
    <t>1.9.2.12</t>
  </si>
  <si>
    <t>SPK0018</t>
  </si>
  <si>
    <t>CPU.0028</t>
  </si>
  <si>
    <t xml:space="preserve">	 BUCHA DE REDUÇÃO DE FERRO GALVANIZADO Ø 100 X 40 MM - 3 X 1 1/2"</t>
  </si>
  <si>
    <t>BUCHA DE FERRO MALEÁVEL GALVANIZADO DE REDUÇÃO Ø  3 X 1 1/2"</t>
  </si>
  <si>
    <t>1.9.2.13</t>
  </si>
  <si>
    <t>SPK0019</t>
  </si>
  <si>
    <t>3R 23 12 00 00 19 11 03 53</t>
  </si>
  <si>
    <t>COTOVELO 90° DE FERRO GALVANIZADO Ø 40 MM - 1 1/2"</t>
  </si>
  <si>
    <t>COTOVELO 90º DE FERRO MALEÁVEL GALVANIZADO ROSCA BSP Ø 1 1/2"</t>
  </si>
  <si>
    <t>1.9.2.14</t>
  </si>
  <si>
    <t>SPK0020</t>
  </si>
  <si>
    <t>3R 23 12 00 00 19 11 03 52</t>
  </si>
  <si>
    <t>COTOVELO 90° DE FERRO GALVANIZADO Ø 32 MM - 1 1/4"</t>
  </si>
  <si>
    <t>COTOVELO 90º DE FERRO MALEÁVEL GALVANIZADO ROSCA BSP Ø 1 1/4"</t>
  </si>
  <si>
    <t>1.9.2.16</t>
  </si>
  <si>
    <t>SPK0022</t>
  </si>
  <si>
    <t>3R 23 12 00 00 19 11 03 54</t>
  </si>
  <si>
    <t>COTOVELO 90° DE FERRO GALVANIZADO Ø 50 MM - 2"</t>
  </si>
  <si>
    <t>COTOVELO 90º DE FERRO MALEÁVEL GALVANIZADO ROSCA BSP Ø 2"</t>
  </si>
  <si>
    <t>1.9.2.19</t>
  </si>
  <si>
    <t>SPK0025</t>
  </si>
  <si>
    <t>3R 23 12 00 00 19 14 06 33</t>
  </si>
  <si>
    <t>LUVA DE REDUÇÃO DE FERRO GALVANIZADO Ø 80 X 40 MM - 3 X 1 1/2"</t>
  </si>
  <si>
    <t>LUVA DE FERRO MALEÁVEL GALVANIZADO DE REDUÇÃO Ø 3" X 1 1/2"</t>
  </si>
  <si>
    <t>1.9.2.20</t>
  </si>
  <si>
    <t>SPK0026</t>
  </si>
  <si>
    <t>3R 23 12 00 00 19 14 06 34</t>
  </si>
  <si>
    <t>LUVA DE REDUÇÃO DE FERRO GALVANIZADO Ø 80 X 50 MM - 3 X 2"</t>
  </si>
  <si>
    <t>LUVA DE FERRO MALEÁVEL GALVANIZADO DE REDUÇÃO Ø 3" X 2"</t>
  </si>
  <si>
    <t>1.9.2.21</t>
  </si>
  <si>
    <t>SPK0027</t>
  </si>
  <si>
    <t>3R 23 12 00 00 19 14 06 38</t>
  </si>
  <si>
    <t>LUVA DE REDUÇÃO DE FERRO GALVANIZADO Ø 100 X 65 MM - 4 X 2 1/2"</t>
  </si>
  <si>
    <t>LUVA DE FERRO MALEÁVEL GALVANIZADO DE REDUÇÃO Ø 4" X 2 1/2"</t>
  </si>
  <si>
    <t>1.9.2.22</t>
  </si>
  <si>
    <t>SPK0028</t>
  </si>
  <si>
    <t>3R 23 12 00 00 19 14 06 39</t>
  </si>
  <si>
    <t>LUVA DE REDUÇÃO DE FERRO GALVANIZADO Ø 100 X 80 MM - 4 X 3"</t>
  </si>
  <si>
    <t>LUVA DE FERRO MALEÁVEL GALVANIZADO DE REDUÇÃO Ø 4" X 3"</t>
  </si>
  <si>
    <t>1.9.2.27</t>
  </si>
  <si>
    <t>SPK0033</t>
  </si>
  <si>
    <t>3R 23 12 00 00 19 15 07 44</t>
  </si>
  <si>
    <t>TÊ 90° DE FERRO GALVANIZADO Ø 100 MM - 4"</t>
  </si>
  <si>
    <t>TÊ 90º DE FERRO MALEÁVEL GALVANIZADO ROSCA BSP Ø 4"</t>
  </si>
  <si>
    <t>1.9.2.28</t>
  </si>
  <si>
    <t>SPK0034</t>
  </si>
  <si>
    <t>3R 23 12 00 00 19 15 07 68</t>
  </si>
  <si>
    <t xml:space="preserve">	 TÊ DE REDUÇÃO DE FERRO GALVANIZADO Ø 40 X 32 MM - 1 1/2 X 1 1/4"</t>
  </si>
  <si>
    <t>TÊ DE FERRO MALEÁVEL GALVANIZADO COM REDUÇÃO Ø 1 1/2" X 1 1/4"</t>
  </si>
  <si>
    <t>1.9.2.29</t>
  </si>
  <si>
    <t>SPK0035</t>
  </si>
  <si>
    <t>3R 23 12 00 00 19 15 07 50</t>
  </si>
  <si>
    <t>TÊ DE REDUÇÃO DE FERRO GALVANIZADO Ø 50 X 40 MM - 2 X 1 1/2"</t>
  </si>
  <si>
    <t>TÊ DE FERRO MALEÁVEL GALVANIZADO COM REDUÇÃO Ø 2" X 1 1/2"</t>
  </si>
  <si>
    <t>1.9.2.30</t>
  </si>
  <si>
    <t>SPK0036</t>
  </si>
  <si>
    <t>3R 23 12 00 00 19 15 07 49</t>
  </si>
  <si>
    <t>TÊ DE REDUÇÃO DE FERRO GALVANIZADO Ø 50 X 32 MM - 2 X 1 1/4"</t>
  </si>
  <si>
    <t>TÊ DE FERRO MALEÁVEL GALVANIZADO COM REDUÇÃO Ø 2" X 1 1/4"</t>
  </si>
  <si>
    <t>1.9.2.31</t>
  </si>
  <si>
    <t>SPK0037</t>
  </si>
  <si>
    <t xml:space="preserve">3R 23 12 00 00 19 15 07 52	</t>
  </si>
  <si>
    <t>TÊ DE REDUÇÃO DE FERRO GALVANIZADO Ø 65 X 40 MM - 2 1/2 X 1 1/2"</t>
  </si>
  <si>
    <t>TÊ DE FERRO MALEÁVEL GALVANIZADO COM REDUÇÃO Ø 2 1/2" X 1 1/4"</t>
  </si>
  <si>
    <t>1.9.2.32</t>
  </si>
  <si>
    <t>SPK0038</t>
  </si>
  <si>
    <t>3R 23 12 00 00 19 15 07 53</t>
  </si>
  <si>
    <t>TÊ DE REDUÇÃO DE FERRO GALVANIZADO Ø 65 X 32 MM - 2 1/2 X 1 1/4"</t>
  </si>
  <si>
    <t>TÊ DE FERRO MALEÁVEL GALVANIZADO COM REDUÇÃO Ø 2 1/2" X 1 1/2"</t>
  </si>
  <si>
    <t>1.9.2.33</t>
  </si>
  <si>
    <t>SPK0039</t>
  </si>
  <si>
    <t>3R 23 12 00 00 19 15 07 56</t>
  </si>
  <si>
    <t>TÊ DE REDUÇÃO DE FERRO GALVANIZADO Ø 80 X 40 MM - 3 X 1 1/2"</t>
  </si>
  <si>
    <t>TÊ DE FERRO MALEÁVEL GALVANIZADO COM REDUÇÃO Ø 3"X 1 1/2"</t>
  </si>
  <si>
    <t>1.9.2.34</t>
  </si>
  <si>
    <t>SPK0040</t>
  </si>
  <si>
    <t>CPU.0029</t>
  </si>
  <si>
    <t>TÊ DE REDUÇÃO DE FERRO GALVANIZADO Ø 80 X 32 MM - 3 X 1 1/4"</t>
  </si>
  <si>
    <t>TÊ DE FERRO MALEÁVEL GALVANIZADO COM REDUÇÃO Ø 3 X 1 1/4"</t>
  </si>
  <si>
    <t>1.9.2.35</t>
  </si>
  <si>
    <t>SPK0041</t>
  </si>
  <si>
    <t>3R 23 12 00 00 19 15 07 57</t>
  </si>
  <si>
    <t>TÊ DE REDUÇÃO DE FERRO GALVANIZADO Ø 80 X 50 MM - 3 X 2"</t>
  </si>
  <si>
    <t>TÊ DE FERRO MALEÁVEL GALVANIZADO COM REDUÇÃO Ø 3" X 2"</t>
  </si>
  <si>
    <t>1.9.2.36</t>
  </si>
  <si>
    <t>SPK0042</t>
  </si>
  <si>
    <t>3R 23 12 00 00 19 15 07 59</t>
  </si>
  <si>
    <t>TÊ DE REDUÇÃO DE FERRO GALVANIZADO Ø 80 X 65 MM - 3 X 2 1/2"</t>
  </si>
  <si>
    <t>TÊ DE FERRO MALEÁVEL GALVANIZADO COM REDUÇÃO Ø 3" X 2 1/2"</t>
  </si>
  <si>
    <t>1.9.2.37</t>
  </si>
  <si>
    <t>SPK0043</t>
  </si>
  <si>
    <t>CPU.0030</t>
  </si>
  <si>
    <t xml:space="preserve">	 TÊ DE REDUÇÃO DE FERRO GALVANIZADO Ø 100 X 40 MM - 4 X 1 1/2"</t>
  </si>
  <si>
    <t xml:space="preserve">	TÊ DE FERRO MALEÁVEL GALVANIZADO COM REDUÇÃO Ø 4 X 1 1/2"</t>
  </si>
  <si>
    <t>1.9.2.38</t>
  </si>
  <si>
    <t>SPK0044</t>
  </si>
  <si>
    <t>3R 23 12 00 00 19 15 07 60</t>
  </si>
  <si>
    <t xml:space="preserve">	 TÊ DE REDUÇÃO DE FERRO GALVANIZADO Ø 100 X 50 MM - 4 X 2"</t>
  </si>
  <si>
    <t xml:space="preserve">	TÊ DE FERRO MALEÁVEL GALVANIZADO COM REDUÇÃO Ø 4" X 2"</t>
  </si>
  <si>
    <t>1.9.2.39</t>
  </si>
  <si>
    <t>SPK0045</t>
  </si>
  <si>
    <t>CPU.0031</t>
  </si>
  <si>
    <t>TÊ DE REDUÇÃO DE FERRO GALVANIZADO Ø 100 X 65 MM - 4 X 2 1/2"</t>
  </si>
  <si>
    <t xml:space="preserve">	TÊ DE FERRO MALEÁVEL GALVANIZADO COM REDUÇÃO Ø 4 X 2 1/2"</t>
  </si>
  <si>
    <t>1.9.2.40</t>
  </si>
  <si>
    <t>SPK0046</t>
  </si>
  <si>
    <t>3R 23 12 00 00 19 15 07 61</t>
  </si>
  <si>
    <t>TÊ DE REDUÇÃO DE FERRO GALVANIZADO Ø 100 X 80 MM - 4 X 3"</t>
  </si>
  <si>
    <t>TÊ DE FERRO MALEÁVEL GALVANIZADO COM REDUÇÃO Ø 4" X 3"</t>
  </si>
  <si>
    <t>1.14</t>
  </si>
  <si>
    <t>SINALIZAÇÃO DE EMERGÊNCIA</t>
  </si>
  <si>
    <t>VILA DAS PLACAS</t>
  </si>
  <si>
    <t>PRONTINTAC</t>
  </si>
  <si>
    <t>ENFOQUE</t>
  </si>
  <si>
    <t>1.14.1</t>
  </si>
  <si>
    <t>SIN0001</t>
  </si>
  <si>
    <t>CPU.0011</t>
  </si>
  <si>
    <t>PROIBIDO FUMAR</t>
  </si>
  <si>
    <t>PLACA DE SINALIZAÇÃO</t>
  </si>
  <si>
    <t>1.14.2</t>
  </si>
  <si>
    <t>SIN0002</t>
  </si>
  <si>
    <t>CPU.0012</t>
  </si>
  <si>
    <t>PROIBIDO UTILIZAR ELEVADOR EM CASO DE INCÊNDIO</t>
  </si>
  <si>
    <t>1.14.3</t>
  </si>
  <si>
    <t>SIN0003</t>
  </si>
  <si>
    <t>CPU.0013</t>
  </si>
  <si>
    <t>CUIDADO RISCO CHOQUE ELETRICO</t>
  </si>
  <si>
    <t>1.14.6</t>
  </si>
  <si>
    <t>SIN0006</t>
  </si>
  <si>
    <t>CPU.0014</t>
  </si>
  <si>
    <t>INSTRUÇÃO DE ABERTURA DA PORTA CORTA-FOGO/BARRA ANTI-PÂNICO</t>
  </si>
  <si>
    <t>1.14.7</t>
  </si>
  <si>
    <t>SIN0007</t>
  </si>
  <si>
    <t>CPU.0015</t>
  </si>
  <si>
    <t>ALARME SONORO</t>
  </si>
  <si>
    <t>1.14.8</t>
  </si>
  <si>
    <t>SIN0008</t>
  </si>
  <si>
    <t>CPU.0016</t>
  </si>
  <si>
    <t>COMANDO MANUAL DE ALARME OU BOMBA DE INCÊNDIO</t>
  </si>
  <si>
    <t>1.14.9</t>
  </si>
  <si>
    <t>SIN0009</t>
  </si>
  <si>
    <t>CPU.0017</t>
  </si>
  <si>
    <t>ABRIGO DE MANGUEIRA E HIDRANTE</t>
  </si>
  <si>
    <t>1.14.10</t>
  </si>
  <si>
    <t>SIN0010</t>
  </si>
  <si>
    <t>CPU.0018</t>
  </si>
  <si>
    <t>HIDRANTE DE INCÊNDIO</t>
  </si>
  <si>
    <t>1.14.11</t>
  </si>
  <si>
    <t>SIN0011</t>
  </si>
  <si>
    <t>CPU.0019</t>
  </si>
  <si>
    <t>VALVULA DE CONTROLE DO SISTEMA DE CHUVEIROS AUTOMATICOS</t>
  </si>
  <si>
    <t>1.14.12</t>
  </si>
  <si>
    <t>SIN0012</t>
  </si>
  <si>
    <t>CPU.0020</t>
  </si>
  <si>
    <t>SINALIZAÇÃO DE SOLO PARA EQUIPAMENTOS DE COMBATE A INCÊNDIO</t>
  </si>
  <si>
    <t>1.14.13</t>
  </si>
  <si>
    <t>SIN0013</t>
  </si>
  <si>
    <t>CPU.0021</t>
  </si>
  <si>
    <t>APERTE E EMPURRE O DISPOSITIVO DE ABERTURA DA PORTA</t>
  </si>
  <si>
    <t>1.14.14</t>
  </si>
  <si>
    <t>SIN0014</t>
  </si>
  <si>
    <t>CPU.0022</t>
  </si>
  <si>
    <t>MANTER A PORTA CORTA-FOGO DE SAÍDA DE EMERGÊNCIA FECHADA</t>
  </si>
  <si>
    <t>1.14.15</t>
  </si>
  <si>
    <t>SIN0015</t>
  </si>
  <si>
    <t>CPU.0023</t>
  </si>
  <si>
    <t>DIREÇÃO DA ROTA DE SAÍDA</t>
  </si>
  <si>
    <t>CURVA ABC DE INSUMOS</t>
  </si>
  <si>
    <t>FORRO EM FIBRA MINERAL COM PLACAS ACÚSTICAS REMOVÍVEIS DE 625x625MM, REF. LINHA FINETTA DA OWA DO BRASIL OU EQUIVALENTE</t>
  </si>
  <si>
    <t>TUBO DE AÇO CARBONO PRETO SEM COSTURA SCH 40 DN= 5'</t>
  </si>
  <si>
    <t>ENGENHEIRO CIVIL PLENO (MENSALISTA)</t>
  </si>
  <si>
    <t>ENCANADOR</t>
  </si>
  <si>
    <t>AJUDANTE DE ENCANADOR</t>
  </si>
  <si>
    <t>TUBO DE AÇO CARBONO PRETO SEM COSTURA SCH 40 DN= 1 1/2'</t>
  </si>
  <si>
    <t>ELETRICISTA</t>
  </si>
  <si>
    <t>AJUDANTE DE ELETRICISTA</t>
  </si>
  <si>
    <t>SERVENTE COM ENCARGOS COMPLEMENTARES</t>
  </si>
  <si>
    <t>SERVENTE</t>
  </si>
  <si>
    <t>PORTA CORTA-FOGO EM AÇO GALVANIZADA P.90, COM BARRA ANTIPÂNICO NUMA FACE E MAÇANETA NA OUTRA, COMPLETA REF. AUTHENTIC OU EQUIVALENTE</t>
  </si>
  <si>
    <t>DETECTOR ÓPTICO DE FUMAÇA ENDEREÁVEL, COM BASE DE FIXAÇÃO, REF. BH-300 DA KIDDE, PROTEGE OU EQUIVALENTE</t>
  </si>
  <si>
    <t>ENCARREGADO GERAL DE OBRAS (MENSALISTA)</t>
  </si>
  <si>
    <t>TUBO DE AÇO CARBONO PRETO SEM COSTURA SCH 40 DN=2 1/2'</t>
  </si>
  <si>
    <t>ENCANADOR OU BOMBEIRO HIDRÁULICO COM ENCARGOS COMPLEMENTARES</t>
  </si>
  <si>
    <t>TUBO DE AÇO CARBONO PRETO SEM COSTURA SCH 40 DN= 3'</t>
  </si>
  <si>
    <t>CONJUNTO MOTOR-BOMBA (CENTRÍFUGA) 30CV MONOESTÁGIO, TRIFÁSICA, HMAN=70 A 94 MCA, Q=34,8 A 61,7 M³/H</t>
  </si>
  <si>
    <t>ELETRODUTO GALVANIZADO ELETROLÍTICO MÉDIO 3/4'</t>
  </si>
  <si>
    <t>LUMINÁRIA P/ BALIZAMENTO OU ACLARAMENTO, SOBREPOR COMPLETA, COM LÂMPADA FLUORESCENTE COMPACTA, PL 9W</t>
  </si>
  <si>
    <t>VÁLVULA DE GAVETA EM BRONZE HASTE ASCENDENTE, CLASSE 150 LIBRAS PARA VAPOR SATURADO E 300 LIBRAS PARA ÁGUA, ÓLEO E GÁS, DN= 4´</t>
  </si>
  <si>
    <t>RESERVATÓRIO EM POLIETILENO COM TAMPA DE ENCAIXAR CAPACIDADE DE 10.000 LITROS</t>
  </si>
  <si>
    <t>MÓDULO ISOLADOR, MÓDULO ENDEREÇADOR PARA ÁUDIO VISUAL, REF. GLOBAL/AS MODELO LSCISO OU EQUIVALENTE</t>
  </si>
  <si>
    <t>CABO DE COBRE FLEXIVEL DE 2X1,5MM², ENCORDOAMENTO COM ISOLAÇÃO TERMOPLÁSTICO PVC/E 105°C, CLASSE 4, TENSÃO DE ISOLAMENTO 600V, PARA SISTEMA DE DETECÇÃO INCÊNDIO</t>
  </si>
  <si>
    <t>PARALELEPÍPEDO SÓ MATEIRAL</t>
  </si>
  <si>
    <t>CAMINHÃO BASCULANTE 6 M3 PESO BRUTO TOTAL 16.000 KG, CARGA ÚTIL MÁXIMA 13.071 KG, DISTÂNCIA ENTRE EIXOS 4,80 M, POTÊNCIA 230 CV INCLUSIVE CAÇAMBA METÁLICA - CHP DIURNO. AF_06/2014</t>
  </si>
  <si>
    <t>BICO SPRINKLERS CROMADO, PENDENTE PARA TUBULAÇÃO 1/2', COM ROMPIMENTO DA AMPOLA A 68ºC</t>
  </si>
  <si>
    <t>MATERIAIS DE CONSUMO (ESCRITÓRIO, LIMPEZA, ÁGUA POTÁVEL).</t>
  </si>
  <si>
    <t>AÇO CA-50-A MD BITOLAS</t>
  </si>
  <si>
    <t>COTOVELO 90 GRAUS DE FERRO GALVANIZADO, COM ROSCA BSP, DE 4"</t>
  </si>
  <si>
    <t>LOCAÇÃO DE ANDAIME TORRE METÁLICO (1,5 X 1,5M), COM PISO METÁLICO</t>
  </si>
  <si>
    <t>MARTELETE OU ROMPEDOR PNEUMÁTICO MANUAL, 28 KG, COM SILENCIADOR - CHI DIURNO. AF_07/2016</t>
  </si>
  <si>
    <t>CONTAINERSANITÁRIO, MÓDULO AÇO  GALVANIZADO, 2 VASOS SANITÁRIOS, 2 LAVATÓRIOS / CALHA E 2 MICTÓRIOS / CALHA, 4 PONTOS PARA CHUVEIRO, PISO IMPERMEÁVEL E ANTI-DERRAPANTE</t>
  </si>
  <si>
    <t>VÁLVULA DE GAVETA, CORPO EM FERRO FUNDIDO, EXTREMIDADES FLANGEADAS, HASTE ASCENDENTE, CLASSE 125LBS, FN=4'</t>
  </si>
  <si>
    <t>CONTAINER ESCRITÓRIO COM WC, EM AÇO GALVANIZADO, PISO COMPENSADO NAVAL (ESCRITÓRIO), 1 VASO SANITÁRIO, 1 LAVATÓRIO, 1 PONTO PARA CHUVEIRO, PISO IMPERMEÁVEL E ANTI-DERRAPANTE (WC)</t>
  </si>
  <si>
    <t>CABO DE COBRE FLEXÍVEL DE 50 MM², ISOLAMENTO 0,6/1KV - ISOLAÇÃO HEPR 90ºC</t>
  </si>
  <si>
    <t>CABO DE COBRE FLEXÍVEL DE 25 MM², ISOLAMENTO 0,6/1KV - ISOLAÇÃO HEPR 90ºC</t>
  </si>
  <si>
    <t>ALMOXARIFE (MENSALISTA)</t>
  </si>
  <si>
    <t>PEDRA BRITADA Nº MÉDIOS 1.2.3 E 4 ( A GRANEL)</t>
  </si>
  <si>
    <t>COTOVELO 45 GRAUS DE FERRO GALVANIZADO, COM ROSCA BSP, DE 2"</t>
  </si>
  <si>
    <t>DETECTOR TERMOVELOCIMÉTRICO COM BASE ENDEREÇÁVEL, REF. JOHNSON CONTROLS, FIRE&amp; SECURITY, AEROTEX EXTINTORRES, OU EQUIVALENTE</t>
  </si>
  <si>
    <t>ESCADA MARINHEIRO GALVANIZADA</t>
  </si>
  <si>
    <t>CONTAINER DEPÓSITO, MÓDULO METÁLICO EM AÇO GALVANIZADO DE 6,0 X 2,3 X 2,5 M, VÃO LIVRE, PISO DE CONCRETO, CIMENTADO, MADEIRA OU MATERIAL EQUIVALENTE</t>
  </si>
  <si>
    <t>!EM PROCESSO DESATIVACAO! ELETRODUTO EM ACO GALVANIZADO ELETROLITICO, LEVE, DIAMETRO 3/4", PAREDE DE 0,90 MM</t>
  </si>
  <si>
    <t>CONJUNTO MOTOR-BOMBA CENTRÍFUGA, POT. 1,5CM</t>
  </si>
  <si>
    <t>Sirene audiovisual tipo endereçável, potência de 90 a 110db, tensao até 24Vcc, corrente 100mA, leds alto brilho, referencia comercial VRE-SVF da Verin, Strobe 99dB da Siemens ou equivalente</t>
  </si>
  <si>
    <t>AUXILIAR DE ENCANADOR OU BOMBEIRO HIDRÁULICO COM ENCARGOS COMPLEMENTARES</t>
  </si>
  <si>
    <t>TUBO DE AÇO CARBONO PRETO SEM COSTURA SCH 40 DN= 1 1/4'</t>
  </si>
  <si>
    <t>POCEIRO</t>
  </si>
  <si>
    <t>AJUDANTE DE FERREIRO</t>
  </si>
  <si>
    <t>CARPINTEIRO</t>
  </si>
  <si>
    <t>VERGALHÃO DE COBRE ELETROLÍTICO, DIÂMETRO DE 3/8</t>
  </si>
  <si>
    <t>ELETRICISTA COM ENCARGOS COMPLEMENTARES</t>
  </si>
  <si>
    <t>ESGUICHO EM LATÃO POLIDO COM ENGATE RÁPIDO, JATO REGULÁVEL, DN= 1 1/2' (38mm)</t>
  </si>
  <si>
    <t>CABO DE COBRE FLECÍVEL DE 2,5 MM², ISOLAMENTO 750V - ISOLAÇÃO PVC 70ºC</t>
  </si>
  <si>
    <t>PLACA PARA IDENTIFICAÇÃO DA OBRA, EM CHAPA DE AÇO Nº 18, GALVANIZADO COM TRATAMENTO ANTICORROSIVO PADRÃO</t>
  </si>
  <si>
    <t>AUXILIAR DE ELETRICISTA COM ENCARGOS COMPLEMENTARES</t>
  </si>
  <si>
    <t>CONCRETO USINADO FCK=25MPA, SLUMP 5 +- 1CM, SLUMP 1 E 2</t>
  </si>
  <si>
    <t>MARTELETE OU ROMPEDOR PNEUMÁTICO MANUAL, 28 KG, COM SILENCIADOR - CHP DIURNO. AF_07/2016</t>
  </si>
  <si>
    <t>MOLA HIDRAULICA DE PISO P/ VIDRO TEMPERADO 10MM</t>
  </si>
  <si>
    <t>AJUDANTE DE CARPINTEIRO</t>
  </si>
  <si>
    <t>VÁLVULA GLOBO ANGULAR DE 45º EM BRONZE OU LATÃO, CLASSE DE PRESSÃO MÍNIMA 14KGF/CM², P/ RECALQUE DE REDE DE INCÊNDIO, DN=2 1/2'</t>
  </si>
  <si>
    <t>AH-02/03 ABRIGO HIDRANTE 60 X 90 X 17 CM</t>
  </si>
  <si>
    <t>PEDREIRO</t>
  </si>
  <si>
    <t>DIVISÓRIA TIPO PISO/TETO EM VIDRO TEMPERADO SIMPLES DE 6MM, COM COLUNA ESTRUTURAL EM ALUMÍNIO EXTRUDADO</t>
  </si>
  <si>
    <t>MANGUEIRA COM UNIÃO DE ENGATE RÁPID DN= 1 1/2´ (38 MM)</t>
  </si>
  <si>
    <t>ACIONADOR MANUAL QUEBRA-VIDRO ENDEREÇÁVEL - MAT</t>
  </si>
  <si>
    <t>EXTINTOR MANUAL DE ÁGUA PRESSURIZADA CAPACIDADE DE 10 LITROS</t>
  </si>
  <si>
    <t>ELETROCALHA LISA GALVANIZADA A FOGO, 200X100MM</t>
  </si>
  <si>
    <t>TE DE FERRO GALVANIZADO, DE 1 1/2"</t>
  </si>
  <si>
    <t>IMPRESSÃO DE PROJETOS.</t>
  </si>
  <si>
    <t>FIXAÇÃO DE TUBOS HORIZONTAIS DE PVC, CPVC OU COBRE DIÂMETROS MENORES OU IGUAIS A 40 MM OU ELETROCALHAS ATÉ 150MM DE LARGURA, COM ABRAÇADEIRA METÁLICA RÍGIDA TIPO D 1/2, FIXADA EM PERFILADO EM LAJE. AF_05/2015</t>
  </si>
  <si>
    <t>TE 90 GRAUS EM ACO CARBONO, SOLDAVEL, PRESSAO 3.000 LBS, DN 2 1/2"</t>
  </si>
  <si>
    <t>PAINEL REPETIDOR DE DETECÇÃO E ALARME DE INCÊNDIO TIPO ENDEREÇÁVEL.</t>
  </si>
  <si>
    <t>EPI - FAMILIA ENCARREGADO GERAL - MENSALISTA (ENCARGOS COMPLEMENTARES - COLETADO CAIXA)</t>
  </si>
  <si>
    <t>VERGALHÃO DE COBRE ELETROLÍTICO DIÂMETRO 3/8'</t>
  </si>
  <si>
    <t>FERREIRO / ARMADOR</t>
  </si>
  <si>
    <t>MEMBRANA DE ASFALTO MODIFICADO COM ELASTÔMEROS COR PRETA</t>
  </si>
  <si>
    <t>TAXA PARA BOMBEAMENTO DE CONCRETO</t>
  </si>
  <si>
    <t>LUVA DE EMENDA PARA ELETRODUTO, AÇO GALVANIZADO, DN 20 MM (3/4  ), APARENTE, INSTALADA EM TETO - FORNECIMENTO E INSTALAÇÃO. AF_11/2016_P</t>
  </si>
  <si>
    <t>TÁBUA CEDRINHO 25 MM X 300 MM DE 3º</t>
  </si>
  <si>
    <t>JOGO DE FERRAGENS CROMADAS P/ PORTA DE VIDRO TEMPERADO, UMA FOLHA COMPOSTA: DOBRADICA SUPERIOR (101) E INFERIOR (103),TRINCO (502), FECHADURA (520),CONTRA FECHADURA (531),COM CAPUCHINHO</t>
  </si>
  <si>
    <t>CONCRETO USINADO FCK = 20MPA, SLUMP 5 +- 1CM, BRITA 1 E 2</t>
  </si>
  <si>
    <t>ELETRODUTO GALVANIZADO ELETROLÍTICO MÉDIO 2'</t>
  </si>
  <si>
    <t>REGISTRO DE GAVETA AMARELO DE 4'</t>
  </si>
  <si>
    <t>ELETRODUTO GALVANIZADO A QUENTE PESADO 3/4'</t>
  </si>
  <si>
    <t>TOMADA 2P+T 10A, 250V  (APENAS MODULO)</t>
  </si>
  <si>
    <t>TUBO METÁLICO METALON, REFERÊNCIA 60 X 60 X 3,75MM</t>
  </si>
  <si>
    <t>BLOCO DE CONCRETO DE VEDAÇÃO 19 X 19 39 CM, CLASSE C (RESISTÊNCIA &gt; OU = 3 MPA)</t>
  </si>
  <si>
    <t>CABO DE COBRE FLEXÍVEL DE 4 MM², ISOLAMENTO 0,6/1KV - ISOLAÇÃO HEPR 90ºC</t>
  </si>
  <si>
    <t>TAMPA PARA ALÇAPÃO EM CHAPA DE AÇO GALVANIZADA DE 14, COM PORTA CADEADO</t>
  </si>
  <si>
    <t>PLÁSTICO BOLHA, DIÂMETRO DE 1,00 A 2,00 CM - ROLO DE (1,00 X 100 OU 1,30 X 100) METROS</t>
  </si>
  <si>
    <t>REGISTRO DE GAVETA AMARELO 2 1/2'</t>
  </si>
  <si>
    <t>EPI - FAMILIA ALMOXARIFE - MENSALISTA (ENCARGOS COMPLEMENTARES - COLETADO CAIXA)</t>
  </si>
  <si>
    <t>VIDRO TEMPERADO INCOLOR E = 10 MM, SEM COLOCACAO</t>
  </si>
  <si>
    <t>CURSO DE CAPACITAÇÃO PARA ENCARREGADO GERAL DE OBRAS (ENCARGOS COMPLEMENTARES) - MENSALISTA</t>
  </si>
  <si>
    <t>EPI - FAMILIA ENGENHEIRO CIVIL - MENSALISTA (ENCARGOS COMPLEMENTARES - COLETADO CAIXA)</t>
  </si>
  <si>
    <t>CURSO DE CAPACITAÇÃO PARA ENGENHEIRO CIVIL PLENO (ENCARGOS COMPLEMENTARES) - MENSALISTA</t>
  </si>
  <si>
    <t>COTOVELO 90 GRAUS DE FERRO GALVANIZADO, COM ROSCA BSP, DE 3"</t>
  </si>
  <si>
    <t>VÁLVULA DE RETENÇÃO EM FERRO FUNDIDO, TIPO PORTINHOLA SIMPLES E VEDAÇÃO EM BUNA-N, DN=4'</t>
  </si>
  <si>
    <t>PARAFUSO COM PORCA E ARRUELA EM AÇO GALVANIZADO S20/90</t>
  </si>
  <si>
    <t>PISO DE BORRACHA FRISADO OU PASTILHADO, PRETO, EM PLACAS 50 X 50 CM, E = 7 MM, PARA ARGAMASSA</t>
  </si>
  <si>
    <t>VÁLVULA DE RETENÇÃO EM FERRO FUNDIDO, IPO PORTINHOLA SIMPLES E VEDAÇÃO EM BUNA-N, DN=4'</t>
  </si>
  <si>
    <t>AJUDANTE GERAL</t>
  </si>
  <si>
    <t>NIPLE DE FERRO GALVANIZADO, COM ROSCA BSP, DE 2 1/2"</t>
  </si>
  <si>
    <t>TAMPÃO DE ENGATE RÁPIDO EM LATÃO 1 1/2'</t>
  </si>
  <si>
    <t>ARAME RECOZIDO Nº 18 BWG</t>
  </si>
  <si>
    <t>PORTA CORTA-FOGO PARA SAIDA DE EMERGENCIA, COM FECHADURA, VAO LUZ DE 90 X 210 CM, CLASSE P-90 (NBR 11742)</t>
  </si>
  <si>
    <t>ELETRODUTO GALVANIZADO ELETROLÍTICO MÉDIO 1 1/2'</t>
  </si>
  <si>
    <t>ADAPTADOR, EM LATAO, ENGATE RAPIDO 2 1/2" X ROSCA INTERNA 5 FIOS 2 1/2",  PARA INSTALACAO PREDIAL DE COMBATE A INCENDIO</t>
  </si>
  <si>
    <t>CONDULETE DE ALUMINIO TIPO E, PARA ELETRODUTO ROSCAVEL DE 3/4", COM TAMPA CEGA</t>
  </si>
  <si>
    <t>BRITA GRADUADA USINADA POSTO OBRA</t>
  </si>
  <si>
    <t>NIPLE DE FERRO GALVANIZADO, COM ROSCA BSP, DE 4"</t>
  </si>
  <si>
    <t>CABO DE COBRE FLEXÍVEL DE 2,5 MM², ISOLAMENTO 0,6/1KV - ISOLAÇÃO HEPR 90ºC</t>
  </si>
  <si>
    <t>FITA TEFLON DE 18MM</t>
  </si>
  <si>
    <t>ADAPTADOR DE ENGATE RÁPIDO EM LATÃO 2 1/2' X 1 1/2'</t>
  </si>
  <si>
    <t>CENTRAL DE DETECÇÃO E ALARME DE INCÊNDIO COMPLETA AUTONOMIA DE 1 HORA PARA 12 LAÇOS, 220 V/12 V</t>
  </si>
  <si>
    <t>SEGURO - MENSALISTA (COLETADO CAIXA)</t>
  </si>
  <si>
    <t>CONDULETE DE ALUMINIO TIPO C, PARA ELETRODUTO ROSCAVEL DE 3/4", COM TAMPA CEGA</t>
  </si>
  <si>
    <t>PONTALETE DE CEDRINHO DE 75 MM X 75 MM - 3º CONSTRUÇÃO</t>
  </si>
  <si>
    <t>TE DE FERRO GALVANIZADO, DE 3"</t>
  </si>
  <si>
    <t>TUBO DE AÇO CARBONO PRETO SEM COSTURA SCH 40 DN= 2 1/2'</t>
  </si>
  <si>
    <t>SERRALHEIRO</t>
  </si>
  <si>
    <t>CONDULETE DE ALUMINIO TIPO T, PARA ELETRODUTO ROSCAVEL DE 3/4", COM TAMPA CEGA</t>
  </si>
  <si>
    <t>AREIA GROSSA</t>
  </si>
  <si>
    <t>CONDULETE DE ALUMINIO TIPO LR, PARA ELETRODUTO ROSCAVEL DE 3/4", COM TAMPA CEGA</t>
  </si>
  <si>
    <t>ELETRODUTO METÁLICO FLEXÍVEL DE 3/4', REF. SEALTUBO DA SPTF</t>
  </si>
  <si>
    <t>ELETRODUTO GALVANIZADO ELETROLÍTICO MÉDIO 1'</t>
  </si>
  <si>
    <t>AÇO CA-60-B MD BITOLAS</t>
  </si>
  <si>
    <t>REGISTRO DE GAVETA AMARELO 2'</t>
  </si>
  <si>
    <t>LAJE PRÉ-FABRICADA UNIDIRECIONAL EM VIGA TRELIÇADA/LAJOTA EM EPS LT 12 (8 + 4)</t>
  </si>
  <si>
    <t>VÁLVULA DE RETENÇÃO HORIZONTAL EM BRONZE 2 1/2'</t>
  </si>
  <si>
    <t>AJUDANTE DE PINTOR</t>
  </si>
  <si>
    <t>CAIXA DE PASSAGEM EM CHAPA 18, COM TAMPA PARAFUSADA, 15 X 15 X 8 CM</t>
  </si>
  <si>
    <t>AJUDANTE DE SERRALHEIRO</t>
  </si>
  <si>
    <t>UNIAO DE FERRO GALVANIZADO, COM ROSCA BSP, COM ASSENTO PLANO, DE 2 1/2"</t>
  </si>
  <si>
    <t>PINTOR</t>
  </si>
  <si>
    <t>SOLDADOR COM ENCARGOS COMPLEMENTARES</t>
  </si>
  <si>
    <t>CAIXA DE FERRO ESTÂMPADA OCTOGONAL EM CHAPA 18, DE 3' X 3'</t>
  </si>
  <si>
    <t>VÁLVULA DE RETENÇÃO VERTICAL EM BRONZE 2 1/2'</t>
  </si>
  <si>
    <t>TEXTURA ACRÍLICA SEM AGRAGADOS MINERAIS, COR BRANCA</t>
  </si>
  <si>
    <t>AREIA MÉDIA LAVADA (A GRANEL CAÇAMBA FECHADA)</t>
  </si>
  <si>
    <t>EXAMES - MENSALISTA (COLETADO CAIXA)</t>
  </si>
  <si>
    <t>DESMOLDANTE PARA FORMAS</t>
  </si>
  <si>
    <t>FERRAMENTAS - FAMILIA ENCARREGADO GERAL - MENSALISTA (ENCARGOS COMPLEMENTARES - COLETADO CAIXA)</t>
  </si>
  <si>
    <t>CAMINHÃO COM IRRIGADEIRA E AUTOBOMBA, CAPACIDADE MÍNIMA DE 6.000 LITROS - COND.D</t>
  </si>
  <si>
    <t>PLACA DE SINALIZAÇÃO EM PVC FOTOLUMINESCENTE, COM INDICAÇÃO DE ROTA DE EVACUAÇÃO E SAÍDA DE EMERGÊNCIA</t>
  </si>
  <si>
    <t>UNIAO DE FERRO GALVANIZADO, COM ROSCA BSP, COM ASSENTO PLANO, DE 2"</t>
  </si>
  <si>
    <t>NIPLE DUPLO GALVANIZADO DE 2'</t>
  </si>
  <si>
    <t>ROLO COMPACTADOR AUTOPROPELIDO, VIBRATÓRIO EM AÇO, CILÍNDROS LISOS EM TANDEM, POT. 50 HP (59 KW)</t>
  </si>
  <si>
    <t>SARRAFO DE CEDRINHO 2,5 X 10 CM</t>
  </si>
  <si>
    <t>PREGO DIVERSAS BITOLAS (REFERÊNCIA 18 X 27)</t>
  </si>
  <si>
    <t>TIRANTE / VERGALHÃO AÇO ROSCA TOTAL DE 1/4'</t>
  </si>
  <si>
    <t>DISJUNTOR TIPO NEMA, MONOPOLAR 10 ATE 30A, TENSAO MAXIMA DE 240 V</t>
  </si>
  <si>
    <t>ELETRODUTO GALVANIZADO ELETROLÍTICO MÉDIO 1 1/4'</t>
  </si>
  <si>
    <t>CHAVE TIPO STORZ DUPLA EM LATÃO DE ALTA DENSIDADE E RESISTÊNCIA, DE DIÂMETRO 1 1/2' OU 2 1/2'</t>
  </si>
  <si>
    <t>TRATOR SOBRE ESTEIRAS POT. 76 A 88HP (56 A 64,9KW)</t>
  </si>
  <si>
    <t>BRAÇADEIRAS AÇO GALVANIZADO PARA TUBO DE 1' A 4'</t>
  </si>
  <si>
    <t>TAMPÃO FERRO FUNDIDO COM TAMPA ARTICULADA, DE 400 X 600 MM, CLASSE 15 (RUPTURA &gt; 1500 KG)</t>
  </si>
  <si>
    <t>TUBO DE AÇO CARBONO PRETO SEM COSTURA SCH 40 DN= 2'</t>
  </si>
  <si>
    <t>CIMENTO CPII-E-32 (SACOS DE 50KG)</t>
  </si>
  <si>
    <t>FERRAMENTAS - FAMILIA ALMOXARIFE - MENSALISTA (ENCARGOS COMPLEMENTARES - COLETADO CAIXA)</t>
  </si>
  <si>
    <t>CURSO DE CAPACITAÇÃO PARA ALMOXARIFE (ENCARGOS COMPLEMENTARES) - MENSALISTA</t>
  </si>
  <si>
    <t>CAL HIDRATADA (SACO DE 20KG)</t>
  </si>
  <si>
    <t>BRAÇADEIRA AÇO GALVANIZADO PARA TUBO DE 1' A 4'</t>
  </si>
  <si>
    <t>MOTONIVELADORA COM ESCARIFICADOR POTêNCIA 140HP (104KW)</t>
  </si>
  <si>
    <t>TAMPÃO DE ENGATE RÁPIDO EM LATÃO, STORZ DE 2 1/2'</t>
  </si>
  <si>
    <t>CAIXA DE PASSAGEM EM CHAPA 18, CP, TA,Á ÁRAFUSADA, 20 X 20 X 10CM</t>
  </si>
  <si>
    <t>PLACA DE SINALIZAÇÃO EM PVC FOTOLUMINESCENTE, COM IDENTIFICAÇÃO DE PACIMENTOS</t>
  </si>
  <si>
    <t>REGISTRO GAVETA BRUTO EM LATAO FORJADO, BITOLA 2 1/2 " (REF 1509)</t>
  </si>
  <si>
    <t>COTOVELO 90 GRAUS DE FERRO GALVANIZADO, COM ROSCA BSP, DE 2 1/2"</t>
  </si>
  <si>
    <t>CURVA 90 GRAUS EM ACO CARBONO, RAIO CURTO, SOLDAVEL, PRESSAO 3.000 LBS, DN 2 1/2"</t>
  </si>
  <si>
    <t>CAIXA DE PASSAGEM EM CHAPA 18, COM TAMPA PARAFUSADA, 10 X 10 X 8CM</t>
  </si>
  <si>
    <t>ROLO COMPACTADOR VIBRATÓRIO COM PÉ DE CARNEIRO EM AÇO, POTêNCIA 121 A 127HP (90 A 93KW)</t>
  </si>
  <si>
    <t>PEDREIRO COM ENCARGOS COMPLEMENTARES</t>
  </si>
  <si>
    <t>ADAPTADOR DE ENGATE RÁPIDO EM LATÃO 2 1/2' X 2 1/2'</t>
  </si>
  <si>
    <t>BUCHA DE NYLON SEM ABA S6, COM PARAFUSO DE 4,20 X 40 MM EM ACO ZINCADO COM ROSCA SOBERBA, CABECA CHATA E FENDA PHILLIPS</t>
  </si>
  <si>
    <t>CABO DE COBRE FLEXÍVEL DE 16 MM², ISOLAMENTO 0,6/1KV - ISOLAÇÃO HEPR 90ºC</t>
  </si>
  <si>
    <t>SELADOR PARA TINTA ACRÍLICA</t>
  </si>
  <si>
    <t>FUNDO ANTICORROSIVO PARA METAIS FERROSOS (ZARCAO)</t>
  </si>
  <si>
    <t>ADESIVO ACRILICO/COLA DE CONTATO</t>
  </si>
  <si>
    <t>CAIXA ESTâMPADA EM CHAPA 18, DE 4' X 4'</t>
  </si>
  <si>
    <t>TE DE FERRO GALVANIZADO, DE 2 1/2"</t>
  </si>
  <si>
    <t>FITA TEFLON DE 18 MM</t>
  </si>
  <si>
    <t>FITA VEDA ROSCA EM ROLOS DE 18 MM X 50 M (L X C)</t>
  </si>
  <si>
    <t>TE DE FERRO GALVANIZADO, DE 2"</t>
  </si>
  <si>
    <t>CHUMBADOR FISCHER BOLT DIÂMETRO = 1/2' E COMPRIMENTO = 4'</t>
  </si>
  <si>
    <t>ARRUELA DE BORRACHA PARA FLANGE, DIÂMETRO 100MM</t>
  </si>
  <si>
    <t>PARAFUSO COM ARRUELA E BUCHA S8 DE 4,8 X 50 MM, TIPO PANELA</t>
  </si>
  <si>
    <t>CONDULETE DE ALUMINIO TIPO X, PARA ELETRODUTO ROSCAVEL DE 3/4", COM TAMPA CEGA</t>
  </si>
  <si>
    <t>ACOPLAMENTO RIGIDO EM FERRO FUNDIDO PARA SISTEMA DE TUBULACAO RANHURADA, DN 65 MM (2 1/2")</t>
  </si>
  <si>
    <t>ELETRODO REVESTIDO AWS - E6013, DIAMETRO IGUAL A 2,50 MM</t>
  </si>
  <si>
    <t>CURVA 90 GRAUS RANHURADA EM FERRO FUNDIDO, DN 65 MM (2 1/2")</t>
  </si>
  <si>
    <t>CHAPA DE AÇO ASTM A-36 DE 1/4'</t>
  </si>
  <si>
    <t>!EM PROCESSO DE DESATIVACAO! PUXADOR CONCHA DE EMBUTIR, EM LATAO CROMADO, PARA PORTA / JANELA DE CORRER, LISO, SEM FURO PARA CHAVE, COM FUROS PARA FIXAR PARAFUSOS, *30 X 90* MM (LARGURA X ALTURA)</t>
  </si>
  <si>
    <t>ARAME GALVANIZADO Nº 16 BWG</t>
  </si>
  <si>
    <t>ARGAMASSA TRAÇO 1:3 (EM VOLUME DE CIMENTO E AREIA MÉDIA ÚMIDA), PREPARO MANUAL. AF_08/2019</t>
  </si>
  <si>
    <t>VIDRACEIRO COM ENCARGOS COMPLEMENTARES</t>
  </si>
  <si>
    <t>BETONEIRA REVERSÍVEL COM CARREGADOR, CAPC. 320 LITROS, ACIONAMENTO DO MOTOR COMBUSTÃO INTERNA (DIESEL E GASOLINA) OU MOTOR ELÉTRICO ALFA 320</t>
  </si>
  <si>
    <t>DIVISÁRIA EM PLACAS DE GESSO ACARTONADO, RESISTêNCIA AO GOFO 60 MIN, ESPESSIRA 120/90MM - 1RF 15 + 1RF 15 - COM LÂ MINERAL</t>
  </si>
  <si>
    <t>FERRAMENTAS - FAMILIA ENGENHEIRO CIVIL - MENSALISTA (ENCARGOS COMPLEMENTARES - COLETADO CAIXA)</t>
  </si>
  <si>
    <t>LIXA MASSA / MADEIRA USO GERAL</t>
  </si>
  <si>
    <t>PASTA LUBRIFICANTE PARA TUBOS E CONEXOES COM JUNTA ELASTICA (USO EM PVC, ACO, POLIETILENO E OUTROS) ( DE *400* G)</t>
  </si>
  <si>
    <t>CURVA ABC DE SERVIÇOS</t>
  </si>
  <si>
    <t>QNTD</t>
  </si>
  <si>
    <t>R$ UNIT.</t>
  </si>
  <si>
    <t>FORRO EM FIBRA MINERAL COM PLACAS ACÚSTICAS REMOVÍVEIS DE 625MM X 625MM</t>
  </si>
  <si>
    <t>TUBO DE AÇO CARBONO PRETO SEM COSTURA SCHEDULE 40, DN= 5´ - INCLUSIVE CONEXÕES</t>
  </si>
  <si>
    <t>TUBO DE AÇO CARBONO PRETO SEM COSTURA SCHEDULE 40, DN= 1 1/2´ - INCLUSIVE CONEXÕES</t>
  </si>
  <si>
    <t>ENGENHEIRO CIVIL PLENO COM ENCARGOS COMPLEMENTARES</t>
  </si>
  <si>
    <t>TUBO DE AÇO CARBONO PRETO SEM COSTURA SCHEDULE 40, DN= 2 1/2´ - INCLUSIVE CONEXÕES</t>
  </si>
  <si>
    <t>ALMOXARIFE COM ENCARGOS COMPLEMENTARES</t>
  </si>
  <si>
    <t>ELETRODUTO GALVANIZADO, MÉDIO DE 3/4´ - COM ACESSÓRIOS</t>
  </si>
  <si>
    <t>SERVENTE COM ENCARGOS COMPLEMENTARES.</t>
  </si>
  <si>
    <t>TUBO DE AÇO CARBONO PRETO SEM COSTURA SCHEDULE 40, DN= 3´ - INCLUSIVE CONEXÕES</t>
  </si>
  <si>
    <t>CABO DE COBRE FLEXÍVEL BLINDADO DE 2 X 1,5 MM², ISOLAMENTO 600V, ISOLAÇÃO EM VC/E 105°C - PARA DETECÇÃO DE INCÊNDIO</t>
  </si>
  <si>
    <t>ENCARREGADO GERAL DE OBRAS COM ENCARGOS COMPLEMENTARES</t>
  </si>
  <si>
    <t>DETECTOR ÓPTICO DE FUMAÇA COM BASE ENDEREÇÁVEL</t>
  </si>
  <si>
    <t>FURO EM CONCRETO PARA DIÂMETROS MAIORES QUE 75 MM. AF_05/2015</t>
  </si>
  <si>
    <t>ARMADURA EM BARRA DE AÇO CA-50 (A OU B) FYK = 500 MPA</t>
  </si>
  <si>
    <t>RESERVATÓRIO EM POLIETILENO COM TAMPA DE ENCAIXAR - CAPACIDADE DE 10.000 LITROS</t>
  </si>
  <si>
    <t>ELETRODUTO DE AÇO GALVANIZADO, CLASSE LEVE, DN 20 MM (3/4), APARENTE, INSTALADO EM TETO - FORNECIMENTO E INSTALAÇÃO. AF_11/2016_P</t>
  </si>
  <si>
    <t>BICO DE SPRINKLER CROMADO PENDENTE COM ROMPIMENTO DA AMPOLA A 68°C</t>
  </si>
  <si>
    <t>LUMINÁRIA PARA ACLARAMENTO DE SOBREPOR COMPLETA COM LÂMPADA FLUORESCENTE COMPACTA DE 9 W</t>
  </si>
  <si>
    <t>VÁLVULA DE GAVETA EM BRONZE, HASTE ASCENDENTE, CLASSE 150 LIBRAS PARA VAPOR SATURADO E 300 LIBRAS PARA ÁGUA, ÓLEO E GÁS, DN= 4´</t>
  </si>
  <si>
    <t>IDENTIFICAÇÃO DAS ELETROCALHAS EM FAIXA VERMELHA A CADA 1 METRO</t>
  </si>
  <si>
    <t>TUBO DE AÇO CARBONO PRETO SEM COSTURA SCHEDULE 40, DN= 2´ - INCLUSIVE CONEXÕES</t>
  </si>
  <si>
    <t>CONJUNTO MOTOR-BOMBA (CENTRÍFUGA) 30 CV, MONOESTÁGIO TRIFÁSICO, HMAN= 70 A 94 MCA, Q= 34,80 A 61,7 M³/H</t>
  </si>
  <si>
    <t>TUBO DE AÇO CARBONO PRETO SEM COSTURA SCHEDULE 40, DN= 1 1/4´ - INCLUSIVE CONEXÕES</t>
  </si>
  <si>
    <t>VÁLVULA DE GAVETA EM FERRO FUNDIDO, HASTE ASCENDENTE COM FLANGE, CLASSE 125 LIBRAS, DN= 4´</t>
  </si>
  <si>
    <t>ANDAIME TORRE METÁLICO (1,5 X 1,5 M) COM PISO METÁLICO</t>
  </si>
  <si>
    <t>COTOVELO DE AÇO GALVANIZADO 4" - FORNECIMENTO E INSTALAÇÃO</t>
  </si>
  <si>
    <t>CABO DE COBRE FLEXÍVEL DE 50 MM², ISOLAMENTO 0,6/1KV - ISOLAÇÃO HEPR 90°C (FASE COR PRETO)</t>
  </si>
  <si>
    <t>PAVIMENTAÇÃO EM PARALELEPÍPEDO, SEM REJUNTE</t>
  </si>
  <si>
    <t>LOCAÇÃO DE CONTAINER TIPO ESCRITÓRIO COM 1 VASO SANITÁRIO, 1 LAVATÓRIO E 1 PONTO PARA CHUVEIRO - ÁREA MÍNIMA DE 13,80 M²</t>
  </si>
  <si>
    <t>LOCAÇÃO DE CONTAINER TIPO SANITÁRIO COM 2 VASOS SANITÁRIOS, 2 LAVATÓRIOS, 2 MICTÓRIOS E 4 PONTOS PARA CHUVEIRO - ÁREA MÍNIMA DE 13,80 M²</t>
  </si>
  <si>
    <t>VERGALHÃO DE COBRE ELETROLÍTICO, DIÂMETRO DE 3/8´</t>
  </si>
  <si>
    <t>LIMPEZA FINAL DA OBRA</t>
  </si>
  <si>
    <t>ESCAVAÇÃO MANUAL EM CAMPO ABERTO PARA TUBULÃO, FUSTE E/OU BASE</t>
  </si>
  <si>
    <t>CABO DE COBRE FLEXÍVEL DE 25 MM², ISOLAMENTO 0,6/1KV - ISOLAÇÃO HEPR 90°C (TERRA COR VERDE)</t>
  </si>
  <si>
    <t>PORTA CORTA-FOGO CLASSE P.90, COM BARRA ANTIPÂNICO NUMA FACE E MAÇANETA NA OUTRA, COMPLETA</t>
  </si>
  <si>
    <t>ABRIGO PARA HIDRANTE/MANGUEIRA (EMBUTIR E EXTERNO)</t>
  </si>
  <si>
    <t>MOD DE SUPERVISÃO C/  FUNÇÃO LIGAR PRESS DE ESCADAS, ABRIR  DAMPERES, LIGAR BOMBAS; ENVIAR AO SIST DE ELEV COMANDO DE DESCIDA; ENVIAR AO CONT DE ACESSOS COMANDO DE ABERT DE PASSAGENS REST; LIBERAR O FECHAMENTO DE PORTAS CORTA FOGO</t>
  </si>
  <si>
    <t>MÓDULO DE BASE ISOLADOR: ALIMENTAÇÃO: VIA REDE DE COMUNICAÇÃO
12 A 24 VDC - ISOLAÇÃO DE REDE EM MENOS DE 50 MS.
INSTALAÇÃO JUNTO A BASE DO DETECTOR.</t>
  </si>
  <si>
    <t>DETECTOR TERMOVELOCIMÉTRICO ENDEREÇÁVEL COM BASE ENDEREÇÁVEL</t>
  </si>
  <si>
    <t>CAMINHÃO BASCULANTE 6 M3, PESO BRUTO TOTAL 16.000 KG, CARGA ÚTIL MÁXIMA 13.071 KG, DISTÂNCIA ENTRE EIXOS 4,80 M, POTÊNCIA 230 CV INCLUSIVE CAÇAMBA METÁLICA - CHP DIURNO. AF_06/2014</t>
  </si>
  <si>
    <t>TÊ, EM AÇO, CONEXÃO SOLDADA, DN 65 (2 1/2"), INSTALADO EM REDE DE ALIMENTAÇÃO PARA HIDRANTE - FORNECIMENTO E INSTALAÇÃO. AF_12/2015</t>
  </si>
  <si>
    <t>FORMA EM MADEIRA COMUM PARA FUNDAÇÃO</t>
  </si>
  <si>
    <t>LOCAÇÃO DE CONTAINER TIPO DEPÓSITO - ÁREA MÍNIMA DE 13,80 M²</t>
  </si>
  <si>
    <t>CONJUNTO MOTOR-BOMBA (CENTRÍFUGA) 1,5 CV, MULTIESTÁGIO, HMAN= 20 A 35 MCA, Q= 7,1 A 4,5 M³/H</t>
  </si>
  <si>
    <t>EXTINTOR MANUAL DE ÁGUA PRESSURIZADA - CAPACIDADE DE 10 LITROS</t>
  </si>
  <si>
    <t>MATERIAIS DE CONSUMO (ESCRITÓRIO, LIMPEZA, ÁGUA POTÁVEL)</t>
  </si>
  <si>
    <t>SIRENE AUDIOVISUAL TIPO ENDEREÇÁVEL</t>
  </si>
  <si>
    <t>PROTEÇÃO DE SUPERFÍCIES EM GERAL COM PLÁSTICO BOLHA</t>
  </si>
  <si>
    <t>TÊ, EM FERRO GALVANIZADO, CONEXÃO ROSQUEADA, DN 40 (1 1/2"), INSTALADO EM REDE DE ALIMENTAÇÃO PARA SPRINKLER - FORNECIMENTO E INSTALAÇÃO. AF_12/2015</t>
  </si>
  <si>
    <t>COTOVELO 90 GRAUS, EM FERRO GALVANIZADO, CONEXÃO ROSQUEADA, DN 65 (2 1/2), INSTALADO EM RESERVAÇÃO DE ÁGUA DE EDIFICAÇÃO QUE POSSUA RESERVATÓRIO DE FIBRA/FIBROCIMENTO  FORNECIMENTO E INSTALAÇÃO. AF_06/2016</t>
  </si>
  <si>
    <t>ELETRODUTO GALVANIZADO, MÉDIO DE 2´ - COM ACESSÓRIOS</t>
  </si>
  <si>
    <t xml:space="preserve">MOD DE SUPERVISÃO C/ CHAVES DE FLUXO, BOMBAS E REGISTROS DE SISTEMA DE SPRINKLERS; E CHAVES BÓIA DE NÍVEL MÍNIMO DOS RESERVATÓRIOS DE INCÊNDIO, CONFORME INDICADO NAS PLANTAS DO PROJETO
</t>
  </si>
  <si>
    <t>LANÇAMENTO E ADENSAMENTO DE CONCRETO OU MASSA POR BOMBEAMENTO</t>
  </si>
  <si>
    <t>CABO DE COBRE FLEXÍVEL DE 25 MM², ISOLAMENTO 0,6/1KV - ISOLAÇÃO HEPR 90°C (FASE COR PRETO)</t>
  </si>
  <si>
    <t>ELETRODUTO GALVANIZADO A QUENTE, PESADO DE 3/4´ - COM ACESSÓRIOS</t>
  </si>
  <si>
    <t>RETIRADA DE FORRO QUALQUER EM PLACAS OU TIRAS APOIADAS</t>
  </si>
  <si>
    <t>VÁLVULA GLOBO ANGULAR DE 45° EM BRONZE, DN= 2 1/2´</t>
  </si>
  <si>
    <t>CONCRETO USINADO, FCK = 25 MPA</t>
  </si>
  <si>
    <t>CABO DE COBRE FLEXÍVEL DE 50 MM², ISOLAMENTO 0,6/1KV - ISOLAÇÃO HEPR 90°C (NEUTRO COR AZUL)</t>
  </si>
  <si>
    <t>ELETROCALHA LISA GALVANIZADA A FOGO, 200 X 100 MM, COM ACESSÓRIOS</t>
  </si>
  <si>
    <t>ACIONADOR MANUAL QUEBRA-VIDRO ENDEREÇÁVEL</t>
  </si>
  <si>
    <t xml:space="preserve">CABO DE COBRE DE 2,5 MM², ISOLAMENTO 750 V - ISOLAÇÃO EM PVC 70°C -AZUL - NEUTRO </t>
  </si>
  <si>
    <t>CABO DE COBRE DE 2,5 MM², ISOLAMENTO 750 V - ISOLAÇÃO EM PVC 70°C -PRETO - FASE</t>
  </si>
  <si>
    <t>CABO DE COBRE DE 2,5 MM², ISOLAMENTO 750 V - ISOLAÇÃO EM PVC 70°C -VERDE - TERRA</t>
  </si>
  <si>
    <t>ELETRODUTO GALVANIZADO, MÉDIO DE 1 1/2´ - COM ACESSÓRIOS</t>
  </si>
  <si>
    <t>ESCADA MARINHEIRO (GALVANIZADA)</t>
  </si>
  <si>
    <t>PLACA DE IDENTIFICAÇÃO PARA OBRA</t>
  </si>
  <si>
    <t>ESGUICHO LATÃO COM ENGATE RÁPIDO, DN= 1 1/2´, JATO REGULÁVEL</t>
  </si>
  <si>
    <t>TOMADA BAIXA DE EMBUTIR (1 MÓDULO), 2P+T 10 A, SEM SUPORTE E SEM PLACA - FORNECIMENTO E INSTALAÇÃO. AF_12/2015</t>
  </si>
  <si>
    <t>PORTA DE VIDRO TEMPERADO, 0,9X2,10M, ESPESSURA 10MM, INCLUSIVE ACESSORIOS</t>
  </si>
  <si>
    <t>FORNECIMENTO E MONTAGEM DE ESTRUTURA METÁLICA EM PERFIL METALON, SEM PINTURA</t>
  </si>
  <si>
    <t>LUMINÁRIA PARA BALIZAMENTO DE SOBREPOR COMPLETA COM LÂMPADA FLUORESCENTE COMPACTA DE 9 W</t>
  </si>
  <si>
    <t>CONCRETO USINADO, FCK = 20 MPA</t>
  </si>
  <si>
    <t>VÁLVULA DE RETENÇÃO TIPO PORTINHOLA SIMPLES EM FERRO FUNDIDO, DN= 4´</t>
  </si>
  <si>
    <t>ELETRODUTO GALVANIZADO, MÉDIO DE 1´ - COM ACESSÓRIOS</t>
  </si>
  <si>
    <t>PAINEL REPETIDOR DE DETECÇÃO E ALARME DE INCÊNDIO TIPO ENDEREÇÁVEL</t>
  </si>
  <si>
    <t>IMPERMEABILIZAÇÃO EM MEMBRANA DE ASFALTO MODIFICADO COM ELASTÔMEROS, NA COR PRETA</t>
  </si>
  <si>
    <t>ARMADURA EM BARRA DE AÇO CA-60 (A OU B) FYK = 600 MPA</t>
  </si>
  <si>
    <t>ALVENARIA DE BLOCO DE CONCRETO DE VEDAÇÃO DE 19 X 19 X 39 CM - CLASSE C</t>
  </si>
  <si>
    <t>CONDULETE DE ALUMÍNIO, TIPO E, PARA ELETRODUTO DE AÇO GALVANIZADO DN 20 MM (3/4''), APARENTE - FORNECIMENTO E INSTALAÇÃO. AF_11/2016_P</t>
  </si>
  <si>
    <t>IMPRESSÃO DE PROJETOS</t>
  </si>
  <si>
    <t>REGISTRO DE GAVETA EM LATÃO FUNDIDO SEM ACABAMENTO, DN= 4´</t>
  </si>
  <si>
    <t>CABO DE COBRE FLEXÍVEL DE 25 MM², ISOLAMENTO 0,6/1KV - ISOLAÇÃO HEPR 90°C (NEUTRO COR AZUL)</t>
  </si>
  <si>
    <t xml:space="preserve">ELETRODUTO METÁLICO FLEXÍVEL COM CAPA EM PVC DE 3/4´   </t>
  </si>
  <si>
    <t>CONDULETE DE ALUMÍNIO, TIPO T, PARA ELETRODUTO DE AÇO GALVANIZADO DN 20 MM (3/4''), APARENTE - FORNECIMENTO E INSTALAÇÃO. AF_11/2016_P</t>
  </si>
  <si>
    <t>LONA PLÁSTICA</t>
  </si>
  <si>
    <t>PISO DE BORRACHA PASTILHADO, ESPESSURA 7MM, FIXADO COM COLA</t>
  </si>
  <si>
    <t>ALÇAPÃO/TAMPA EM CHAPA DE FERRO COM PORTA CADEADO</t>
  </si>
  <si>
    <t>REGISTRO DE GAVETA EM LATÃO FUNDIDO SEM ACABAMENTO, DN= 2 1/2´</t>
  </si>
  <si>
    <t>COTOVELO 90 GRAUS, EM FERRO GALVANIZADO, CONEXÃO ROSQUEADA, DN 80 (3), INSTALADO EM RESERVAÇÃO DE ÁGUA DE EDIFICAÇÃO QUE POSSUA RESERVATÓRIO DE FIBRA/FIBROCIMENTO  FORNECIMENTO E INSTALAÇÃO. AF_06/2016</t>
  </si>
  <si>
    <t>BRAÇADEIRA PARA FIXAÇÃO DE ELETRODUTO, ATÉ 4´</t>
  </si>
  <si>
    <t>REDUÇÃO GIRATÓRIA TIPO STORZ - BRONZE OU LATÃO 2.1/2" X 1.1/2"</t>
  </si>
  <si>
    <t>CONDULETE DE ALUMÍNIO, TIPO C, PARA ELETRODUTO DE AÇO GALVANIZADO DN 20 MM (3/4''), APARENTE - FORNECIMENTO E INSTALAÇÃO. AF_11/2016_P</t>
  </si>
  <si>
    <t>CONDULETE DE ALUMÍNIO, TIPO LR, PARA ELETRODUTO DE AÇO GALVANIZADO DN 20 MM (3/4''), APARENTE - FORNECIMENTO E INSTALAÇÃO. AF_11/2016_P</t>
  </si>
  <si>
    <t>TEXTURA ACRÍLICA PARA USO INTERNO / EXTERNO, INCLUSIVE PREPARO</t>
  </si>
  <si>
    <t>ADAPTADOR DE ENGATE RÁPIDO EM LATÃO DE 2 1/2´ X 1 1/2´</t>
  </si>
  <si>
    <t>CABO DE COBRE FLEXÍVEL DE 16 MM², ISOLAMENTO 0,6/1KV - ISOLAÇÃO HEPR 90°C (FASE COR PRETO)</t>
  </si>
  <si>
    <t>LAJE PRÉ-FABRICADA UNIDIRECIONAL EM VIGA TRELIÇADA/LAJOTA EM EPS LT 12 (8 + 4), COM CAPA DE CONCRETO DE 25 MPA</t>
  </si>
  <si>
    <t>BASE DE BRITA GRADUADA</t>
  </si>
  <si>
    <t>CAIXA DE PASSAGEM EM CHAPA, COM TAMPA PARAFUSADA, 150 X 150 X 80 MM</t>
  </si>
  <si>
    <t>TAMPÃO DE ENGATE RÁPIDO EM LATÃO, DN= 1 1/2´, COM CORRENTE</t>
  </si>
  <si>
    <t>PORTA CORTA-FOGO 90X210X4CM - FORNECIMENTO E INSTALAÇÃO. AF_12/2019</t>
  </si>
  <si>
    <t>REMOÇÃO DE DUTOS DE AR CONDICIONADO</t>
  </si>
  <si>
    <t>NIPLE, EM FERRO GALVANIZADO, CONEXÃO ROSQUEADA, DN 65 (2 1/2), INSTALADO EM RESERVAÇÃO DE ÁGUA DE EDIFICAÇÃO QUE POSSUA RESERVATÓRIO DE FIBRA/FIBROCIMENTO  FORNECIMENTO E INSTALAÇÃO. AF_06/2016</t>
  </si>
  <si>
    <t>COMPACTAÇÃO DE ATERRO MECANIZADO MÍNIMO DE 95% PN, SEM FORNECIMENTO DE SOLO EM CAMPO ABERTO</t>
  </si>
  <si>
    <t>CABO DE COBRE FLEXÍVEL DE 4 MM², ISOLAMENTO 0,6/1KV - ISOLAÇÃO HEPR 90°C (FASE COR PRETO)</t>
  </si>
  <si>
    <t>NIPLE DUPLO GALVANIZADO DE 2´</t>
  </si>
  <si>
    <t>TÊ, EM FERRO GALVANIZADO, CONEXÃO ROSQUEADA, DN 80 (3"), INSTALADO EM REDE DE ALIMENTAÇÃO PARA SPRINKLER - FORNECIMENTO E INSTALAÇÃO. AF_12/2015</t>
  </si>
  <si>
    <t>CENTRAL DE DETECÇÃO E ALARME DE INCÊNDIO COMPLETA, AUTONOMIA DE 1 HORA PARA 12 LAÇOS, 220 V/12 V</t>
  </si>
  <si>
    <t>MANGUEIRA COM UNIÃO DE ENGATE RÁPIDO, DN= 1 1/2´ (38 MM)</t>
  </si>
  <si>
    <t>LOCAÇÃO DE OBRA DE EDIFICAÇÃO</t>
  </si>
  <si>
    <t>DIVISÓRIA EM PLACAS DUPLAS DE GESSO ACARTONADO, RESISTÊNCIA AO FOGO 60 MINUTOS, ESPESSURA 120/70MM - 2ST / 2ST LM</t>
  </si>
  <si>
    <t>VERGALHÃO COM ROSCA, PORCA E ARRUELA DE DIÂMETRO 1/4´ (TIRANTE)</t>
  </si>
  <si>
    <t>CAIXA DE FERRO ESTAMPADA OCTOGONAL DE 3´ X 3´</t>
  </si>
  <si>
    <t>UNIÃO ASS. DE FERRO CONICO MACHO-FÊMEA 2.1/2"</t>
  </si>
  <si>
    <t>REBOCO</t>
  </si>
  <si>
    <t>CABO DE COBRE FLEXÍVEL DE 2,5 MM², ISOLAMENTO 0,6/1KV - ISOLAÇÃO HEPR 90°C (FASE COR PRETO)</t>
  </si>
  <si>
    <t>DIVISÓRIA TIPO PISO/TETO EM VIDRO TEMPERADO SIMPLES, COM COLUNA ESTRUTURAL EM ALUMÍNIO EXTRUDADO</t>
  </si>
  <si>
    <t>ELETRODUTO GALVANIZADO, MÉDIO DE 1 1/4´ - COM ACESSÓRIOS</t>
  </si>
  <si>
    <t>NIPLE DE ACO GALVANIZADO 4" - FORNECIMENTO E INSTALACAO</t>
  </si>
  <si>
    <t>RETIRADA DE ÁRVORES</t>
  </si>
  <si>
    <t>DISJUNTOR TERMOMAGNETICO MONOPOLAR PADRAO NEMA (AMERICANO) 10 A 30A 240V, FORNECIMENTO E INSTALACAO</t>
  </si>
  <si>
    <t>VÁLVULA DE RETENÇÃO HORIZONTAL EM BRONZE, DN= 2 1/2´</t>
  </si>
  <si>
    <t>REGISTRO DE GAVETA EM LATÃO FUNDIDO SEM ACABAMENTO, DN= 2´</t>
  </si>
  <si>
    <t>TAMPÃO EM FERRO FUNDIDO COM TAMPA ARTICULADA, DE 400 X 600 MM, CLASSE 15 (RUPTURA &gt; 1500 KG)</t>
  </si>
  <si>
    <t>CAIXA DE PASSAGEM EM CHAPA, COM TAMPA PARAFUSADA, 200 X 200 X 100 MM</t>
  </si>
  <si>
    <t>CHAPISCO</t>
  </si>
  <si>
    <t>REGISTRO DE GAVETA BRUTO, LATÃO, ROSCÁVEL, 2 1/2, INSTALADO EM RESERVAÇÃO DE ÁGUA DE EDIFICAÇÃO QUE POSSUA RESERVATÓRIO DE FIBRA/FIBROCIMENTO  FORNECIMENTO E INSTALAÇÃO. AF_06/2016</t>
  </si>
  <si>
    <t>VÁLVULA DE RETENÇÃO VERTICAL EM BRONZE, DN= 2 1/2´</t>
  </si>
  <si>
    <t>CHAVE PARA CONEXÃO DE ENGATE RÁPIDO</t>
  </si>
  <si>
    <t>CABO DE COBRE FLEXÍVEL DE 4 MM², ISOLAMENTO 0,6/1KV - ISOLAÇÃO HEPR 90°C (NEUTRO COR AZUL)</t>
  </si>
  <si>
    <t>CABO DE COBRE FLEXÍVEL DE 4 MM², ISOLAMENTO 0,6/1KV - ISOLAÇÃO HEPR 90°C (TERRA COR VERDE)</t>
  </si>
  <si>
    <t>CURVA 90 GRAUS, EM AÇO, CONEXÃO SOLDADA, DN 65 (2 1/2"), INSTALADO EM REDE DE ALIMENTAÇÃO PARA SPRINKLER - FORNECIMENTO E INSTALAÇÃO. AF_12/2015</t>
  </si>
  <si>
    <t>CONCRETO USINADO, FCK = 30 MPA</t>
  </si>
  <si>
    <t>REMOÇÃO DE HIDRANTES</t>
  </si>
  <si>
    <t>RETIRADA DE PORTAS</t>
  </si>
  <si>
    <t>UNIÃO, EM FERRO GALVANIZADO, DN 50 (2"), CONEXÃO ROSQUEADA, INSTALADO EM PRUMADAS - FORNECIMENTO E INSTALAÇÃO. AF_12/2015</t>
  </si>
  <si>
    <t>CAIXA DE FERRO ESTAMPADA 4´ X 4´</t>
  </si>
  <si>
    <t>PLACA DE SINALIZAÇÃO EM PVC FOTOLUMINESCENTE (240X120MM), COM INDICAÇÃO DE ROTA DE EVACUAÇÃO E SAÍDA DE EMERGÊNCIA</t>
  </si>
  <si>
    <t>CABO DE COBRE FLEXÍVEL DE 2,5 MM², ISOLAMENTO 0,6/1KV - ISOLAÇÃO HEPR 90°C  (TERRA COR VERDE)</t>
  </si>
  <si>
    <t>CABO DE COBRE FLEXÍVEL DE 2,5 MM², ISOLAMENTO 0,6/1KV - ISOLAÇÃO HEPR 90°C (NEUTRO COR AZUL)</t>
  </si>
  <si>
    <t>CABO DE COBRE FLEXÍVEL DE 16 MM², ISOLAMENTO 0,6/1KV - ISOLAÇÃO HEPR 90°C  (TERRA COR VERDE)</t>
  </si>
  <si>
    <t>CABO DE COBRE FLEXÍVEL DE 16 MM², ISOLAMENTO 0,6/1KV - ISOLAÇÃO HEPR 90°C (NEUTRO COR AZUL)</t>
  </si>
  <si>
    <t>REMOÇÃO DE TUBULAÇÃO HIDRÁULICA EM GERAL, INCLUINDO CONEXÕES, CAIXAS E RALOS</t>
  </si>
  <si>
    <t>PLACA DE SINALIZAÇÃO EM PVC FOTOLUMINESCENTE, COM IDENTIFICAÇÃO DE PAVIMENTOS</t>
  </si>
  <si>
    <t>CONDULETE DE ALUMÍNIO, TIPO X, PARA ELETRODUTO DE AÇO GALVANIZADO DN 20 MM (3/4''), APARENTE - FORNECIMENTO E INSTALAÇÃO. AF_11/2016_P</t>
  </si>
  <si>
    <t>TÊ, EM FERRO GALVANIZADO, CONEXÃO ROSQUEADA, DN 65 (2 1/2"), INSTALADO EM REDE DE ALIMENTAÇÃO PARA SPRINKLER - FORNECIMENTO E INSTALAÇÃO. AF_12/2015</t>
  </si>
  <si>
    <t>CURVA 90 GRAUS, EM AÇO, CONEXÃO RANHURADA, DN 65 (2 1/2), INSTALADO EM PRUMADAS - FORNECIMENTO E INSTALAÇÃO. AF_12/2015</t>
  </si>
  <si>
    <t>DEMOLIÇÃO MANUAL DE ALVENARIA DE FUNDAÇÃO/EMBASAMENTO</t>
  </si>
  <si>
    <t>CAIXA DE PASSAGEM EM CHAPA, COM TAMPA PARAFUSADA, 100 X 100 X 80 MM</t>
  </si>
  <si>
    <t>ADAPTADOR DE ENGATE RÁPIDO EM LATÃO DE 2 1/2´ X 2 1/2´</t>
  </si>
  <si>
    <t>TAMPÃO DE ENGATE RÁPIDO EM LATÃO, DN= 2 1/2´, COM CORRENTE</t>
  </si>
  <si>
    <t>TÊ, EM FERRO GALVANIZADO, CONEXÃO ROSQUEADA, DN 50 (2"), INSTALADO EM REDE DE ALIMENTAÇÃO PARA SPRINKLER - FORNECIMENTO E INSTALAÇÃO. AF_12/2015</t>
  </si>
  <si>
    <t>DEMOLIÇÃO MANUAL DE PAINÉIS DIVISÓRIAS, INCLUSIVE MONTANTES METÁLICOS</t>
  </si>
  <si>
    <t>REMOÇÃO DE PISO DE BORRACHA</t>
  </si>
  <si>
    <t>DIVISÓRIA CEGA TIPO NAVAL COM MIOLO MINERAL, ACABAMENTO EM LAMINADO MELAMÍNICO, COM ESPESSURA DE 3,5 CM</t>
  </si>
  <si>
    <t>MEMÓRIAS DE CÁLCULO</t>
  </si>
  <si>
    <t>CÓD.</t>
  </si>
  <si>
    <t>DEMOLIÇÕES E REMOÇÕES</t>
  </si>
  <si>
    <t>SERVIÇOS</t>
  </si>
  <si>
    <t>REMOÇÃO DE DIVISÓRIA NAVAL</t>
  </si>
  <si>
    <t>DEM0001</t>
  </si>
  <si>
    <t>REMOÇÃO DE FORRO EM FIBRA MINERAL</t>
  </si>
  <si>
    <t>DEM0002</t>
  </si>
  <si>
    <t>DEM0003</t>
  </si>
  <si>
    <t>DEMOLIÇÃO DE MURO EM ALVENARIA</t>
  </si>
  <si>
    <t>M³</t>
  </si>
  <si>
    <t>DEM0004</t>
  </si>
  <si>
    <t>DEM0005</t>
  </si>
  <si>
    <t>DEM0006</t>
  </si>
  <si>
    <t>M</t>
  </si>
  <si>
    <t>DEM0007</t>
  </si>
  <si>
    <t>REMOÇÃO DE TUBULAÇÃO DE INCÊNDIO</t>
  </si>
  <si>
    <t>DEM0008</t>
  </si>
  <si>
    <t>DEM0009</t>
  </si>
  <si>
    <t>TER</t>
  </si>
  <si>
    <t>1º PAV</t>
  </si>
  <si>
    <t>2º PAV</t>
  </si>
  <si>
    <t>3º PAV</t>
  </si>
  <si>
    <t>4º PAV</t>
  </si>
  <si>
    <t>5º PAV</t>
  </si>
  <si>
    <t>COB</t>
  </si>
  <si>
    <t>DIV0001</t>
  </si>
  <si>
    <t>DIV0004</t>
  </si>
  <si>
    <t>DIV0005</t>
  </si>
  <si>
    <t>PISOS</t>
  </si>
  <si>
    <t>PIS0001</t>
  </si>
  <si>
    <t>FORROS</t>
  </si>
  <si>
    <t>FOR0001</t>
  </si>
  <si>
    <t>POR0001</t>
  </si>
  <si>
    <t>PORTA CORTA-FOGO P90 (DUAS FOLHAS)</t>
  </si>
  <si>
    <t>POR0002</t>
  </si>
  <si>
    <t>POR0003</t>
  </si>
  <si>
    <t>POR0006</t>
  </si>
  <si>
    <t>SISTEMA DE DETECÇÃO E ALARME DE INCÊNDIO</t>
  </si>
  <si>
    <t>SDAI0001</t>
  </si>
  <si>
    <t>SDAI0002</t>
  </si>
  <si>
    <t>SDAI0003</t>
  </si>
  <si>
    <t>SDAI0004</t>
  </si>
  <si>
    <t>SDAI0005</t>
  </si>
  <si>
    <t>SDAI0006</t>
  </si>
  <si>
    <t>SDAI0007</t>
  </si>
  <si>
    <t>SDAI0008</t>
  </si>
  <si>
    <t>SDAI0009</t>
  </si>
  <si>
    <t>CABOS</t>
  </si>
  <si>
    <t>SDAI0010</t>
  </si>
  <si>
    <t>EQUIPAMENTOS</t>
  </si>
  <si>
    <t>SDAI0011</t>
  </si>
  <si>
    <t>SDAI0012</t>
  </si>
  <si>
    <t xml:space="preserve">MÓDULO DE SUPERVISÃO COM AS CARACTERÍSTICAS: FUNÇÃO: SUPERVISIONAR DISPOSITIVOS QUE, EM ALARME, FECHEM UM CONTATO, LIVRE DE POTENCIAL, TAIS COMO: CHAVES DE FLUXO, BOMBAS E REGISTROS DE SISTEMA DE SPRINKLERS; E CHAVES BÓIA DE NÍVEL MÍNIMO DOS RESERVATÓRIOS DE INCÊNDIO, CONFORME INDICADO NAS PLANTAS DO PROJETO. 
</t>
  </si>
  <si>
    <t>SDAI0013</t>
  </si>
  <si>
    <t xml:space="preserve">MÓDULO DE SUPERVISÃO COM AS CARACTERÍSTICAS: FUNÇÃO: LIGAR PRESSURIZAÇÃO DE ESCADAS, ABRIR (OU FECHAR) DAMPERES, LIGAR BOMBAS; ENVIAR AO SISTEMA DE ELEVADORES UM COMANDO DE DESCIDA; ENVIAR AO CONTROLE DE ACESSOS UM COMANDO DE ABERTURA DE PASSAGENS RESTRITAS; LIBERAR O FECHAMENTO DE PORTAS CORTA FOGO E OUTROS COMANDOS SIMILARES, CONFORME INDICADO NAS PLANTAS DO PROJETO.
</t>
  </si>
  <si>
    <t>SDAI0014</t>
  </si>
  <si>
    <t>SDAI0015</t>
  </si>
  <si>
    <t>SDAI0016</t>
  </si>
  <si>
    <t>SDAI0017</t>
  </si>
  <si>
    <t>SDAI0018</t>
  </si>
  <si>
    <t>SDAI0019</t>
  </si>
  <si>
    <t>PINTURAS</t>
  </si>
  <si>
    <t>PINTURA DE TUBULAÇÕES</t>
  </si>
  <si>
    <t>SDAI0020</t>
  </si>
  <si>
    <t>SISTEMA DE HIDRANTES</t>
  </si>
  <si>
    <t>TUBULAÇOES</t>
  </si>
  <si>
    <t>HID0001</t>
  </si>
  <si>
    <t>COTOVELO 90º  2 1/2"</t>
  </si>
  <si>
    <t>HID0002</t>
  </si>
  <si>
    <t>CURVA 90º - RAIO CURTO  2 1/2"</t>
  </si>
  <si>
    <t>HID0003</t>
  </si>
  <si>
    <t>TÊ 2 1/2"</t>
  </si>
  <si>
    <t>HID0004</t>
  </si>
  <si>
    <t>HID0005</t>
  </si>
  <si>
    <t>HID0006</t>
  </si>
  <si>
    <t>REGISTROS E VÁLVULAS</t>
  </si>
  <si>
    <t>HID0007</t>
  </si>
  <si>
    <t>HID0008</t>
  </si>
  <si>
    <t>HID0009</t>
  </si>
  <si>
    <t>ABRIGOS PARA HIDRANTES</t>
  </si>
  <si>
    <t>HID0010</t>
  </si>
  <si>
    <t>HID0011</t>
  </si>
  <si>
    <t>HID0012</t>
  </si>
  <si>
    <t>HID0013</t>
  </si>
  <si>
    <t>HID0014</t>
  </si>
  <si>
    <t>HID0015</t>
  </si>
  <si>
    <t>HID0016</t>
  </si>
  <si>
    <t>HID0017</t>
  </si>
  <si>
    <t>HID0018</t>
  </si>
  <si>
    <t>SPK0001</t>
  </si>
  <si>
    <t>SPK0002</t>
  </si>
  <si>
    <t>SPK0003</t>
  </si>
  <si>
    <t>SPK0004</t>
  </si>
  <si>
    <t>SPK0005</t>
  </si>
  <si>
    <t>SPK0006</t>
  </si>
  <si>
    <t>BUCHA DE REDUÇÃO CONCÊNTRICAS 1 1/2"-1 1/4"</t>
  </si>
  <si>
    <t>BUCHA DE REDUÇÃO CONCÊNTRICAS 1 1/4"-1/2"</t>
  </si>
  <si>
    <t>BUCHA DE REDUÇÃO CONCÊNTRICAS 2 1/2"-1 1/2"</t>
  </si>
  <si>
    <t>BUCHA DE REDUÇÃO CONCÊNTRICAS 2 1/2"-2"</t>
  </si>
  <si>
    <t>BUCHA DE REDUÇÃO CONCÊNTRICAS 2"-1 1/2"</t>
  </si>
  <si>
    <t>BUCHA DE REDUÇÃO CONCÊNTRICAS 3"-1 1/4"</t>
  </si>
  <si>
    <t>BUCHA DE REDUÇÃO CONCÊNTRICAS 3"-1.1/2"</t>
  </si>
  <si>
    <t>BUCHA DE REDUÇÃO CONCÊNTRICAS 3"-2"</t>
  </si>
  <si>
    <t>BUCHA DE REDUÇÃO CONCÊNTRICAS 4"-3"</t>
  </si>
  <si>
    <t>BUCHA DE REDUÇÃO EXCÊNTRICA 3"-1 1/4"</t>
  </si>
  <si>
    <t>BUCHA DE REDUÇÃO EXCÊNTRICA 4"-1.1/2"</t>
  </si>
  <si>
    <t>COTOVELO 90º 1 1/2"</t>
  </si>
  <si>
    <t>COTOVELO 90º 1 1/4"</t>
  </si>
  <si>
    <t>COTOVELO 90º 2 1/2"</t>
  </si>
  <si>
    <t>SPK0021</t>
  </si>
  <si>
    <t>COTOVELO 90º 2"</t>
  </si>
  <si>
    <t>COTOVELO 90º 3"</t>
  </si>
  <si>
    <t>SPK0023</t>
  </si>
  <si>
    <t>COTOVELO 90º 4"</t>
  </si>
  <si>
    <t>SPK0024</t>
  </si>
  <si>
    <t>CURVAS DE REDUÇÃO 3"-1 1/2"</t>
  </si>
  <si>
    <t>CURVAS DE REDUÇÃO 3"-2"</t>
  </si>
  <si>
    <t>CURVAS DE REDUÇÃO 4"-2 1/2"</t>
  </si>
  <si>
    <t>CURVAS DE REDUÇÃO 4"-3"</t>
  </si>
  <si>
    <t>TÊ 1 1/2"</t>
  </si>
  <si>
    <t>SPK0029</t>
  </si>
  <si>
    <t>SPK0030</t>
  </si>
  <si>
    <t>TÊ 2"</t>
  </si>
  <si>
    <t>SPK0031</t>
  </si>
  <si>
    <t>TÊ 3"</t>
  </si>
  <si>
    <t>SPK0032</t>
  </si>
  <si>
    <t>TÊ 4"</t>
  </si>
  <si>
    <t>TÊ DE REDUÇÃO 1 1/2"-1.1/4"</t>
  </si>
  <si>
    <t>TÊ DE REDUÇÃO 2"-1.1/2"</t>
  </si>
  <si>
    <t>TÊ DE REDUÇÃO 2"-1.1/4"</t>
  </si>
  <si>
    <t>TÊ DE REDUÇÃO 2.1/2"-1.1/2"</t>
  </si>
  <si>
    <t>TÊ DE REDUÇÃO 2.1/2"-1.1/4"</t>
  </si>
  <si>
    <t>TÊ DE REDUÇÃO 3"-1.1/2"</t>
  </si>
  <si>
    <t>TÊ DE REDUÇÃO 3"-1.1/4"</t>
  </si>
  <si>
    <t>TÊ DE REDUÇÃO 3"-2"</t>
  </si>
  <si>
    <t>TÊ DE REDUÇÃO 3"-2.1/2"</t>
  </si>
  <si>
    <t>TÊ DE REDUÇÃO 4"-1.1/2"</t>
  </si>
  <si>
    <t>TÊ DE REDUÇÃO 4"-2"</t>
  </si>
  <si>
    <t>TÊ DE REDUÇÃO 4"-2.1/2"</t>
  </si>
  <si>
    <t>TÊ DE REDUÇÃO 4"-3"</t>
  </si>
  <si>
    <t>SPRINKLER</t>
  </si>
  <si>
    <t>SPK0047</t>
  </si>
  <si>
    <t>REGISTROS, VÁLVULAS E ACESSÓRIOS</t>
  </si>
  <si>
    <t>SPK0048</t>
  </si>
  <si>
    <t>SPK0049</t>
  </si>
  <si>
    <t>SPK0050</t>
  </si>
  <si>
    <t>SPK0051</t>
  </si>
  <si>
    <t>SPK0052</t>
  </si>
  <si>
    <t>SPK0053</t>
  </si>
  <si>
    <t>SPK0054</t>
  </si>
  <si>
    <t>SPK0055</t>
  </si>
  <si>
    <t>SPK0056</t>
  </si>
  <si>
    <t>CURVA MACHO - FÊMEA 2.1/2"</t>
  </si>
  <si>
    <t>SPK0057</t>
  </si>
  <si>
    <t>SPK0058</t>
  </si>
  <si>
    <t>SPK0059</t>
  </si>
  <si>
    <t>REGISTRO DE GAVETA COM HASTE ASCENDENTE DE BRONZE 2.1/2"</t>
  </si>
  <si>
    <t>SPK0060</t>
  </si>
  <si>
    <t>SPK0061</t>
  </si>
  <si>
    <t>SPK0062</t>
  </si>
  <si>
    <t>BOMBAS</t>
  </si>
  <si>
    <t>BOM0001</t>
  </si>
  <si>
    <t>BOM0002</t>
  </si>
  <si>
    <t>BOM0003</t>
  </si>
  <si>
    <t>ILUMINAÇÃO DE EMERGÊNCIA</t>
  </si>
  <si>
    <t>ILU0001</t>
  </si>
  <si>
    <t>ILU0002</t>
  </si>
  <si>
    <t>ILU0003</t>
  </si>
  <si>
    <t>ILU0004</t>
  </si>
  <si>
    <t>ILU0005</t>
  </si>
  <si>
    <t>ILU0006</t>
  </si>
  <si>
    <t>TOMADAS E DISJUNTORES</t>
  </si>
  <si>
    <t>ILU0007</t>
  </si>
  <si>
    <t>ILU0008</t>
  </si>
  <si>
    <t>ACESSÓRIOS</t>
  </si>
  <si>
    <t>ILU0009</t>
  </si>
  <si>
    <t>ILU0010</t>
  </si>
  <si>
    <t>ILU0011</t>
  </si>
  <si>
    <t>ILU0012</t>
  </si>
  <si>
    <t>ILU0013</t>
  </si>
  <si>
    <t>ILU0014</t>
  </si>
  <si>
    <t>LUMINÁRIAS</t>
  </si>
  <si>
    <t>ILU0015</t>
  </si>
  <si>
    <t>ILU0016</t>
  </si>
  <si>
    <t>EXTINTORES</t>
  </si>
  <si>
    <t>EXT0001</t>
  </si>
  <si>
    <t>SERRALHERIA</t>
  </si>
  <si>
    <t>SER0001</t>
  </si>
  <si>
    <t>SIN0004</t>
  </si>
  <si>
    <t>SIN0005</t>
  </si>
  <si>
    <t>ALIMENTADORES</t>
  </si>
  <si>
    <t>ALI0001</t>
  </si>
  <si>
    <t>ALI0002</t>
  </si>
  <si>
    <t>ALI0003</t>
  </si>
  <si>
    <t>ALI0004</t>
  </si>
  <si>
    <t>ALI0005</t>
  </si>
  <si>
    <t>ALI0006</t>
  </si>
  <si>
    <t>ALI0007</t>
  </si>
  <si>
    <t>ALI0008</t>
  </si>
  <si>
    <t>ALI0009</t>
  </si>
  <si>
    <t>ALI0010</t>
  </si>
  <si>
    <t>ALI0011</t>
  </si>
  <si>
    <t>ALI0012</t>
  </si>
  <si>
    <t>ALI0013</t>
  </si>
  <si>
    <t>ALI0014</t>
  </si>
  <si>
    <t>ALI0015</t>
  </si>
  <si>
    <t>ALI0016</t>
  </si>
  <si>
    <t>ALI0017</t>
  </si>
  <si>
    <t>ALI0018</t>
  </si>
  <si>
    <t>ALI0019</t>
  </si>
  <si>
    <t>ALI0020</t>
  </si>
  <si>
    <t>ALI0021</t>
  </si>
  <si>
    <t>RESERVATÓRIO</t>
  </si>
  <si>
    <t>02.10.020</t>
  </si>
  <si>
    <t>RES0001</t>
  </si>
  <si>
    <t>ESTACAS</t>
  </si>
  <si>
    <t>12.09.140</t>
  </si>
  <si>
    <t>RES0002</t>
  </si>
  <si>
    <t>11.01.100</t>
  </si>
  <si>
    <t>RES0003</t>
  </si>
  <si>
    <t>11.16.080</t>
  </si>
  <si>
    <t>RES0004</t>
  </si>
  <si>
    <t>KG</t>
  </si>
  <si>
    <t>10.01.040</t>
  </si>
  <si>
    <t>RES0005</t>
  </si>
  <si>
    <t>10.01.060</t>
  </si>
  <si>
    <t>RES0006</t>
  </si>
  <si>
    <t>BLOCOS</t>
  </si>
  <si>
    <t>RES0007</t>
  </si>
  <si>
    <t>09.01.020</t>
  </si>
  <si>
    <t>RES0008</t>
  </si>
  <si>
    <t>11.01.130</t>
  </si>
  <si>
    <t>RES0009</t>
  </si>
  <si>
    <t>RES0010</t>
  </si>
  <si>
    <t>RES0011</t>
  </si>
  <si>
    <t>RES0012</t>
  </si>
  <si>
    <t>VIGAS</t>
  </si>
  <si>
    <t>RES0013</t>
  </si>
  <si>
    <t>RES0014</t>
  </si>
  <si>
    <t>32.16.030</t>
  </si>
  <si>
    <t>RES0015</t>
  </si>
  <si>
    <t>11.01.160</t>
  </si>
  <si>
    <t>RES0016</t>
  </si>
  <si>
    <t>RES0017</t>
  </si>
  <si>
    <t>RES0018</t>
  </si>
  <si>
    <t>RES0019</t>
  </si>
  <si>
    <t>RADIER</t>
  </si>
  <si>
    <t>Compactação de aterro mecanizado mínimo de 95% PN, sem fornecimento de solo em campo aberto</t>
  </si>
  <si>
    <t>Base de brita graduada</t>
  </si>
  <si>
    <t>RES0020</t>
  </si>
  <si>
    <t>Lona plástica</t>
  </si>
  <si>
    <t>RES0021</t>
  </si>
  <si>
    <t>RES0022</t>
  </si>
  <si>
    <t>RES0023</t>
  </si>
  <si>
    <t>RES0024</t>
  </si>
  <si>
    <t>RES0025</t>
  </si>
  <si>
    <t>EIXO X</t>
  </si>
  <si>
    <t>COMP.</t>
  </si>
  <si>
    <t>COMP. TOTAL</t>
  </si>
  <si>
    <t>L1</t>
  </si>
  <si>
    <t>L2</t>
  </si>
  <si>
    <t>L3</t>
  </si>
  <si>
    <t>L4</t>
  </si>
  <si>
    <t>L5</t>
  </si>
  <si>
    <t>EIXO Y</t>
  </si>
  <si>
    <t>KG/M</t>
  </si>
  <si>
    <t>KG TOTAL</t>
  </si>
  <si>
    <t>RES0026</t>
  </si>
  <si>
    <t>RESERVATÓRIOS</t>
  </si>
  <si>
    <t>RES0027</t>
  </si>
  <si>
    <t>RES0028</t>
  </si>
  <si>
    <t>CASA DE BOMBAS</t>
  </si>
  <si>
    <t>14.10.121</t>
  </si>
  <si>
    <t>CB0001</t>
  </si>
  <si>
    <t>13.01.310</t>
  </si>
  <si>
    <t>CB0002</t>
  </si>
  <si>
    <t>17.02.020</t>
  </si>
  <si>
    <t>CB0003</t>
  </si>
  <si>
    <t>17.02.220</t>
  </si>
  <si>
    <t>CB0004</t>
  </si>
  <si>
    <t>33.10.100</t>
  </si>
  <si>
    <t>CB0005</t>
  </si>
  <si>
    <t>FUROS</t>
  </si>
  <si>
    <t>TÉRREO</t>
  </si>
  <si>
    <t>1º PAV.</t>
  </si>
  <si>
    <t>2º PAV.</t>
  </si>
  <si>
    <t>3º PAV.</t>
  </si>
  <si>
    <t>4º PAV.</t>
  </si>
  <si>
    <t>5º PAV.</t>
  </si>
  <si>
    <t>TOTAL</t>
  </si>
  <si>
    <t>FUR0001</t>
  </si>
  <si>
    <t>CRONOGRAMA FÍSICO</t>
  </si>
  <si>
    <t>NOV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</si>
  <si>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</si>
  <si>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</si>
  <si>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</si>
  <si>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</si>
  <si>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</si>
  <si>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</si>
  <si>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</si>
  <si>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</si>
  <si>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</si>
  <si>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</si>
  <si>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</si>
  <si>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DESCRIÇÃO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</si>
  <si>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</si>
  <si>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</si>
  <si>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</si>
  <si>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</si>
  <si>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</si>
  <si>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</si>
  <si>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</si>
  <si>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</si>
  <si>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</si>
  <si>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</si>
  <si>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</si>
  <si>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</si>
  <si>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1.1</t>
  </si>
  <si>
    <t>1.3</t>
  </si>
  <si>
    <t>1.4</t>
  </si>
  <si>
    <t>1.6</t>
  </si>
  <si>
    <t>1.7</t>
  </si>
  <si>
    <t>1.8</t>
  </si>
  <si>
    <t>1.10</t>
  </si>
  <si>
    <t>1.11</t>
  </si>
  <si>
    <t>1.12</t>
  </si>
  <si>
    <t>1.13</t>
  </si>
  <si>
    <t>1.15</t>
  </si>
  <si>
    <t>1.16</t>
  </si>
  <si>
    <t>1.17</t>
  </si>
  <si>
    <t>2.0</t>
  </si>
  <si>
    <t>2.1</t>
  </si>
  <si>
    <t>2.2</t>
  </si>
  <si>
    <t>2.3</t>
  </si>
  <si>
    <t>2.4</t>
  </si>
  <si>
    <t>2.5</t>
  </si>
  <si>
    <t>2.6</t>
  </si>
  <si>
    <t>CRONOGRAMA FÍSICO FINANCEIRO</t>
  </si>
  <si>
    <t>CUSTOS INDIRETOS</t>
  </si>
  <si>
    <t>COMPOSIÇÃO DO BDI</t>
  </si>
  <si>
    <t>MÍNIMO (%)</t>
  </si>
  <si>
    <t>MÉDIO (%)</t>
  </si>
  <si>
    <t>AC</t>
  </si>
  <si>
    <t>S + G</t>
  </si>
  <si>
    <t>**Conforme ACÓRDÃO Nº 2622/2013 – TCU – Plenário</t>
  </si>
  <si>
    <t xml:space="preserve">VALOR UNITÁRIO </t>
  </si>
  <si>
    <t xml:space="preserve">VALOR TOTAL </t>
  </si>
  <si>
    <t>SINAPI</t>
  </si>
  <si>
    <t>QTDADE</t>
  </si>
  <si>
    <t xml:space="preserve">TRANSPORTE DE MATERIAL DEMOLIDO EM CAÇAMBA E PAGAMENTO DE  TAXAS PARA DESTINAÇÃO DOS RESÍDUOS </t>
  </si>
  <si>
    <t xml:space="preserve">UNIDADE </t>
  </si>
  <si>
    <t>M2</t>
  </si>
  <si>
    <t>04.03.040</t>
  </si>
  <si>
    <t>UNMES</t>
  </si>
  <si>
    <t>02.03.060</t>
  </si>
  <si>
    <t>02.03.110</t>
  </si>
  <si>
    <t>02.08.040</t>
  </si>
  <si>
    <t>05.04.060</t>
  </si>
  <si>
    <t>M3</t>
  </si>
  <si>
    <t>05.07.050</t>
  </si>
  <si>
    <t>T</t>
  </si>
  <si>
    <t>02.06.040</t>
  </si>
  <si>
    <t>02.05.080</t>
  </si>
  <si>
    <t xml:space="preserve">Esmalte a base de água em estrutura metálica  </t>
  </si>
  <si>
    <t>01.17.031</t>
  </si>
  <si>
    <t>Projeto executivo de arquitetura em formato A1</t>
  </si>
  <si>
    <t>01.17.111</t>
  </si>
  <si>
    <t>Projeto executivo de instalações elétricas em formato A1</t>
  </si>
  <si>
    <t>01.17.151</t>
  </si>
  <si>
    <t>Projeto executivo de climatização em formato A1</t>
  </si>
  <si>
    <t>Remoção de entulho de obra com caçamba metálica - gesso e/ou drywall</t>
  </si>
  <si>
    <t>05.07.070</t>
  </si>
  <si>
    <t>2.1.1</t>
  </si>
  <si>
    <t>2.2.1</t>
  </si>
  <si>
    <t>2.2.2</t>
  </si>
  <si>
    <t xml:space="preserve">KG </t>
  </si>
  <si>
    <t>15.03.030</t>
  </si>
  <si>
    <t xml:space="preserve">Fornecimento e montagem de estrutura em aço ASTM-A36, sem pintura </t>
  </si>
  <si>
    <t>1.5.1</t>
  </si>
  <si>
    <t>4.2</t>
  </si>
  <si>
    <t>5.1</t>
  </si>
  <si>
    <t>5.2</t>
  </si>
  <si>
    <t>5.3</t>
  </si>
  <si>
    <t>1.3.1</t>
  </si>
  <si>
    <t>VALOR TOTAL(A+B)</t>
  </si>
  <si>
    <t xml:space="preserve">VALOR C/ BDI (B) </t>
  </si>
  <si>
    <t>VALOR TOTAL S/ BDI(A)</t>
  </si>
  <si>
    <t>33.07.303</t>
  </si>
  <si>
    <t>Proteção passiva contra incêndio com tinta intumescente, com tempo requerido de resistência ao fogo TRRF = 60 min - aplicação em estrutura metálica</t>
  </si>
  <si>
    <t>H</t>
  </si>
  <si>
    <t>4.3</t>
  </si>
  <si>
    <t xml:space="preserve">EQUIPE TECNICA DE OBRAS </t>
  </si>
  <si>
    <t>MES</t>
  </si>
  <si>
    <t>Proteção em madeira e lona plástica para equipamento mecânico ou informática - para obras de reforma</t>
  </si>
  <si>
    <t>02.03.500</t>
  </si>
  <si>
    <t>02.03.120</t>
  </si>
  <si>
    <t>Tapume fixo para fechamento de áreas, com portão</t>
  </si>
  <si>
    <t>02.03.240</t>
  </si>
  <si>
    <t>Proteção de piso com tecido de aniagem e gesso</t>
  </si>
  <si>
    <t>02.03.030</t>
  </si>
  <si>
    <t>Proteção de superfícies em geral com plástico bolha</t>
  </si>
  <si>
    <t xml:space="preserve"> 04.03.080 </t>
  </si>
  <si>
    <t xml:space="preserve"> 04.30.020 </t>
  </si>
  <si>
    <t xml:space="preserve"> 04.02.030 </t>
  </si>
  <si>
    <t xml:space="preserve"> 04.02.140 </t>
  </si>
  <si>
    <t xml:space="preserve"> 04.01.020 </t>
  </si>
  <si>
    <t xml:space="preserve"> 03.09.020 </t>
  </si>
  <si>
    <t xml:space="preserve"> 05.09.008 </t>
  </si>
  <si>
    <t>Retirada de cumeeira ou espigão perfil qualquer</t>
  </si>
  <si>
    <t>Remoção de calha ou rufo</t>
  </si>
  <si>
    <t>Retirada de peças lineares em madeira com seção superior a 60 cm²</t>
  </si>
  <si>
    <t>Retirada de estrutura metálica</t>
  </si>
  <si>
    <t>Retirada de placa cimentícia</t>
  </si>
  <si>
    <t>Demolição manual de camada impermeabilizante</t>
  </si>
  <si>
    <t>Taxa de destinação de resíduo sólido em aterro - telhas cimento amianto</t>
  </si>
  <si>
    <t>Kg</t>
  </si>
  <si>
    <t>2.1.3</t>
  </si>
  <si>
    <t>2.1.7</t>
  </si>
  <si>
    <t>2.1.4</t>
  </si>
  <si>
    <t>2.1.5</t>
  </si>
  <si>
    <t>2.1.6</t>
  </si>
  <si>
    <t>11.18.060</t>
  </si>
  <si>
    <t>C01</t>
  </si>
  <si>
    <t>C02</t>
  </si>
  <si>
    <t>C03</t>
  </si>
  <si>
    <t>C04</t>
  </si>
  <si>
    <t>C05</t>
  </si>
  <si>
    <t>C06</t>
  </si>
  <si>
    <t>A01</t>
  </si>
  <si>
    <t>A02</t>
  </si>
  <si>
    <t>A03</t>
  </si>
  <si>
    <t>A04</t>
  </si>
  <si>
    <t>1.4.1</t>
  </si>
  <si>
    <t>05.09.008</t>
  </si>
  <si>
    <t>Unidade</t>
  </si>
  <si>
    <t>4.1</t>
  </si>
  <si>
    <t>REMOÇÃO DE ENTULHO DE ENTULHO DE OBRA</t>
  </si>
  <si>
    <t>2.1.2</t>
  </si>
  <si>
    <t>2.3.1</t>
  </si>
  <si>
    <t>2.3.3</t>
  </si>
  <si>
    <t>2.4.2</t>
  </si>
  <si>
    <t xml:space="preserve">AS-BUILT </t>
  </si>
  <si>
    <t>2.5.1</t>
  </si>
  <si>
    <t>2.5.2</t>
  </si>
  <si>
    <t>2.5.3</t>
  </si>
  <si>
    <t>2.5.4</t>
  </si>
  <si>
    <t xml:space="preserve">PÓS OBRA  </t>
  </si>
  <si>
    <t>LIMPEZA</t>
  </si>
  <si>
    <t>Lona plástica - 150 micron</t>
  </si>
  <si>
    <t>4.1.1</t>
  </si>
  <si>
    <t>4.2.1</t>
  </si>
  <si>
    <t>4.3.1</t>
  </si>
  <si>
    <t>17.01.020</t>
  </si>
  <si>
    <t>2.3.4</t>
  </si>
  <si>
    <t>2.3.5</t>
  </si>
  <si>
    <t>4.1.2</t>
  </si>
  <si>
    <t>4.1.3</t>
  </si>
  <si>
    <t>4.1.4</t>
  </si>
  <si>
    <t>4.1.5</t>
  </si>
  <si>
    <t>4.1.6</t>
  </si>
  <si>
    <t>4.1.7</t>
  </si>
  <si>
    <t>4.2.2</t>
  </si>
  <si>
    <t>4.3.4</t>
  </si>
  <si>
    <t>4.3.5</t>
  </si>
  <si>
    <t>4.4</t>
  </si>
  <si>
    <t>4.4.1</t>
  </si>
  <si>
    <t>4.4.2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</si>
  <si>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</si>
  <si>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</si>
  <si>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</si>
  <si>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</si>
  <si>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</si>
  <si>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</si>
  <si>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</si>
  <si>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</si>
  <si>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</si>
  <si>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5.3.1</t>
  </si>
  <si>
    <t>5.3.4</t>
  </si>
  <si>
    <t>5.3.5</t>
  </si>
  <si>
    <t>5.4</t>
  </si>
  <si>
    <t>5.4.1</t>
  </si>
  <si>
    <t>5.4.2</t>
  </si>
  <si>
    <t>6.1</t>
  </si>
  <si>
    <t>6.1.1</t>
  </si>
  <si>
    <t>6.1.2</t>
  </si>
  <si>
    <t>6.1.3</t>
  </si>
  <si>
    <t>6.1.4</t>
  </si>
  <si>
    <t>6.1.5</t>
  </si>
  <si>
    <t>6.1.6</t>
  </si>
  <si>
    <t>6.1.7</t>
  </si>
  <si>
    <t>6.2</t>
  </si>
  <si>
    <t>6.2.1</t>
  </si>
  <si>
    <t>6.2.2</t>
  </si>
  <si>
    <t>6.3</t>
  </si>
  <si>
    <t>6.3.1</t>
  </si>
  <si>
    <t>6.3.4</t>
  </si>
  <si>
    <t>6.3.5</t>
  </si>
  <si>
    <t>6.4</t>
  </si>
  <si>
    <t>6.4.1</t>
  </si>
  <si>
    <t>7.1</t>
  </si>
  <si>
    <t>7.1.1</t>
  </si>
  <si>
    <t>7.1.2</t>
  </si>
  <si>
    <t>7.1.3</t>
  </si>
  <si>
    <t>7.1.4</t>
  </si>
  <si>
    <t>7.1.5</t>
  </si>
  <si>
    <t>7.1.6</t>
  </si>
  <si>
    <t>7.1.7</t>
  </si>
  <si>
    <t>7.2</t>
  </si>
  <si>
    <t>7.2.1</t>
  </si>
  <si>
    <t>7.2.2</t>
  </si>
  <si>
    <t>7.3</t>
  </si>
  <si>
    <t>7.3.1</t>
  </si>
  <si>
    <t>7.3.4</t>
  </si>
  <si>
    <t>7.3.5</t>
  </si>
  <si>
    <t>7.4</t>
  </si>
  <si>
    <t>7.4.1</t>
  </si>
  <si>
    <t>7.4.2</t>
  </si>
  <si>
    <t>12.1</t>
  </si>
  <si>
    <t>12.1.1</t>
  </si>
  <si>
    <t>8.1</t>
  </si>
  <si>
    <t>8.2</t>
  </si>
  <si>
    <t>8.3</t>
  </si>
  <si>
    <t>9.1</t>
  </si>
  <si>
    <t>9.2</t>
  </si>
  <si>
    <t>9.3</t>
  </si>
  <si>
    <t>10.1</t>
  </si>
  <si>
    <t>10.2</t>
  </si>
  <si>
    <t>10.3</t>
  </si>
  <si>
    <t>11.1</t>
  </si>
  <si>
    <t>11.2</t>
  </si>
  <si>
    <t>11.3</t>
  </si>
  <si>
    <t>8.1.1</t>
  </si>
  <si>
    <t>8.2.1</t>
  </si>
  <si>
    <t>8.2.2</t>
  </si>
  <si>
    <t>8.3.1</t>
  </si>
  <si>
    <t>8.3.2</t>
  </si>
  <si>
    <t>9.1.1</t>
  </si>
  <si>
    <t>9.2.1</t>
  </si>
  <si>
    <t>9.2.2</t>
  </si>
  <si>
    <t>9.3.1</t>
  </si>
  <si>
    <t>9.3.2</t>
  </si>
  <si>
    <t>10.1.1</t>
  </si>
  <si>
    <t>10.2.1</t>
  </si>
  <si>
    <t>10.2.2</t>
  </si>
  <si>
    <t>10.3.2</t>
  </si>
  <si>
    <t>11.1.1</t>
  </si>
  <si>
    <t>11.2.1</t>
  </si>
  <si>
    <t>11.2.2</t>
  </si>
  <si>
    <t>11.3.2</t>
  </si>
  <si>
    <t>SERVIÇO DE IÇAMENTO DE MATERIAL (ENTULHO E MONTAGEM)</t>
  </si>
  <si>
    <t>1.1.2</t>
  </si>
  <si>
    <t>1.1.3</t>
  </si>
  <si>
    <t>1.1.4</t>
  </si>
  <si>
    <t>01.17.071</t>
  </si>
  <si>
    <t>Projeto executivo de instalações hidráulicas em formato A1</t>
  </si>
  <si>
    <t xml:space="preserve">PROJETO DETALHADO </t>
  </si>
  <si>
    <t xml:space="preserve">SPDA </t>
  </si>
  <si>
    <t>Serviço de desinstalação e reinstalação do sistema de SPDA existente, incluindo fornecimento de materiais, mão de obra especializada e toda a documentação necessária, como projeto "As Built" e laudos de testes de conformidade.</t>
  </si>
  <si>
    <t>17.02.120</t>
  </si>
  <si>
    <t>32.07.226</t>
  </si>
  <si>
    <t>Selante elástico monocomponente a base de poliuretano (PU) para juntas de dilatação</t>
  </si>
  <si>
    <t>Proprio</t>
  </si>
  <si>
    <t>REPAROS NA LAJE E ESTRUTURAS ADJACENTES E IMPERMEABILIZAÇÃO</t>
  </si>
  <si>
    <t>11.05.040</t>
  </si>
  <si>
    <t>Impermeabilização em membrana à base de polímeros acrílicos, na cor branca</t>
  </si>
  <si>
    <t>32.16.050</t>
  </si>
  <si>
    <t>Argamassa graute</t>
  </si>
  <si>
    <t>Argamassa de regularização e / ou proteção</t>
  </si>
  <si>
    <t xml:space="preserve">SINAPI </t>
  </si>
  <si>
    <t>1.1.1</t>
  </si>
  <si>
    <t>1.2.1</t>
  </si>
  <si>
    <t>1.6.1</t>
  </si>
  <si>
    <t>33.11.050</t>
  </si>
  <si>
    <t>Esmalte à base água em superfície metálica, inclusive preparo</t>
  </si>
  <si>
    <t>3.1.1</t>
  </si>
  <si>
    <t>3.1.2</t>
  </si>
  <si>
    <t>3.1.3</t>
  </si>
  <si>
    <t>3.1.4</t>
  </si>
  <si>
    <t>3.1.5</t>
  </si>
  <si>
    <t>3.1.6</t>
  </si>
  <si>
    <t>3.1.7</t>
  </si>
  <si>
    <t>3.3.2</t>
  </si>
  <si>
    <t>3.3.3</t>
  </si>
  <si>
    <t>3.3.5</t>
  </si>
  <si>
    <t>3.3.4</t>
  </si>
  <si>
    <t>3.3.1</t>
  </si>
  <si>
    <t>3.4.1</t>
  </si>
  <si>
    <t>3.4.2</t>
  </si>
  <si>
    <t>4.5</t>
  </si>
  <si>
    <t>4.5.1</t>
  </si>
  <si>
    <t>4.5.2</t>
  </si>
  <si>
    <t>4.5.3</t>
  </si>
  <si>
    <t>4.5.4</t>
  </si>
  <si>
    <t>5.5</t>
  </si>
  <si>
    <t>5.5.1</t>
  </si>
  <si>
    <t>5.5.2</t>
  </si>
  <si>
    <t>5.5.3</t>
  </si>
  <si>
    <t>5.5.4</t>
  </si>
  <si>
    <t>6.4.2</t>
  </si>
  <si>
    <t>6.5</t>
  </si>
  <si>
    <t>6.5.1</t>
  </si>
  <si>
    <t>6.5.2</t>
  </si>
  <si>
    <t>6.5.3</t>
  </si>
  <si>
    <t>6.5.4</t>
  </si>
  <si>
    <t>7.3.2</t>
  </si>
  <si>
    <t>7.3.3</t>
  </si>
  <si>
    <t>7.5</t>
  </si>
  <si>
    <t>7.5.1</t>
  </si>
  <si>
    <t>7.5.2</t>
  </si>
  <si>
    <t>7.5.3</t>
  </si>
  <si>
    <t>7.5.4</t>
  </si>
  <si>
    <t>8.4</t>
  </si>
  <si>
    <t>8.4.2</t>
  </si>
  <si>
    <t>8.4.3</t>
  </si>
  <si>
    <t>8.4.4</t>
  </si>
  <si>
    <t>12.2</t>
  </si>
  <si>
    <t>12.2.1</t>
  </si>
  <si>
    <t>12.2.2</t>
  </si>
  <si>
    <t>12.2.3</t>
  </si>
  <si>
    <t>49.06.030</t>
  </si>
  <si>
    <t>Grelha hemisférica em ferro fundido de 3´</t>
  </si>
  <si>
    <t>Telhamento em chapa de aço pré-pintada com epóxi e poliéster, tipo sanduíche, espessura de 0,50 mm, com poliisocianurato (PIR)</t>
  </si>
  <si>
    <t>16.13.070</t>
  </si>
  <si>
    <t>39.02.020</t>
  </si>
  <si>
    <t>Cabo de cobre de 4 mm², isolamento 750 V - isolação em PVC 70°C</t>
  </si>
  <si>
    <t>36.20.060</t>
  </si>
  <si>
    <t>Braçadeira para fixação de eletroduto, até 4´</t>
  </si>
  <si>
    <t>UM</t>
  </si>
  <si>
    <t>Eletroduto galvanizado conforme NBR13057 -  3/4´ com acessórios</t>
  </si>
  <si>
    <t>38.04.040</t>
  </si>
  <si>
    <t>39.02.030</t>
  </si>
  <si>
    <t>Cabo de cobre de 6 mm², isolamento 750 V - isolação em PVC 70°C</t>
  </si>
  <si>
    <t xml:space="preserve">TELHADOS SEM LAJE - A01 / A02 / A03 / A04 </t>
  </si>
  <si>
    <t>TELHADOS COM LAJE - C01 / C02 / C03 / C04 / C05 / C06</t>
  </si>
  <si>
    <t>MATERIAIS DIVERSOS</t>
  </si>
  <si>
    <t>LINHA DE VIDA</t>
  </si>
  <si>
    <t>SERVIÇOS PRELIMINARES / GERAIS</t>
  </si>
  <si>
    <t>2.3.6</t>
  </si>
  <si>
    <t>2.4.1</t>
  </si>
  <si>
    <t>4.3.2</t>
  </si>
  <si>
    <t>4.3.3</t>
  </si>
  <si>
    <t>4.5.5</t>
  </si>
  <si>
    <t>5.3.2</t>
  </si>
  <si>
    <t>5.3.3</t>
  </si>
  <si>
    <t>5.5.5</t>
  </si>
  <si>
    <t>6.3.2</t>
  </si>
  <si>
    <t>6.3.3</t>
  </si>
  <si>
    <t>6.5.5</t>
  </si>
  <si>
    <t>7.5.5</t>
  </si>
  <si>
    <t>8.4.5</t>
  </si>
  <si>
    <t>10.3.1</t>
  </si>
  <si>
    <t>11.3.1</t>
  </si>
  <si>
    <t>1.3.2</t>
  </si>
  <si>
    <t>1.3.3</t>
  </si>
  <si>
    <t>1.3.4</t>
  </si>
  <si>
    <t>1.3.5</t>
  </si>
  <si>
    <t>1.5.2</t>
  </si>
  <si>
    <t>1.5.3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</si>
  <si>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</si>
  <si>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</si>
  <si>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</si>
  <si>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</si>
  <si>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</si>
  <si>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</si>
  <si>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</si>
  <si>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</si>
  <si>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2.5.5</t>
  </si>
  <si>
    <t>3.5</t>
  </si>
  <si>
    <t>9.4</t>
  </si>
  <si>
    <t>9.4.2</t>
  </si>
  <si>
    <t>9.4.3</t>
  </si>
  <si>
    <t>9.4.4</t>
  </si>
  <si>
    <t>9.4.5</t>
  </si>
  <si>
    <t>10.4</t>
  </si>
  <si>
    <t>10.4.1</t>
  </si>
  <si>
    <t>10.4.2</t>
  </si>
  <si>
    <t>10.4.3</t>
  </si>
  <si>
    <t>10.4.4</t>
  </si>
  <si>
    <t>10.4.5</t>
  </si>
  <si>
    <t>11.4</t>
  </si>
  <si>
    <t>11.4.2</t>
  </si>
  <si>
    <t>11.4.3</t>
  </si>
  <si>
    <t>11.4.4</t>
  </si>
  <si>
    <t>11.4.5</t>
  </si>
  <si>
    <t>Engenheiro civil de obra pleno (horista)</t>
  </si>
  <si>
    <t>2707</t>
  </si>
  <si>
    <t>Encarregado geral de obras (mensalista)</t>
  </si>
  <si>
    <t>40818</t>
  </si>
  <si>
    <t>Tecnico em seguranca do trabalho (mensalista)</t>
  </si>
  <si>
    <t>40944</t>
  </si>
  <si>
    <t>Guincho eletrico de coluna, capacidade 400 kg, com moto freio, motor trifasico de 1,25 cv</t>
  </si>
  <si>
    <t>36487</t>
  </si>
  <si>
    <t>40981</t>
  </si>
  <si>
    <t>Operador de guincho ou guincheiro (mensalista)</t>
  </si>
  <si>
    <t>1.4.2</t>
  </si>
  <si>
    <t>SERRALHEIRO COM ENCARGOS COMPLEMENTARES</t>
  </si>
  <si>
    <t>CABO DE ACO GALVANIZADO, DIAMETRO 12,7 MM (1/2"), COM ALMA DE ACO CABO INDEPENDENTE 6 X 25 F</t>
  </si>
  <si>
    <t xml:space="preserve">PLANILHA DE CUSTOS DE OBRA </t>
  </si>
  <si>
    <t>OBRAS DE ADEQUAÇÃO PARA COBERTURA METÁLICA</t>
  </si>
  <si>
    <t>RAZÃO SOCIAL:</t>
  </si>
  <si>
    <t>CNPJ:</t>
  </si>
  <si>
    <r>
      <rPr>
        <b/>
        <sz val="12"/>
        <color rgb="FF000000"/>
        <rFont val="Arial"/>
        <family val="2"/>
      </rPr>
      <t>À FAPESP</t>
    </r>
    <r>
      <rPr>
        <sz val="12"/>
        <color rgb="FF000000"/>
        <rFont val="Arial"/>
        <family val="2"/>
      </rPr>
      <t xml:space="preserve">
Concorrência nº </t>
    </r>
    <r>
      <rPr>
        <b/>
        <sz val="12"/>
        <color rgb="FF000000"/>
        <rFont val="Arial"/>
        <family val="2"/>
      </rPr>
      <t>90001/2025</t>
    </r>
    <r>
      <rPr>
        <sz val="12"/>
        <color rgb="FF000000"/>
        <rFont val="Arial"/>
        <family val="2"/>
      </rPr>
      <t xml:space="preserve">
Processo nº. </t>
    </r>
    <r>
      <rPr>
        <b/>
        <sz val="12"/>
        <color rgb="FF000000"/>
        <rFont val="Arial"/>
        <family val="2"/>
      </rPr>
      <t>255.00001158/2024-72</t>
    </r>
  </si>
  <si>
    <t>Representante legal ou responsável técnico:</t>
  </si>
  <si>
    <r>
      <t xml:space="preserve">Referência
</t>
    </r>
    <r>
      <rPr>
        <b/>
        <i/>
        <sz val="11"/>
        <color rgb="FF333333"/>
        <rFont val="Arial"/>
        <family val="2"/>
      </rPr>
      <t>(utilizada pela FAPESP)</t>
    </r>
  </si>
  <si>
    <r>
      <t xml:space="preserve">CÓDIGO 
</t>
    </r>
    <r>
      <rPr>
        <b/>
        <i/>
        <sz val="11"/>
        <color rgb="FF333333"/>
        <rFont val="Arial"/>
        <family val="2"/>
      </rPr>
      <t>(utilizado pela FAPESP)</t>
    </r>
  </si>
  <si>
    <t>Observação: itens de mesmo código e/ou discriminação devem possuir valor igual</t>
  </si>
  <si>
    <t>BDI (%):</t>
  </si>
  <si>
    <t>SOMA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</si>
</sst>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64" formatCode="_-&quot;R$&quot;\ * #,##0.00_-;\-&quot;R$&quot;\ * #,##0.00_-;_-&quot;R$&quot;\ * &quot;-&quot;??_-;_-@"/>
    <numFmt numFmtId="165" formatCode="_-* #,##0.00_-;\-* #,##0.00_-;_-* &quot;-&quot;??_-;_-@"/>
    <numFmt numFmtId="166" formatCode="0.00\ &quot;R$/m²&quot;"/>
    <numFmt numFmtId="167" formatCode="d\.m"/>
    <numFmt numFmtId="168" formatCode="&quot;R$&quot;\ #,##0.00"/>
    <numFmt numFmtId="169" formatCode="dd\.mm\.yyyy"/>
    <numFmt numFmtId="170" formatCode="dd\.mm"/>
    <numFmt numFmtId="171" formatCode="_(&quot;R$&quot;\ * #,##0.00_);_(&quot;R$&quot;\ * \(#,##0.00\);_(&quot;R$&quot;\ * &quot;-&quot;??_);_(@_)"/>
    <numFmt numFmtId="172" formatCode="_-&quot;R$&quot;\ * #,##0.0_-;\-&quot;R$&quot;\ * #,##0.0_-;_-&quot;R$&quot;\ * &quot;-&quot;??_-;_-@"/>
    <numFmt numFmtId="173" formatCode="_(* #,##0.00_);_(* \(#,##0.00\);_(* &quot;-&quot;??_);_(@_)"/>
    <numFmt numFmtId="174" formatCode="_-* #,##0.000_-;\-* #,##0.000_-;_-* &quot;-&quot;??_-;_-@"/>
    <numFmt numFmtId="175" formatCode="0.000%"/>
  </numFmts>
  <fonts count="70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4"/>
      <color rgb="FF333333"/>
      <name val="Gill Sans"/>
    </font>
    <font>
      <b/>
      <sz val="12"/>
      <color rgb="FF082698"/>
      <name val="Gill Sans"/>
    </font>
    <font>
      <b/>
      <sz val="10"/>
      <color rgb="FF333333"/>
      <name val="Gill Sans"/>
    </font>
    <font>
      <sz val="10"/>
      <color theme="1"/>
      <name val="Gill Sans"/>
    </font>
    <font>
      <sz val="10"/>
      <color rgb="FF333333"/>
      <name val="Gill Sans"/>
    </font>
    <font>
      <b/>
      <sz val="11"/>
      <color rgb="FF333333"/>
      <name val="Gill Sans"/>
    </font>
    <font>
      <sz val="10"/>
      <color theme="0"/>
      <name val="Gill Sans"/>
    </font>
    <font>
      <b/>
      <sz val="10"/>
      <color theme="1"/>
      <name val="Gill Sans"/>
    </font>
    <font>
      <sz val="11"/>
      <color theme="1"/>
      <name val="Gill Sans"/>
    </font>
    <font>
      <b/>
      <sz val="12"/>
      <color theme="1"/>
      <name val="Gill Sans"/>
    </font>
    <font>
      <sz val="12"/>
      <color rgb="FF000000"/>
      <name val="Tahoma"/>
      <family val="2"/>
    </font>
    <font>
      <i/>
      <sz val="9"/>
      <color theme="1"/>
      <name val="Gill Sans"/>
    </font>
    <font>
      <b/>
      <sz val="11"/>
      <color rgb="FFFFC000"/>
      <name val="Gill Sans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4"/>
      <color theme="1"/>
      <name val="Gill Sans"/>
    </font>
    <font>
      <b/>
      <sz val="12"/>
      <color rgb="FFFFC000"/>
      <name val="Gill Sans"/>
    </font>
    <font>
      <b/>
      <sz val="10"/>
      <color theme="0"/>
      <name val="Gill Sans"/>
    </font>
    <font>
      <b/>
      <sz val="11"/>
      <color theme="0"/>
      <name val="Gill Sans"/>
    </font>
    <font>
      <b/>
      <sz val="10"/>
      <color rgb="FFFFC000"/>
      <name val="Gill Sans"/>
    </font>
    <font>
      <sz val="6"/>
      <color theme="1"/>
      <name val="Gill Sans"/>
    </font>
    <font>
      <b/>
      <sz val="6"/>
      <color theme="1"/>
      <name val="Gill Sans"/>
    </font>
    <font>
      <b/>
      <sz val="11"/>
      <color theme="1"/>
      <name val="Gill Sans"/>
    </font>
    <font>
      <sz val="11"/>
      <color rgb="FF333333"/>
      <name val="Gill Sans"/>
    </font>
    <font>
      <sz val="14"/>
      <color theme="1"/>
      <name val="Gill Sans"/>
    </font>
    <font>
      <b/>
      <sz val="14"/>
      <color rgb="FFD02D1C"/>
      <name val="Gill Sans"/>
    </font>
    <font>
      <b/>
      <i/>
      <sz val="10"/>
      <color theme="1"/>
      <name val="Gill Sans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Gill Sans"/>
    </font>
    <font>
      <i/>
      <sz val="11"/>
      <color theme="1"/>
      <name val="Gill Sans"/>
    </font>
    <font>
      <b/>
      <i/>
      <sz val="9"/>
      <color theme="1"/>
      <name val="Gill Sans"/>
    </font>
    <font>
      <sz val="10"/>
      <color rgb="FF0F243E"/>
      <name val="Arial"/>
      <family val="2"/>
    </font>
    <font>
      <b/>
      <sz val="14"/>
      <color rgb="FF0F243E"/>
      <name val="Gill Sans"/>
    </font>
    <font>
      <b/>
      <sz val="10"/>
      <color rgb="FF7F7F7F"/>
      <name val="Gill Sans"/>
    </font>
    <font>
      <b/>
      <sz val="10"/>
      <color rgb="FF00B0F0"/>
      <name val="Gill Sans"/>
    </font>
    <font>
      <b/>
      <sz val="10"/>
      <color rgb="FF0070C0"/>
      <name val="Gill Sans"/>
    </font>
    <font>
      <b/>
      <sz val="10"/>
      <color rgb="FF00B050"/>
      <name val="Gill Sans"/>
    </font>
    <font>
      <b/>
      <sz val="10"/>
      <color rgb="FFFF0000"/>
      <name val="Gill Sans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sz val="12"/>
      <color rgb="FF333333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Arial"/>
      <family val="1"/>
    </font>
    <font>
      <sz val="10"/>
      <color rgb="FF000000"/>
      <name val="Calibri"/>
      <family val="2"/>
      <scheme val="minor"/>
    </font>
    <font>
      <i/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3"/>
      <color theme="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rgb="FF333333"/>
      <name val="Arial"/>
      <family val="2"/>
    </font>
    <font>
      <b/>
      <i/>
      <sz val="11"/>
      <color rgb="FF333333"/>
      <name val="Arial"/>
      <family val="2"/>
    </font>
    <font>
      <b/>
      <i/>
      <sz val="12"/>
      <color rgb="FFFF0000"/>
      <name val="Arial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44061"/>
        <bgColor rgb="FF244061"/>
      </patternFill>
    </fill>
    <fill>
      <patternFill patternType="solid">
        <fgColor rgb="FFD8D8D8"/>
        <bgColor rgb="FFD8D8D8"/>
      </patternFill>
    </fill>
    <fill>
      <patternFill patternType="solid">
        <fgColor rgb="FF0F243E"/>
        <bgColor rgb="FF0F243E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4" tint="-0.499984740745262"/>
        <bgColor theme="0"/>
      </patternFill>
    </fill>
    <fill>
      <patternFill patternType="solid">
        <fgColor theme="6" tint="-0.499984740745262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6" tint="-0.249977111117893"/>
        <bgColor theme="0"/>
      </patternFill>
    </fill>
    <fill>
      <patternFill patternType="solid">
        <fgColor rgb="FF215967"/>
        <bgColor theme="0"/>
      </patternFill>
    </fill>
    <fill>
      <patternFill patternType="solid">
        <fgColor rgb="FF215967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A5A5A5"/>
      </left>
      <right/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A5A5A5"/>
      </right>
      <top style="thin">
        <color theme="0"/>
      </top>
      <bottom style="thin">
        <color theme="0"/>
      </bottom>
      <diagonal/>
    </border>
    <border>
      <left style="thin">
        <color rgb="FFA5A5A5"/>
      </left>
      <right/>
      <top style="hair">
        <color rgb="FFA5A5A5"/>
      </top>
      <bottom style="hair">
        <color rgb="FFA5A5A5"/>
      </bottom>
      <diagonal/>
    </border>
    <border>
      <left/>
      <right/>
      <top style="hair">
        <color rgb="FFA5A5A5"/>
      </top>
      <bottom style="hair">
        <color rgb="FFA5A5A5"/>
      </bottom>
      <diagonal/>
    </border>
    <border>
      <left/>
      <right style="thin">
        <color rgb="FFA5A5A5"/>
      </right>
      <top style="hair">
        <color rgb="FFA5A5A5"/>
      </top>
      <bottom style="hair">
        <color rgb="FFA5A5A5"/>
      </bottom>
      <diagonal/>
    </border>
    <border>
      <left style="thin">
        <color rgb="FFA5A5A5"/>
      </left>
      <right/>
      <top style="hair">
        <color rgb="FFA5A5A5"/>
      </top>
      <bottom style="hair">
        <color rgb="FFA5A5A5"/>
      </bottom>
      <diagonal/>
    </border>
    <border>
      <left/>
      <right/>
      <top style="hair">
        <color rgb="FFA5A5A5"/>
      </top>
      <bottom style="hair">
        <color rgb="FFA5A5A5"/>
      </bottom>
      <diagonal/>
    </border>
    <border>
      <left/>
      <right style="thin">
        <color rgb="FFA5A5A5"/>
      </right>
      <top style="hair">
        <color rgb="FFA5A5A5"/>
      </top>
      <bottom style="hair">
        <color rgb="FFA5A5A5"/>
      </bottom>
      <diagonal/>
    </border>
    <border>
      <left style="thin">
        <color rgb="FFA5A5A5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hair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8">
    <xf numFmtId="0" fontId="0" fillId="0" borderId="0"/>
    <xf numFmtId="0" fontId="53" fillId="0" borderId="3"/>
    <xf numFmtId="0" fontId="2" fillId="0" borderId="3"/>
    <xf numFmtId="0" fontId="2" fillId="0" borderId="3"/>
    <xf numFmtId="0" fontId="2" fillId="0" borderId="3"/>
    <xf numFmtId="0" fontId="2" fillId="0" borderId="3"/>
    <xf numFmtId="0" fontId="54" fillId="0" borderId="3"/>
    <xf numFmtId="0" fontId="55" fillId="0" borderId="3"/>
    <xf numFmtId="9" fontId="55" fillId="0" borderId="3" applyFont="0" applyFill="0" applyBorder="0" applyAlignment="0" applyProtection="0"/>
    <xf numFmtId="43" fontId="53" fillId="0" borderId="3" applyFont="0" applyFill="0" applyBorder="0" applyAlignment="0" applyProtection="0"/>
    <xf numFmtId="43" fontId="53" fillId="0" borderId="3" applyFont="0" applyFill="0" applyBorder="0" applyAlignment="0" applyProtection="0"/>
    <xf numFmtId="43" fontId="55" fillId="0" borderId="3" applyFont="0" applyFill="0" applyBorder="0" applyAlignment="0" applyProtection="0"/>
    <xf numFmtId="9" fontId="53" fillId="0" borderId="3" applyFont="0" applyFill="0" applyBorder="0" applyAlignment="0" applyProtection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3"/>
    <xf numFmtId="0" fontId="1" fillId="0" borderId="3"/>
    <xf numFmtId="43" fontId="1" fillId="0" borderId="3" applyFont="0" applyFill="0" applyBorder="0" applyAlignment="0" applyProtection="0"/>
  </cellStyleXfs>
  <cellXfs count="466">
    <xf numFmtId="0" fontId="0" fillId="0" borderId="0" xfId="0" applyFont="1" applyAlignment="1"/>
    <xf numFmtId="0" fontId="6" fillId="0" borderId="1" xfId="0" applyFont="1" applyBorder="1" applyAlignment="1">
      <alignment horizontal="left"/>
    </xf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165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8" fillId="0" borderId="0" xfId="0" applyNumberFormat="1" applyFont="1"/>
    <xf numFmtId="0" fontId="3" fillId="0" borderId="0" xfId="0" applyFont="1"/>
    <xf numFmtId="0" fontId="17" fillId="3" borderId="1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10" fontId="3" fillId="0" borderId="7" xfId="0" applyNumberFormat="1" applyFont="1" applyBorder="1" applyAlignment="1">
      <alignment horizontal="center"/>
    </xf>
    <xf numFmtId="10" fontId="3" fillId="4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10" fontId="3" fillId="0" borderId="10" xfId="0" applyNumberFormat="1" applyFont="1" applyBorder="1" applyAlignment="1">
      <alignment horizontal="center"/>
    </xf>
    <xf numFmtId="10" fontId="3" fillId="4" borderId="11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left"/>
    </xf>
    <xf numFmtId="10" fontId="3" fillId="0" borderId="1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9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0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/>
    <xf numFmtId="164" fontId="5" fillId="0" borderId="0" xfId="0" applyNumberFormat="1" applyFont="1"/>
    <xf numFmtId="164" fontId="10" fillId="0" borderId="0" xfId="0" applyNumberFormat="1" applyFont="1"/>
    <xf numFmtId="0" fontId="2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20" fillId="0" borderId="1" xfId="0" applyFont="1" applyBorder="1"/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/>
    <xf numFmtId="164" fontId="5" fillId="0" borderId="1" xfId="0" applyNumberFormat="1" applyFont="1" applyBorder="1"/>
    <xf numFmtId="164" fontId="10" fillId="0" borderId="1" xfId="0" applyNumberFormat="1" applyFont="1" applyBorder="1"/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165" fontId="8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left" vertical="center"/>
    </xf>
    <xf numFmtId="164" fontId="12" fillId="0" borderId="0" xfId="0" applyNumberFormat="1" applyFont="1" applyAlignment="1">
      <alignment horizontal="left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165" fontId="7" fillId="0" borderId="22" xfId="0" applyNumberFormat="1" applyFont="1" applyBorder="1" applyAlignment="1">
      <alignment horizontal="center" vertical="center"/>
    </xf>
    <xf numFmtId="164" fontId="7" fillId="0" borderId="22" xfId="0" applyNumberFormat="1" applyFont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2" fillId="5" borderId="24" xfId="0" quotePrefix="1" applyFont="1" applyFill="1" applyBorder="1" applyAlignment="1">
      <alignment horizontal="center" vertical="center"/>
    </xf>
    <xf numFmtId="0" fontId="22" fillId="5" borderId="25" xfId="0" applyFont="1" applyFill="1" applyBorder="1" applyAlignment="1">
      <alignment horizontal="center" vertical="center"/>
    </xf>
    <xf numFmtId="0" fontId="23" fillId="5" borderId="25" xfId="0" applyFont="1" applyFill="1" applyBorder="1" applyAlignment="1">
      <alignment horizontal="center" vertical="center"/>
    </xf>
    <xf numFmtId="0" fontId="22" fillId="5" borderId="25" xfId="0" applyFont="1" applyFill="1" applyBorder="1" applyAlignment="1">
      <alignment vertical="center"/>
    </xf>
    <xf numFmtId="164" fontId="22" fillId="5" borderId="25" xfId="0" applyNumberFormat="1" applyFont="1" applyFill="1" applyBorder="1" applyAlignment="1">
      <alignment vertical="center"/>
    </xf>
    <xf numFmtId="166" fontId="22" fillId="5" borderId="25" xfId="0" applyNumberFormat="1" applyFont="1" applyFill="1" applyBorder="1" applyAlignment="1">
      <alignment horizontal="center" vertical="center"/>
    </xf>
    <xf numFmtId="164" fontId="22" fillId="5" borderId="26" xfId="0" applyNumberFormat="1" applyFont="1" applyFill="1" applyBorder="1" applyAlignment="1">
      <alignment horizontal="right" vertical="center"/>
    </xf>
    <xf numFmtId="0" fontId="24" fillId="3" borderId="24" xfId="0" quotePrefix="1" applyFont="1" applyFill="1" applyBorder="1" applyAlignment="1">
      <alignment horizontal="center" vertical="center"/>
    </xf>
    <xf numFmtId="0" fontId="24" fillId="3" borderId="25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24" fillId="3" borderId="25" xfId="0" applyFont="1" applyFill="1" applyBorder="1" applyAlignment="1">
      <alignment vertical="center"/>
    </xf>
    <xf numFmtId="165" fontId="24" fillId="3" borderId="25" xfId="0" applyNumberFormat="1" applyFont="1" applyFill="1" applyBorder="1" applyAlignment="1">
      <alignment vertical="center"/>
    </xf>
    <xf numFmtId="166" fontId="24" fillId="3" borderId="25" xfId="0" applyNumberFormat="1" applyFont="1" applyFill="1" applyBorder="1" applyAlignment="1">
      <alignment horizontal="center" vertical="center"/>
    </xf>
    <xf numFmtId="164" fontId="24" fillId="3" borderId="26" xfId="0" applyNumberFormat="1" applyFont="1" applyFill="1" applyBorder="1" applyAlignment="1">
      <alignment horizontal="right" vertical="center"/>
    </xf>
    <xf numFmtId="0" fontId="8" fillId="4" borderId="27" xfId="0" quotePrefix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25" fillId="4" borderId="28" xfId="0" quotePrefix="1" applyFont="1" applyFill="1" applyBorder="1" applyAlignment="1">
      <alignment horizontal="center" vertical="center"/>
    </xf>
    <xf numFmtId="0" fontId="13" fillId="4" borderId="28" xfId="0" quotePrefix="1" applyFont="1" applyFill="1" applyBorder="1" applyAlignment="1">
      <alignment horizontal="center" vertical="center"/>
    </xf>
    <xf numFmtId="0" fontId="8" fillId="4" borderId="28" xfId="0" quotePrefix="1" applyFont="1" applyFill="1" applyBorder="1" applyAlignment="1">
      <alignment horizontal="left" vertical="center"/>
    </xf>
    <xf numFmtId="0" fontId="8" fillId="4" borderId="28" xfId="0" quotePrefix="1" applyFont="1" applyFill="1" applyBorder="1" applyAlignment="1">
      <alignment horizontal="center" vertical="center"/>
    </xf>
    <xf numFmtId="165" fontId="8" fillId="4" borderId="28" xfId="0" applyNumberFormat="1" applyFont="1" applyFill="1" applyBorder="1" applyAlignment="1">
      <alignment horizontal="center" vertical="center"/>
    </xf>
    <xf numFmtId="164" fontId="8" fillId="4" borderId="28" xfId="0" applyNumberFormat="1" applyFont="1" applyFill="1" applyBorder="1" applyAlignment="1">
      <alignment horizontal="center" vertical="center"/>
    </xf>
    <xf numFmtId="164" fontId="8" fillId="4" borderId="29" xfId="0" applyNumberFormat="1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13" fillId="0" borderId="31" xfId="0" quotePrefix="1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8" fillId="0" borderId="31" xfId="0" quotePrefix="1" applyFont="1" applyBorder="1" applyAlignment="1">
      <alignment horizontal="left" vertical="center"/>
    </xf>
    <xf numFmtId="0" fontId="8" fillId="0" borderId="31" xfId="0" quotePrefix="1" applyFont="1" applyBorder="1" applyAlignment="1">
      <alignment horizontal="center" vertical="center"/>
    </xf>
    <xf numFmtId="165" fontId="8" fillId="0" borderId="31" xfId="0" applyNumberFormat="1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164" fontId="8" fillId="0" borderId="32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2" fillId="6" borderId="27" xfId="0" quotePrefix="1" applyFont="1" applyFill="1" applyBorder="1" applyAlignment="1">
      <alignment horizontal="center" vertical="center"/>
    </xf>
    <xf numFmtId="0" fontId="12" fillId="6" borderId="28" xfId="0" applyFont="1" applyFill="1" applyBorder="1" applyAlignment="1">
      <alignment horizontal="center" vertical="center"/>
    </xf>
    <xf numFmtId="0" fontId="26" fillId="6" borderId="28" xfId="0" applyFont="1" applyFill="1" applyBorder="1" applyAlignment="1">
      <alignment horizontal="center" vertical="center"/>
    </xf>
    <xf numFmtId="0" fontId="27" fillId="6" borderId="28" xfId="0" applyFont="1" applyFill="1" applyBorder="1" applyAlignment="1">
      <alignment horizontal="center" vertical="center"/>
    </xf>
    <xf numFmtId="0" fontId="12" fillId="6" borderId="28" xfId="0" quotePrefix="1" applyFont="1" applyFill="1" applyBorder="1" applyAlignment="1">
      <alignment horizontal="left" vertical="center"/>
    </xf>
    <xf numFmtId="165" fontId="12" fillId="6" borderId="28" xfId="0" applyNumberFormat="1" applyFont="1" applyFill="1" applyBorder="1" applyAlignment="1">
      <alignment horizontal="center" vertical="center"/>
    </xf>
    <xf numFmtId="164" fontId="12" fillId="6" borderId="28" xfId="0" applyNumberFormat="1" applyFont="1" applyFill="1" applyBorder="1" applyAlignment="1">
      <alignment horizontal="center" vertical="center"/>
    </xf>
    <xf numFmtId="164" fontId="12" fillId="6" borderId="29" xfId="0" applyNumberFormat="1" applyFont="1" applyFill="1" applyBorder="1" applyAlignment="1">
      <alignment horizontal="center" vertical="center"/>
    </xf>
    <xf numFmtId="171" fontId="8" fillId="0" borderId="0" xfId="0" applyNumberFormat="1" applyFo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164" fontId="28" fillId="0" borderId="1" xfId="0" applyNumberFormat="1" applyFont="1" applyBorder="1"/>
    <xf numFmtId="0" fontId="8" fillId="0" borderId="0" xfId="0" applyFont="1" applyAlignment="1">
      <alignment horizontal="left" wrapText="1"/>
    </xf>
    <xf numFmtId="0" fontId="7" fillId="0" borderId="22" xfId="0" applyFont="1" applyBorder="1" applyAlignment="1">
      <alignment horizontal="center" vertical="center" wrapText="1"/>
    </xf>
    <xf numFmtId="0" fontId="8" fillId="0" borderId="31" xfId="0" quotePrefix="1" applyFont="1" applyBorder="1" applyAlignment="1">
      <alignment horizontal="left" vertical="center" wrapText="1"/>
    </xf>
    <xf numFmtId="164" fontId="8" fillId="0" borderId="31" xfId="0" applyNumberFormat="1" applyFont="1" applyBorder="1" applyAlignment="1">
      <alignment horizontal="left" vertical="center"/>
    </xf>
    <xf numFmtId="0" fontId="8" fillId="0" borderId="31" xfId="0" applyFont="1" applyBorder="1" applyAlignment="1">
      <alignment wrapText="1"/>
    </xf>
    <xf numFmtId="0" fontId="8" fillId="0" borderId="0" xfId="0" quotePrefix="1" applyFont="1" applyAlignment="1">
      <alignment horizontal="left" vertical="center" wrapText="1"/>
    </xf>
    <xf numFmtId="0" fontId="8" fillId="0" borderId="0" xfId="0" applyFont="1" applyAlignment="1">
      <alignment wrapText="1"/>
    </xf>
    <xf numFmtId="165" fontId="8" fillId="0" borderId="31" xfId="0" applyNumberFormat="1" applyFont="1" applyBorder="1" applyAlignment="1">
      <alignment horizontal="left" vertical="center"/>
    </xf>
    <xf numFmtId="0" fontId="20" fillId="0" borderId="0" xfId="0" applyFont="1" applyAlignment="1">
      <alignment horizontal="left"/>
    </xf>
    <xf numFmtId="165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/>
    </xf>
    <xf numFmtId="164" fontId="29" fillId="0" borderId="0" xfId="0" applyNumberFormat="1" applyFont="1" applyAlignment="1">
      <alignment horizontal="center"/>
    </xf>
    <xf numFmtId="172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5" fontId="12" fillId="0" borderId="34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165" fontId="13" fillId="0" borderId="0" xfId="0" applyNumberFormat="1" applyFont="1" applyAlignment="1">
      <alignment horizontal="center" vertical="center"/>
    </xf>
    <xf numFmtId="165" fontId="13" fillId="0" borderId="0" xfId="0" applyNumberFormat="1" applyFont="1"/>
    <xf numFmtId="164" fontId="13" fillId="0" borderId="0" xfId="0" applyNumberFormat="1" applyFont="1"/>
    <xf numFmtId="165" fontId="13" fillId="0" borderId="34" xfId="0" applyNumberFormat="1" applyFont="1" applyBorder="1" applyAlignment="1">
      <alignment horizontal="right"/>
    </xf>
    <xf numFmtId="0" fontId="13" fillId="0" borderId="2" xfId="0" applyFont="1" applyBorder="1"/>
    <xf numFmtId="164" fontId="27" fillId="0" borderId="0" xfId="0" applyNumberFormat="1" applyFont="1"/>
    <xf numFmtId="0" fontId="27" fillId="7" borderId="35" xfId="0" applyFont="1" applyFill="1" applyBorder="1" applyAlignment="1">
      <alignment horizontal="left"/>
    </xf>
    <xf numFmtId="165" fontId="13" fillId="7" borderId="35" xfId="0" applyNumberFormat="1" applyFont="1" applyFill="1" applyBorder="1" applyAlignment="1">
      <alignment horizontal="center" vertical="center"/>
    </xf>
    <xf numFmtId="165" fontId="13" fillId="7" borderId="35" xfId="0" applyNumberFormat="1" applyFont="1" applyFill="1" applyBorder="1" applyAlignment="1">
      <alignment horizontal="left"/>
    </xf>
    <xf numFmtId="0" fontId="13" fillId="7" borderId="35" xfId="0" applyFont="1" applyFill="1" applyBorder="1" applyAlignment="1">
      <alignment horizontal="left"/>
    </xf>
    <xf numFmtId="0" fontId="13" fillId="7" borderId="36" xfId="0" applyFont="1" applyFill="1" applyBorder="1" applyAlignment="1">
      <alignment horizontal="right"/>
    </xf>
    <xf numFmtId="0" fontId="13" fillId="7" borderId="37" xfId="0" applyFont="1" applyFill="1" applyBorder="1" applyAlignment="1">
      <alignment horizontal="left"/>
    </xf>
    <xf numFmtId="0" fontId="27" fillId="0" borderId="0" xfId="0" applyFont="1"/>
    <xf numFmtId="165" fontId="27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0" fontId="13" fillId="0" borderId="38" xfId="0" applyFont="1" applyBorder="1"/>
    <xf numFmtId="0" fontId="13" fillId="0" borderId="38" xfId="0" applyFont="1" applyBorder="1" applyAlignment="1">
      <alignment horizontal="center"/>
    </xf>
    <xf numFmtId="165" fontId="13" fillId="0" borderId="38" xfId="0" applyNumberFormat="1" applyFont="1" applyBorder="1"/>
    <xf numFmtId="164" fontId="13" fillId="0" borderId="38" xfId="0" applyNumberFormat="1" applyFont="1" applyBorder="1"/>
    <xf numFmtId="165" fontId="13" fillId="0" borderId="39" xfId="0" applyNumberFormat="1" applyFont="1" applyBorder="1" applyAlignment="1">
      <alignment horizontal="right"/>
    </xf>
    <xf numFmtId="165" fontId="13" fillId="0" borderId="40" xfId="0" applyNumberFormat="1" applyFont="1" applyBorder="1"/>
    <xf numFmtId="173" fontId="13" fillId="0" borderId="38" xfId="0" applyNumberFormat="1" applyFont="1" applyBorder="1"/>
    <xf numFmtId="0" fontId="13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165" fontId="31" fillId="0" borderId="0" xfId="0" applyNumberFormat="1" applyFont="1" applyAlignment="1">
      <alignment horizontal="center"/>
    </xf>
    <xf numFmtId="0" fontId="27" fillId="8" borderId="35" xfId="0" applyFont="1" applyFill="1" applyBorder="1" applyAlignment="1">
      <alignment horizontal="left"/>
    </xf>
    <xf numFmtId="165" fontId="13" fillId="8" borderId="35" xfId="0" applyNumberFormat="1" applyFont="1" applyFill="1" applyBorder="1" applyAlignment="1">
      <alignment horizontal="center" vertical="center"/>
    </xf>
    <xf numFmtId="165" fontId="13" fillId="8" borderId="35" xfId="0" applyNumberFormat="1" applyFont="1" applyFill="1" applyBorder="1" applyAlignment="1">
      <alignment horizontal="left"/>
    </xf>
    <xf numFmtId="0" fontId="13" fillId="8" borderId="35" xfId="0" applyFont="1" applyFill="1" applyBorder="1" applyAlignment="1">
      <alignment horizontal="left"/>
    </xf>
    <xf numFmtId="0" fontId="13" fillId="8" borderId="36" xfId="0" applyFont="1" applyFill="1" applyBorder="1" applyAlignment="1">
      <alignment horizontal="right"/>
    </xf>
    <xf numFmtId="0" fontId="13" fillId="8" borderId="37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165" fontId="27" fillId="0" borderId="0" xfId="0" applyNumberFormat="1" applyFont="1" applyAlignment="1">
      <alignment horizontal="center"/>
    </xf>
    <xf numFmtId="165" fontId="13" fillId="0" borderId="34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38" xfId="0" applyFont="1" applyBorder="1" applyAlignment="1">
      <alignment horizontal="right"/>
    </xf>
    <xf numFmtId="0" fontId="13" fillId="0" borderId="38" xfId="0" applyFont="1" applyBorder="1" applyAlignment="1">
      <alignment horizontal="left"/>
    </xf>
    <xf numFmtId="165" fontId="13" fillId="0" borderId="2" xfId="0" applyNumberFormat="1" applyFont="1" applyBorder="1"/>
    <xf numFmtId="173" fontId="13" fillId="0" borderId="0" xfId="0" applyNumberFormat="1" applyFont="1"/>
    <xf numFmtId="165" fontId="13" fillId="0" borderId="0" xfId="0" applyNumberFormat="1" applyFont="1" applyAlignment="1">
      <alignment horizontal="center"/>
    </xf>
    <xf numFmtId="174" fontId="13" fillId="0" borderId="0" xfId="0" applyNumberFormat="1" applyFont="1"/>
    <xf numFmtId="0" fontId="27" fillId="0" borderId="0" xfId="0" applyFont="1" applyAlignment="1">
      <alignment horizontal="right"/>
    </xf>
    <xf numFmtId="0" fontId="32" fillId="0" borderId="0" xfId="0" applyFont="1"/>
    <xf numFmtId="0" fontId="2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33" fillId="0" borderId="0" xfId="0" applyFont="1"/>
    <xf numFmtId="165" fontId="33" fillId="0" borderId="0" xfId="0" applyNumberFormat="1" applyFont="1"/>
    <xf numFmtId="0" fontId="34" fillId="0" borderId="0" xfId="0" applyFont="1"/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27" fillId="0" borderId="41" xfId="0" applyFont="1" applyBorder="1" applyAlignment="1">
      <alignment horizontal="center"/>
    </xf>
    <xf numFmtId="17" fontId="27" fillId="0" borderId="41" xfId="0" applyNumberFormat="1" applyFont="1" applyBorder="1" applyAlignment="1">
      <alignment horizontal="center"/>
    </xf>
    <xf numFmtId="0" fontId="27" fillId="4" borderId="3" xfId="0" applyFont="1" applyFill="1" applyBorder="1"/>
    <xf numFmtId="0" fontId="22" fillId="0" borderId="0" xfId="0" applyFont="1"/>
    <xf numFmtId="0" fontId="27" fillId="0" borderId="42" xfId="0" applyFont="1" applyBorder="1" applyAlignment="1">
      <alignment horizontal="center"/>
    </xf>
    <xf numFmtId="0" fontId="27" fillId="0" borderId="42" xfId="0" applyFont="1" applyBorder="1"/>
    <xf numFmtId="10" fontId="35" fillId="7" borderId="43" xfId="0" applyNumberFormat="1" applyFont="1" applyFill="1" applyBorder="1" applyAlignment="1">
      <alignment horizontal="center"/>
    </xf>
    <xf numFmtId="9" fontId="27" fillId="4" borderId="3" xfId="0" applyNumberFormat="1" applyFont="1" applyFill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44" xfId="0" applyFont="1" applyBorder="1"/>
    <xf numFmtId="9" fontId="36" fillId="0" borderId="44" xfId="0" applyNumberFormat="1" applyFont="1" applyBorder="1" applyAlignment="1">
      <alignment horizontal="center" vertical="center"/>
    </xf>
    <xf numFmtId="164" fontId="27" fillId="0" borderId="42" xfId="0" applyNumberFormat="1" applyFont="1" applyBorder="1"/>
    <xf numFmtId="164" fontId="35" fillId="7" borderId="43" xfId="0" applyNumberFormat="1" applyFont="1" applyFill="1" applyBorder="1" applyAlignment="1">
      <alignment horizontal="center"/>
    </xf>
    <xf numFmtId="165" fontId="16" fillId="0" borderId="0" xfId="0" applyNumberFormat="1" applyFont="1"/>
    <xf numFmtId="164" fontId="13" fillId="0" borderId="44" xfId="0" applyNumberFormat="1" applyFont="1" applyBorder="1"/>
    <xf numFmtId="164" fontId="36" fillId="0" borderId="44" xfId="0" applyNumberFormat="1" applyFont="1" applyBorder="1" applyAlignment="1">
      <alignment horizontal="center" vertical="center"/>
    </xf>
    <xf numFmtId="9" fontId="16" fillId="0" borderId="0" xfId="0" applyNumberFormat="1" applyFont="1"/>
    <xf numFmtId="0" fontId="27" fillId="0" borderId="44" xfId="0" applyFont="1" applyBorder="1" applyAlignment="1">
      <alignment horizontal="center"/>
    </xf>
    <xf numFmtId="0" fontId="27" fillId="0" borderId="44" xfId="0" applyFont="1" applyBorder="1"/>
    <xf numFmtId="164" fontId="27" fillId="0" borderId="44" xfId="0" applyNumberFormat="1" applyFont="1" applyBorder="1"/>
    <xf numFmtId="164" fontId="35" fillId="7" borderId="45" xfId="0" applyNumberFormat="1" applyFont="1" applyFill="1" applyBorder="1" applyAlignment="1">
      <alignment horizontal="center"/>
    </xf>
    <xf numFmtId="9" fontId="37" fillId="0" borderId="0" xfId="0" applyNumberFormat="1" applyFont="1"/>
    <xf numFmtId="0" fontId="27" fillId="8" borderId="3" xfId="0" applyFont="1" applyFill="1" applyBorder="1" applyAlignment="1">
      <alignment horizontal="center"/>
    </xf>
    <xf numFmtId="0" fontId="27" fillId="8" borderId="3" xfId="0" applyFont="1" applyFill="1" applyBorder="1" applyAlignment="1">
      <alignment horizontal="right"/>
    </xf>
    <xf numFmtId="164" fontId="27" fillId="8" borderId="3" xfId="0" applyNumberFormat="1" applyFont="1" applyFill="1" applyBorder="1"/>
    <xf numFmtId="164" fontId="36" fillId="8" borderId="3" xfId="0" applyNumberFormat="1" applyFont="1" applyFill="1" applyBorder="1" applyAlignment="1">
      <alignment horizontal="center"/>
    </xf>
    <xf numFmtId="171" fontId="27" fillId="4" borderId="48" xfId="0" applyNumberFormat="1" applyFont="1" applyFill="1" applyBorder="1"/>
    <xf numFmtId="10" fontId="37" fillId="4" borderId="51" xfId="0" applyNumberFormat="1" applyFont="1" applyFill="1" applyBorder="1" applyAlignment="1">
      <alignment horizontal="center"/>
    </xf>
    <xf numFmtId="171" fontId="13" fillId="0" borderId="0" xfId="0" applyNumberFormat="1" applyFont="1"/>
    <xf numFmtId="10" fontId="13" fillId="0" borderId="0" xfId="0" applyNumberFormat="1" applyFont="1"/>
    <xf numFmtId="0" fontId="38" fillId="0" borderId="0" xfId="0" applyFont="1"/>
    <xf numFmtId="0" fontId="39" fillId="0" borderId="0" xfId="0" applyFont="1" applyAlignment="1">
      <alignment horizontal="center"/>
    </xf>
    <xf numFmtId="0" fontId="13" fillId="0" borderId="52" xfId="0" applyFont="1" applyBorder="1"/>
    <xf numFmtId="0" fontId="12" fillId="7" borderId="55" xfId="0" applyFont="1" applyFill="1" applyBorder="1" applyAlignment="1">
      <alignment horizontal="center" vertical="center"/>
    </xf>
    <xf numFmtId="0" fontId="12" fillId="9" borderId="55" xfId="0" applyFont="1" applyFill="1" applyBorder="1" applyAlignment="1">
      <alignment horizontal="center" vertical="center"/>
    </xf>
    <xf numFmtId="0" fontId="40" fillId="0" borderId="55" xfId="0" applyFont="1" applyBorder="1" applyAlignment="1">
      <alignment horizontal="center"/>
    </xf>
    <xf numFmtId="0" fontId="13" fillId="0" borderId="55" xfId="0" applyFont="1" applyBorder="1"/>
    <xf numFmtId="10" fontId="13" fillId="0" borderId="55" xfId="0" applyNumberFormat="1" applyFont="1" applyBorder="1" applyAlignment="1">
      <alignment horizontal="center"/>
    </xf>
    <xf numFmtId="10" fontId="13" fillId="8" borderId="55" xfId="0" applyNumberFormat="1" applyFont="1" applyFill="1" applyBorder="1" applyAlignment="1">
      <alignment horizontal="center"/>
    </xf>
    <xf numFmtId="0" fontId="24" fillId="0" borderId="55" xfId="0" applyFont="1" applyBorder="1" applyAlignment="1">
      <alignment horizontal="center"/>
    </xf>
    <xf numFmtId="0" fontId="41" fillId="0" borderId="55" xfId="0" applyFont="1" applyBorder="1" applyAlignment="1">
      <alignment horizontal="center"/>
    </xf>
    <xf numFmtId="0" fontId="42" fillId="0" borderId="55" xfId="0" applyFont="1" applyBorder="1" applyAlignment="1">
      <alignment horizontal="center"/>
    </xf>
    <xf numFmtId="0" fontId="43" fillId="0" borderId="55" xfId="0" applyFont="1" applyBorder="1" applyAlignment="1">
      <alignment horizontal="center"/>
    </xf>
    <xf numFmtId="0" fontId="27" fillId="0" borderId="0" xfId="0" applyFont="1" applyAlignment="1">
      <alignment horizontal="left"/>
    </xf>
    <xf numFmtId="10" fontId="27" fillId="8" borderId="18" xfId="0" applyNumberFormat="1" applyFont="1" applyFill="1" applyBorder="1" applyAlignment="1">
      <alignment horizontal="center"/>
    </xf>
    <xf numFmtId="9" fontId="13" fillId="0" borderId="0" xfId="0" applyNumberFormat="1" applyFont="1" applyAlignment="1">
      <alignment horizontal="center"/>
    </xf>
    <xf numFmtId="168" fontId="49" fillId="0" borderId="0" xfId="0" applyNumberFormat="1" applyFont="1" applyAlignment="1">
      <alignment vertical="center"/>
    </xf>
    <xf numFmtId="0" fontId="46" fillId="0" borderId="0" xfId="0" applyFont="1" applyAlignment="1">
      <alignment vertical="center"/>
    </xf>
    <xf numFmtId="165" fontId="46" fillId="2" borderId="60" xfId="0" applyNumberFormat="1" applyFont="1" applyFill="1" applyBorder="1" applyAlignment="1">
      <alignment horizontal="center" vertical="center"/>
    </xf>
    <xf numFmtId="164" fontId="46" fillId="2" borderId="60" xfId="0" applyNumberFormat="1" applyFont="1" applyFill="1" applyBorder="1" applyAlignment="1">
      <alignment horizontal="center" vertical="center"/>
    </xf>
    <xf numFmtId="0" fontId="45" fillId="2" borderId="60" xfId="0" applyFont="1" applyFill="1" applyBorder="1" applyAlignment="1">
      <alignment horizontal="center" vertical="center" wrapText="1"/>
    </xf>
    <xf numFmtId="0" fontId="45" fillId="0" borderId="60" xfId="0" applyFont="1" applyBorder="1" applyAlignment="1">
      <alignment horizontal="center" vertical="center" wrapText="1"/>
    </xf>
    <xf numFmtId="0" fontId="45" fillId="2" borderId="60" xfId="0" applyFont="1" applyFill="1" applyBorder="1" applyAlignment="1">
      <alignment wrapText="1"/>
    </xf>
    <xf numFmtId="0" fontId="45" fillId="12" borderId="60" xfId="0" applyFont="1" applyFill="1" applyBorder="1" applyAlignment="1">
      <alignment vertical="center" wrapText="1"/>
    </xf>
    <xf numFmtId="0" fontId="45" fillId="0" borderId="0" xfId="0" applyFont="1" applyAlignment="1"/>
    <xf numFmtId="0" fontId="45" fillId="0" borderId="3" xfId="15" applyFont="1" applyAlignment="1"/>
    <xf numFmtId="0" fontId="46" fillId="0" borderId="61" xfId="15" applyFont="1" applyBorder="1" applyAlignment="1">
      <alignment vertical="center"/>
    </xf>
    <xf numFmtId="0" fontId="48" fillId="0" borderId="61" xfId="15" applyFont="1" applyBorder="1" applyAlignment="1">
      <alignment horizontal="right"/>
    </xf>
    <xf numFmtId="0" fontId="48" fillId="0" borderId="62" xfId="15" applyFont="1" applyBorder="1" applyAlignment="1">
      <alignment horizontal="right"/>
    </xf>
    <xf numFmtId="0" fontId="46" fillId="0" borderId="3" xfId="15" applyFont="1" applyBorder="1" applyAlignment="1">
      <alignment horizontal="left" vertical="center"/>
    </xf>
    <xf numFmtId="0" fontId="48" fillId="0" borderId="3" xfId="15" applyFont="1" applyBorder="1" applyAlignment="1">
      <alignment horizontal="right"/>
    </xf>
    <xf numFmtId="0" fontId="45" fillId="0" borderId="3" xfId="15" applyFont="1" applyBorder="1"/>
    <xf numFmtId="0" fontId="45" fillId="0" borderId="3" xfId="15" applyFont="1" applyAlignment="1"/>
    <xf numFmtId="0" fontId="50" fillId="0" borderId="3" xfId="15" applyFont="1"/>
    <xf numFmtId="0" fontId="46" fillId="0" borderId="3" xfId="15" applyFont="1" applyAlignment="1">
      <alignment vertical="center"/>
    </xf>
    <xf numFmtId="168" fontId="49" fillId="0" borderId="3" xfId="15" applyNumberFormat="1" applyFont="1" applyAlignment="1">
      <alignment vertical="center"/>
    </xf>
    <xf numFmtId="169" fontId="45" fillId="2" borderId="10" xfId="15" applyNumberFormat="1" applyFont="1" applyFill="1" applyBorder="1" applyAlignment="1">
      <alignment horizontal="center" vertical="center"/>
    </xf>
    <xf numFmtId="0" fontId="45" fillId="2" borderId="10" xfId="15" applyFont="1" applyFill="1" applyBorder="1" applyAlignment="1">
      <alignment wrapText="1"/>
    </xf>
    <xf numFmtId="0" fontId="45" fillId="2" borderId="10" xfId="15" applyFont="1" applyFill="1" applyBorder="1" applyAlignment="1">
      <alignment horizontal="center" vertical="center" wrapText="1"/>
    </xf>
    <xf numFmtId="165" fontId="46" fillId="2" borderId="10" xfId="15" applyNumberFormat="1" applyFont="1" applyFill="1" applyBorder="1" applyAlignment="1">
      <alignment horizontal="center" vertical="center"/>
    </xf>
    <xf numFmtId="164" fontId="46" fillId="2" borderId="10" xfId="15" applyNumberFormat="1" applyFont="1" applyFill="1" applyBorder="1" applyAlignment="1">
      <alignment horizontal="center" vertical="center"/>
    </xf>
    <xf numFmtId="170" fontId="45" fillId="2" borderId="10" xfId="15" applyNumberFormat="1" applyFont="1" applyFill="1" applyBorder="1" applyAlignment="1">
      <alignment horizontal="center" vertical="center"/>
    </xf>
    <xf numFmtId="170" fontId="45" fillId="2" borderId="10" xfId="15" applyNumberFormat="1" applyFont="1" applyFill="1" applyBorder="1" applyAlignment="1">
      <alignment horizontal="center"/>
    </xf>
    <xf numFmtId="165" fontId="46" fillId="2" borderId="60" xfId="15" applyNumberFormat="1" applyFont="1" applyFill="1" applyBorder="1" applyAlignment="1">
      <alignment horizontal="center" vertical="center"/>
    </xf>
    <xf numFmtId="0" fontId="46" fillId="2" borderId="60" xfId="15" applyFont="1" applyFill="1" applyBorder="1" applyAlignment="1">
      <alignment horizontal="center" vertical="center"/>
    </xf>
    <xf numFmtId="0" fontId="47" fillId="0" borderId="60" xfId="15" applyNumberFormat="1" applyFont="1" applyFill="1" applyBorder="1" applyAlignment="1" applyProtection="1">
      <alignment horizontal="center" vertical="center" wrapText="1"/>
    </xf>
    <xf numFmtId="0" fontId="47" fillId="0" borderId="60" xfId="15" applyNumberFormat="1" applyFont="1" applyFill="1" applyBorder="1" applyAlignment="1" applyProtection="1">
      <alignment horizontal="left" vertical="center" wrapText="1"/>
    </xf>
    <xf numFmtId="0" fontId="47" fillId="0" borderId="75" xfId="15" applyNumberFormat="1" applyFont="1" applyFill="1" applyBorder="1" applyAlignment="1" applyProtection="1">
      <alignment horizontal="center" vertical="center" wrapText="1"/>
    </xf>
    <xf numFmtId="0" fontId="47" fillId="0" borderId="75" xfId="15" applyNumberFormat="1" applyFont="1" applyFill="1" applyBorder="1" applyAlignment="1" applyProtection="1">
      <alignment horizontal="left" vertical="center" wrapText="1"/>
    </xf>
    <xf numFmtId="0" fontId="47" fillId="0" borderId="10" xfId="15" applyNumberFormat="1" applyFont="1" applyFill="1" applyBorder="1" applyAlignment="1" applyProtection="1">
      <alignment horizontal="center" vertical="center" wrapText="1"/>
    </xf>
    <xf numFmtId="0" fontId="47" fillId="0" borderId="10" xfId="15" applyNumberFormat="1" applyFont="1" applyFill="1" applyBorder="1" applyAlignment="1" applyProtection="1">
      <alignment horizontal="left" vertical="center" wrapText="1"/>
    </xf>
    <xf numFmtId="0" fontId="46" fillId="2" borderId="3" xfId="15" applyFont="1" applyFill="1" applyBorder="1" applyAlignment="1">
      <alignment horizontal="center" vertical="center"/>
    </xf>
    <xf numFmtId="0" fontId="46" fillId="2" borderId="3" xfId="15" applyFont="1" applyFill="1" applyBorder="1" applyAlignment="1">
      <alignment horizontal="left" vertical="center"/>
    </xf>
    <xf numFmtId="165" fontId="46" fillId="2" borderId="3" xfId="15" applyNumberFormat="1" applyFont="1" applyFill="1" applyBorder="1" applyAlignment="1">
      <alignment horizontal="center" vertical="center"/>
    </xf>
    <xf numFmtId="164" fontId="46" fillId="2" borderId="3" xfId="15" applyNumberFormat="1" applyFont="1" applyFill="1" applyBorder="1" applyAlignment="1">
      <alignment horizontal="center" vertical="center"/>
    </xf>
    <xf numFmtId="0" fontId="52" fillId="0" borderId="6" xfId="15" applyFont="1" applyBorder="1" applyAlignment="1">
      <alignment horizontal="right" vertical="center" wrapText="1"/>
    </xf>
    <xf numFmtId="168" fontId="46" fillId="0" borderId="3" xfId="15" applyNumberFormat="1" applyFont="1"/>
    <xf numFmtId="0" fontId="46" fillId="0" borderId="3" xfId="15" applyFont="1"/>
    <xf numFmtId="165" fontId="46" fillId="0" borderId="3" xfId="15" applyNumberFormat="1" applyFont="1"/>
    <xf numFmtId="0" fontId="52" fillId="0" borderId="9" xfId="15" applyFont="1" applyBorder="1" applyAlignment="1">
      <alignment horizontal="right" vertical="center"/>
    </xf>
    <xf numFmtId="0" fontId="45" fillId="0" borderId="3" xfId="15" applyFont="1" applyAlignment="1">
      <alignment horizontal="center" vertical="center"/>
    </xf>
    <xf numFmtId="0" fontId="45" fillId="0" borderId="3" xfId="15" applyFont="1" applyAlignment="1">
      <alignment horizontal="center"/>
    </xf>
    <xf numFmtId="0" fontId="57" fillId="0" borderId="3" xfId="15" applyFont="1" applyAlignment="1">
      <alignment horizontal="center"/>
    </xf>
    <xf numFmtId="0" fontId="46" fillId="0" borderId="5" xfId="15" applyFont="1" applyBorder="1"/>
    <xf numFmtId="165" fontId="46" fillId="0" borderId="5" xfId="15" applyNumberFormat="1" applyFont="1" applyBorder="1"/>
    <xf numFmtId="0" fontId="46" fillId="0" borderId="3" xfId="15" applyFont="1" applyAlignment="1">
      <alignment horizontal="center" vertical="center"/>
    </xf>
    <xf numFmtId="164" fontId="46" fillId="0" borderId="3" xfId="15" applyNumberFormat="1" applyFont="1"/>
    <xf numFmtId="43" fontId="45" fillId="0" borderId="60" xfId="13" applyFont="1" applyBorder="1" applyAlignment="1">
      <alignment horizontal="center" vertical="center" wrapText="1"/>
    </xf>
    <xf numFmtId="169" fontId="45" fillId="2" borderId="76" xfId="0" applyNumberFormat="1" applyFont="1" applyFill="1" applyBorder="1" applyAlignment="1">
      <alignment horizontal="center" vertical="center"/>
    </xf>
    <xf numFmtId="169" fontId="45" fillId="2" borderId="12" xfId="0" applyNumberFormat="1" applyFont="1" applyFill="1" applyBorder="1" applyAlignment="1">
      <alignment horizontal="center" vertical="center"/>
    </xf>
    <xf numFmtId="0" fontId="51" fillId="14" borderId="58" xfId="15" applyFont="1" applyFill="1" applyBorder="1" applyAlignment="1"/>
    <xf numFmtId="0" fontId="51" fillId="10" borderId="58" xfId="15" applyFont="1" applyFill="1" applyBorder="1" applyAlignment="1"/>
    <xf numFmtId="0" fontId="49" fillId="17" borderId="58" xfId="15" applyFont="1" applyFill="1" applyBorder="1" applyAlignment="1"/>
    <xf numFmtId="0" fontId="49" fillId="17" borderId="59" xfId="15" applyFont="1" applyFill="1" applyBorder="1" applyAlignment="1"/>
    <xf numFmtId="0" fontId="48" fillId="0" borderId="61" xfId="15" applyFont="1" applyBorder="1" applyAlignment="1">
      <alignment horizontal="right" vertical="center"/>
    </xf>
    <xf numFmtId="0" fontId="48" fillId="0" borderId="3" xfId="15" applyFont="1" applyBorder="1" applyAlignment="1">
      <alignment horizontal="right" vertical="center"/>
    </xf>
    <xf numFmtId="168" fontId="59" fillId="0" borderId="3" xfId="15" applyNumberFormat="1" applyFont="1" applyAlignment="1">
      <alignment vertical="center"/>
    </xf>
    <xf numFmtId="0" fontId="60" fillId="0" borderId="3" xfId="15" applyFont="1" applyAlignment="1">
      <alignment vertical="center"/>
    </xf>
    <xf numFmtId="0" fontId="61" fillId="0" borderId="3" xfId="15" applyFont="1" applyAlignment="1"/>
    <xf numFmtId="170" fontId="58" fillId="13" borderId="58" xfId="15" applyNumberFormat="1" applyFont="1" applyFill="1" applyBorder="1" applyAlignment="1">
      <alignment horizontal="center"/>
    </xf>
    <xf numFmtId="0" fontId="58" fillId="13" borderId="58" xfId="15" applyFont="1" applyFill="1" applyBorder="1" applyAlignment="1">
      <alignment wrapText="1"/>
    </xf>
    <xf numFmtId="0" fontId="58" fillId="13" borderId="58" xfId="15" applyFont="1" applyFill="1" applyBorder="1" applyAlignment="1">
      <alignment horizontal="center" vertical="center" wrapText="1"/>
    </xf>
    <xf numFmtId="165" fontId="58" fillId="13" borderId="58" xfId="15" applyNumberFormat="1" applyFont="1" applyFill="1" applyBorder="1" applyAlignment="1">
      <alignment horizontal="center" vertical="center"/>
    </xf>
    <xf numFmtId="164" fontId="58" fillId="13" borderId="58" xfId="15" applyNumberFormat="1" applyFont="1" applyFill="1" applyBorder="1" applyAlignment="1">
      <alignment horizontal="center" vertical="center"/>
    </xf>
    <xf numFmtId="168" fontId="58" fillId="0" borderId="3" xfId="15" applyNumberFormat="1" applyFont="1" applyAlignment="1">
      <alignment vertical="center"/>
    </xf>
    <xf numFmtId="0" fontId="58" fillId="0" borderId="3" xfId="15" applyFont="1" applyAlignment="1">
      <alignment vertical="center"/>
    </xf>
    <xf numFmtId="0" fontId="58" fillId="0" borderId="3" xfId="15" applyFont="1" applyAlignment="1"/>
    <xf numFmtId="0" fontId="46" fillId="0" borderId="3" xfId="15" applyFont="1" applyBorder="1" applyAlignment="1">
      <alignment horizontal="center"/>
    </xf>
    <xf numFmtId="0" fontId="46" fillId="0" borderId="3" xfId="15" applyFont="1" applyBorder="1"/>
    <xf numFmtId="0" fontId="46" fillId="2" borderId="59" xfId="15" quotePrefix="1" applyFont="1" applyFill="1" applyBorder="1" applyAlignment="1">
      <alignment horizontal="center" vertical="center"/>
    </xf>
    <xf numFmtId="0" fontId="46" fillId="2" borderId="77" xfId="0" quotePrefix="1" applyFont="1" applyFill="1" applyBorder="1" applyAlignment="1">
      <alignment horizontal="center" vertical="center"/>
    </xf>
    <xf numFmtId="0" fontId="47" fillId="0" borderId="74" xfId="15" applyNumberFormat="1" applyFont="1" applyFill="1" applyBorder="1" applyAlignment="1" applyProtection="1">
      <alignment horizontal="center" vertical="center" wrapText="1"/>
    </xf>
    <xf numFmtId="0" fontId="47" fillId="0" borderId="59" xfId="15" applyNumberFormat="1" applyFont="1" applyFill="1" applyBorder="1" applyAlignment="1" applyProtection="1">
      <alignment horizontal="center" vertical="center" wrapText="1"/>
    </xf>
    <xf numFmtId="0" fontId="46" fillId="2" borderId="59" xfId="0" quotePrefix="1" applyFont="1" applyFill="1" applyBorder="1" applyAlignment="1">
      <alignment horizontal="center" vertical="center"/>
    </xf>
    <xf numFmtId="0" fontId="62" fillId="13" borderId="58" xfId="15" quotePrefix="1" applyFont="1" applyFill="1" applyBorder="1" applyAlignment="1">
      <alignment horizontal="left" vertical="center"/>
    </xf>
    <xf numFmtId="43" fontId="46" fillId="2" borderId="60" xfId="13" applyFont="1" applyFill="1" applyBorder="1" applyAlignment="1">
      <alignment horizontal="center" vertical="center"/>
    </xf>
    <xf numFmtId="43" fontId="46" fillId="0" borderId="3" xfId="13" applyFont="1" applyBorder="1"/>
    <xf numFmtId="43" fontId="45" fillId="0" borderId="3" xfId="13" applyFont="1" applyBorder="1" applyAlignment="1"/>
    <xf numFmtId="0" fontId="47" fillId="0" borderId="77" xfId="15" applyNumberFormat="1" applyFont="1" applyFill="1" applyBorder="1" applyAlignment="1" applyProtection="1">
      <alignment horizontal="center" vertical="center" wrapText="1"/>
    </xf>
    <xf numFmtId="0" fontId="45" fillId="0" borderId="3" xfId="15" applyFont="1" applyBorder="1" applyAlignment="1"/>
    <xf numFmtId="0" fontId="51" fillId="14" borderId="1" xfId="15" applyFont="1" applyFill="1" applyBorder="1" applyAlignment="1"/>
    <xf numFmtId="0" fontId="58" fillId="16" borderId="61" xfId="15" applyFont="1" applyFill="1" applyBorder="1" applyAlignment="1">
      <alignment vertical="center"/>
    </xf>
    <xf numFmtId="0" fontId="58" fillId="16" borderId="80" xfId="15" applyFont="1" applyFill="1" applyBorder="1" applyAlignment="1">
      <alignment vertical="center"/>
    </xf>
    <xf numFmtId="0" fontId="62" fillId="18" borderId="3" xfId="15" quotePrefix="1" applyFont="1" applyFill="1" applyBorder="1" applyAlignment="1">
      <alignment horizontal="left" vertical="center"/>
    </xf>
    <xf numFmtId="170" fontId="58" fillId="18" borderId="3" xfId="15" applyNumberFormat="1" applyFont="1" applyFill="1" applyBorder="1" applyAlignment="1">
      <alignment horizontal="center"/>
    </xf>
    <xf numFmtId="0" fontId="58" fillId="18" borderId="3" xfId="15" applyFont="1" applyFill="1" applyBorder="1" applyAlignment="1">
      <alignment wrapText="1"/>
    </xf>
    <xf numFmtId="0" fontId="58" fillId="18" borderId="3" xfId="15" applyFont="1" applyFill="1" applyBorder="1" applyAlignment="1">
      <alignment horizontal="center" vertical="center" wrapText="1"/>
    </xf>
    <xf numFmtId="165" fontId="58" fillId="18" borderId="3" xfId="15" applyNumberFormat="1" applyFont="1" applyFill="1" applyBorder="1" applyAlignment="1">
      <alignment horizontal="center" vertical="center"/>
    </xf>
    <xf numFmtId="164" fontId="58" fillId="18" borderId="3" xfId="15" applyNumberFormat="1" applyFont="1" applyFill="1" applyBorder="1" applyAlignment="1">
      <alignment horizontal="center" vertical="center"/>
    </xf>
    <xf numFmtId="0" fontId="46" fillId="17" borderId="81" xfId="13" applyNumberFormat="1" applyFont="1" applyFill="1" applyBorder="1" applyAlignment="1">
      <alignment horizontal="left" vertical="center"/>
    </xf>
    <xf numFmtId="0" fontId="47" fillId="0" borderId="77" xfId="13" applyNumberFormat="1" applyFont="1" applyFill="1" applyBorder="1" applyAlignment="1" applyProtection="1">
      <alignment horizontal="left" vertical="center" wrapText="1"/>
    </xf>
    <xf numFmtId="0" fontId="58" fillId="15" borderId="82" xfId="13" applyNumberFormat="1" applyFont="1" applyFill="1" applyBorder="1" applyAlignment="1">
      <alignment horizontal="left" vertical="center"/>
    </xf>
    <xf numFmtId="0" fontId="58" fillId="13" borderId="81" xfId="13" applyNumberFormat="1" applyFont="1" applyFill="1" applyBorder="1" applyAlignment="1">
      <alignment horizontal="left" vertical="center"/>
    </xf>
    <xf numFmtId="0" fontId="46" fillId="10" borderId="81" xfId="13" applyNumberFormat="1" applyFont="1" applyFill="1" applyBorder="1" applyAlignment="1">
      <alignment horizontal="left" vertical="center"/>
    </xf>
    <xf numFmtId="0" fontId="46" fillId="2" borderId="81" xfId="13" applyNumberFormat="1" applyFont="1" applyFill="1" applyBorder="1" applyAlignment="1">
      <alignment horizontal="left" vertical="center"/>
    </xf>
    <xf numFmtId="0" fontId="58" fillId="18" borderId="83" xfId="13" applyNumberFormat="1" applyFont="1" applyFill="1" applyBorder="1" applyAlignment="1">
      <alignment horizontal="left" vertical="center"/>
    </xf>
    <xf numFmtId="0" fontId="46" fillId="14" borderId="84" xfId="13" applyNumberFormat="1" applyFont="1" applyFill="1" applyBorder="1" applyAlignment="1">
      <alignment horizontal="left" vertical="center"/>
    </xf>
    <xf numFmtId="0" fontId="46" fillId="14" borderId="81" xfId="13" applyNumberFormat="1" applyFont="1" applyFill="1" applyBorder="1" applyAlignment="1">
      <alignment horizontal="left" vertical="center"/>
    </xf>
    <xf numFmtId="0" fontId="46" fillId="2" borderId="83" xfId="13" applyNumberFormat="1" applyFont="1" applyFill="1" applyBorder="1" applyAlignment="1">
      <alignment horizontal="left" vertical="center"/>
    </xf>
    <xf numFmtId="0" fontId="46" fillId="0" borderId="83" xfId="13" applyNumberFormat="1" applyFont="1" applyBorder="1" applyAlignment="1">
      <alignment horizontal="left"/>
    </xf>
    <xf numFmtId="0" fontId="46" fillId="0" borderId="85" xfId="13" applyNumberFormat="1" applyFont="1" applyBorder="1" applyAlignment="1">
      <alignment horizontal="left"/>
    </xf>
    <xf numFmtId="0" fontId="45" fillId="0" borderId="83" xfId="13" applyNumberFormat="1" applyFont="1" applyBorder="1" applyAlignment="1">
      <alignment horizontal="left"/>
    </xf>
    <xf numFmtId="0" fontId="58" fillId="19" borderId="82" xfId="13" applyNumberFormat="1" applyFont="1" applyFill="1" applyBorder="1" applyAlignment="1">
      <alignment horizontal="left" vertical="center"/>
    </xf>
    <xf numFmtId="0" fontId="58" fillId="19" borderId="78" xfId="15" applyFont="1" applyFill="1" applyBorder="1" applyAlignment="1">
      <alignment vertical="center"/>
    </xf>
    <xf numFmtId="0" fontId="58" fillId="19" borderId="79" xfId="15" applyFont="1" applyFill="1" applyBorder="1" applyAlignment="1">
      <alignment vertical="center"/>
    </xf>
    <xf numFmtId="9" fontId="58" fillId="13" borderId="58" xfId="14" applyFont="1" applyFill="1" applyBorder="1" applyAlignment="1">
      <alignment horizontal="center"/>
    </xf>
    <xf numFmtId="9" fontId="58" fillId="18" borderId="3" xfId="14" applyFont="1" applyFill="1" applyBorder="1" applyAlignment="1">
      <alignment horizontal="center"/>
    </xf>
    <xf numFmtId="43" fontId="46" fillId="2" borderId="10" xfId="13" applyFont="1" applyFill="1" applyBorder="1" applyAlignment="1">
      <alignment horizontal="center" vertical="center"/>
    </xf>
    <xf numFmtId="43" fontId="51" fillId="10" borderId="58" xfId="13" applyFont="1" applyFill="1" applyBorder="1" applyAlignment="1"/>
    <xf numFmtId="43" fontId="51" fillId="14" borderId="58" xfId="13" applyFont="1" applyFill="1" applyBorder="1" applyAlignment="1"/>
    <xf numFmtId="43" fontId="46" fillId="0" borderId="14" xfId="13" applyFont="1" applyBorder="1"/>
    <xf numFmtId="43" fontId="46" fillId="0" borderId="4" xfId="13" applyFont="1" applyBorder="1"/>
    <xf numFmtId="0" fontId="58" fillId="15" borderId="78" xfId="15" applyFont="1" applyFill="1" applyBorder="1" applyAlignment="1">
      <alignment horizontal="left" vertical="center"/>
    </xf>
    <xf numFmtId="0" fontId="58" fillId="15" borderId="79" xfId="15" applyFont="1" applyFill="1" applyBorder="1" applyAlignment="1">
      <alignment horizontal="left" vertical="center"/>
    </xf>
    <xf numFmtId="168" fontId="59" fillId="0" borderId="3" xfId="15" applyNumberFormat="1" applyFont="1" applyAlignment="1">
      <alignment horizontal="left" vertical="center"/>
    </xf>
    <xf numFmtId="0" fontId="60" fillId="0" borderId="3" xfId="15" applyFont="1" applyAlignment="1">
      <alignment horizontal="left" vertical="center"/>
    </xf>
    <xf numFmtId="0" fontId="61" fillId="0" borderId="3" xfId="15" applyFont="1" applyAlignment="1">
      <alignment horizontal="left"/>
    </xf>
    <xf numFmtId="0" fontId="58" fillId="16" borderId="3" xfId="15" applyFont="1" applyFill="1" applyBorder="1" applyAlignment="1">
      <alignment vertical="center"/>
    </xf>
    <xf numFmtId="0" fontId="45" fillId="2" borderId="10" xfId="15" applyFont="1" applyFill="1" applyBorder="1" applyAlignment="1">
      <alignment horizontal="left" vertical="center" wrapText="1"/>
    </xf>
    <xf numFmtId="0" fontId="45" fillId="2" borderId="60" xfId="0" applyFont="1" applyFill="1" applyBorder="1" applyAlignment="1">
      <alignment vertical="center" wrapText="1"/>
    </xf>
    <xf numFmtId="0" fontId="46" fillId="2" borderId="81" xfId="13" applyNumberFormat="1" applyFont="1" applyFill="1" applyBorder="1" applyAlignment="1">
      <alignment vertical="center"/>
    </xf>
    <xf numFmtId="167" fontId="46" fillId="2" borderId="60" xfId="0" applyNumberFormat="1" applyFont="1" applyFill="1" applyBorder="1" applyAlignment="1">
      <alignment vertical="center"/>
    </xf>
    <xf numFmtId="43" fontId="47" fillId="0" borderId="60" xfId="13" applyFont="1" applyBorder="1" applyAlignment="1">
      <alignment horizontal="center" vertical="center" wrapText="1"/>
    </xf>
    <xf numFmtId="43" fontId="47" fillId="2" borderId="60" xfId="13" applyFont="1" applyFill="1" applyBorder="1" applyAlignment="1">
      <alignment horizontal="center" vertical="center"/>
    </xf>
    <xf numFmtId="43" fontId="63" fillId="14" borderId="58" xfId="13" applyFont="1" applyFill="1" applyBorder="1" applyAlignment="1"/>
    <xf numFmtId="43" fontId="47" fillId="2" borderId="10" xfId="13" applyFont="1" applyFill="1" applyBorder="1" applyAlignment="1">
      <alignment horizontal="center" vertical="center"/>
    </xf>
    <xf numFmtId="165" fontId="64" fillId="18" borderId="3" xfId="15" applyNumberFormat="1" applyFont="1" applyFill="1" applyBorder="1" applyAlignment="1">
      <alignment horizontal="center" vertical="center"/>
    </xf>
    <xf numFmtId="0" fontId="63" fillId="14" borderId="58" xfId="15" applyFont="1" applyFill="1" applyBorder="1" applyAlignment="1"/>
    <xf numFmtId="169" fontId="45" fillId="2" borderId="10" xfId="15" applyNumberFormat="1" applyFont="1" applyFill="1" applyBorder="1" applyAlignment="1">
      <alignment horizontal="left" vertical="center"/>
    </xf>
    <xf numFmtId="43" fontId="47" fillId="2" borderId="10" xfId="13" applyFont="1" applyFill="1" applyBorder="1" applyAlignment="1">
      <alignment horizontal="left" vertical="center"/>
    </xf>
    <xf numFmtId="49" fontId="45" fillId="0" borderId="86" xfId="0" applyNumberFormat="1" applyFont="1" applyBorder="1" applyAlignment="1">
      <alignment horizontal="left" vertical="center"/>
    </xf>
    <xf numFmtId="49" fontId="45" fillId="0" borderId="86" xfId="0" applyNumberFormat="1" applyFont="1" applyBorder="1" applyAlignment="1">
      <alignment horizontal="center" vertical="center"/>
    </xf>
    <xf numFmtId="170" fontId="45" fillId="2" borderId="10" xfId="15" applyNumberFormat="1" applyFont="1" applyFill="1" applyBorder="1" applyAlignment="1">
      <alignment horizontal="left" vertical="center"/>
    </xf>
    <xf numFmtId="0" fontId="45" fillId="0" borderId="86" xfId="0" applyFont="1" applyBorder="1" applyAlignment="1">
      <alignment horizontal="left" vertical="center" wrapText="1"/>
    </xf>
    <xf numFmtId="164" fontId="46" fillId="2" borderId="10" xfId="15" applyNumberFormat="1" applyFont="1" applyFill="1" applyBorder="1" applyAlignment="1">
      <alignment horizontal="center"/>
    </xf>
    <xf numFmtId="0" fontId="45" fillId="0" borderId="3" xfId="15" applyFont="1" applyAlignment="1"/>
    <xf numFmtId="0" fontId="45" fillId="0" borderId="3" xfId="15" applyFont="1" applyAlignment="1"/>
    <xf numFmtId="0" fontId="45" fillId="0" borderId="3" xfId="15" applyFont="1" applyAlignment="1"/>
    <xf numFmtId="169" fontId="45" fillId="2" borderId="10" xfId="15" applyNumberFormat="1" applyFont="1" applyFill="1" applyBorder="1" applyAlignment="1">
      <alignment horizontal="left" vertical="center" wrapText="1"/>
    </xf>
    <xf numFmtId="0" fontId="45" fillId="0" borderId="3" xfId="15" applyFont="1" applyAlignment="1"/>
    <xf numFmtId="14" fontId="45" fillId="0" borderId="68" xfId="13" applyNumberFormat="1" applyFont="1" applyBorder="1" applyAlignment="1">
      <alignment horizontal="left"/>
    </xf>
    <xf numFmtId="0" fontId="48" fillId="0" borderId="87" xfId="15" applyFont="1" applyBorder="1" applyAlignment="1">
      <alignment horizontal="right" vertical="center"/>
    </xf>
    <xf numFmtId="0" fontId="48" fillId="0" borderId="83" xfId="15" applyFont="1" applyBorder="1" applyAlignment="1">
      <alignment horizontal="right" vertical="center"/>
    </xf>
    <xf numFmtId="0" fontId="48" fillId="0" borderId="83" xfId="15" applyFont="1" applyBorder="1" applyAlignment="1">
      <alignment horizontal="right"/>
    </xf>
    <xf numFmtId="0" fontId="48" fillId="11" borderId="66" xfId="15" applyFont="1" applyFill="1" applyBorder="1" applyAlignment="1">
      <alignment horizontal="center" vertical="center"/>
    </xf>
    <xf numFmtId="0" fontId="58" fillId="19" borderId="66" xfId="15" applyFont="1" applyFill="1" applyBorder="1" applyAlignment="1">
      <alignment vertical="center"/>
    </xf>
    <xf numFmtId="43" fontId="58" fillId="19" borderId="91" xfId="13" applyFont="1" applyFill="1" applyBorder="1" applyAlignment="1">
      <alignment horizontal="right" vertical="center"/>
    </xf>
    <xf numFmtId="167" fontId="46" fillId="19" borderId="66" xfId="15" applyNumberFormat="1" applyFont="1" applyFill="1" applyBorder="1" applyAlignment="1">
      <alignment horizontal="center" vertical="center"/>
    </xf>
    <xf numFmtId="43" fontId="50" fillId="17" borderId="91" xfId="13" applyFont="1" applyFill="1" applyBorder="1" applyAlignment="1">
      <alignment horizontal="center"/>
    </xf>
    <xf numFmtId="43" fontId="50" fillId="2" borderId="91" xfId="13" applyFont="1" applyFill="1" applyBorder="1" applyAlignment="1">
      <alignment horizontal="center" vertical="center"/>
    </xf>
    <xf numFmtId="0" fontId="58" fillId="15" borderId="66" xfId="15" applyFont="1" applyFill="1" applyBorder="1" applyAlignment="1">
      <alignment horizontal="left" vertical="center"/>
    </xf>
    <xf numFmtId="43" fontId="58" fillId="15" borderId="91" xfId="13" applyFont="1" applyFill="1" applyBorder="1" applyAlignment="1">
      <alignment horizontal="left" vertical="center"/>
    </xf>
    <xf numFmtId="167" fontId="58" fillId="13" borderId="92" xfId="15" applyNumberFormat="1" applyFont="1" applyFill="1" applyBorder="1" applyAlignment="1">
      <alignment horizontal="center" vertical="center"/>
    </xf>
    <xf numFmtId="43" fontId="58" fillId="13" borderId="93" xfId="13" applyFont="1" applyFill="1" applyBorder="1" applyAlignment="1">
      <alignment horizontal="center" vertical="center"/>
    </xf>
    <xf numFmtId="167" fontId="46" fillId="13" borderId="66" xfId="15" applyNumberFormat="1" applyFont="1" applyFill="1" applyBorder="1" applyAlignment="1">
      <alignment horizontal="center" vertical="center"/>
    </xf>
    <xf numFmtId="43" fontId="51" fillId="10" borderId="93" xfId="13" applyFont="1" applyFill="1" applyBorder="1" applyAlignment="1"/>
    <xf numFmtId="0" fontId="46" fillId="13" borderId="66" xfId="15" applyFont="1" applyFill="1" applyBorder="1" applyAlignment="1">
      <alignment horizontal="center" vertical="center"/>
    </xf>
    <xf numFmtId="167" fontId="46" fillId="13" borderId="66" xfId="0" applyNumberFormat="1" applyFont="1" applyFill="1" applyBorder="1" applyAlignment="1">
      <alignment horizontal="center" vertical="center"/>
    </xf>
    <xf numFmtId="167" fontId="58" fillId="13" borderId="66" xfId="15" applyNumberFormat="1" applyFont="1" applyFill="1" applyBorder="1" applyAlignment="1">
      <alignment horizontal="center" vertical="center"/>
    </xf>
    <xf numFmtId="0" fontId="58" fillId="16" borderId="66" xfId="15" applyFont="1" applyFill="1" applyBorder="1" applyAlignment="1">
      <alignment vertical="center"/>
    </xf>
    <xf numFmtId="43" fontId="58" fillId="16" borderId="94" xfId="13" applyFont="1" applyFill="1" applyBorder="1" applyAlignment="1">
      <alignment vertical="center"/>
    </xf>
    <xf numFmtId="167" fontId="58" fillId="18" borderId="66" xfId="15" applyNumberFormat="1" applyFont="1" applyFill="1" applyBorder="1" applyAlignment="1">
      <alignment horizontal="center" vertical="center"/>
    </xf>
    <xf numFmtId="43" fontId="58" fillId="18" borderId="67" xfId="13" applyFont="1" applyFill="1" applyBorder="1" applyAlignment="1">
      <alignment horizontal="center" vertical="center"/>
    </xf>
    <xf numFmtId="167" fontId="46" fillId="18" borderId="66" xfId="15" applyNumberFormat="1" applyFont="1" applyFill="1" applyBorder="1" applyAlignment="1">
      <alignment horizontal="center" vertical="center"/>
    </xf>
    <xf numFmtId="43" fontId="51" fillId="14" borderId="95" xfId="13" applyFont="1" applyFill="1" applyBorder="1" applyAlignment="1"/>
    <xf numFmtId="0" fontId="46" fillId="18" borderId="66" xfId="15" applyFont="1" applyFill="1" applyBorder="1" applyAlignment="1">
      <alignment horizontal="center" vertical="center"/>
    </xf>
    <xf numFmtId="43" fontId="51" fillId="14" borderId="93" xfId="13" applyFont="1" applyFill="1" applyBorder="1" applyAlignment="1"/>
    <xf numFmtId="167" fontId="46" fillId="18" borderId="66" xfId="0" applyNumberFormat="1" applyFont="1" applyFill="1" applyBorder="1" applyAlignment="1">
      <alignment horizontal="center" vertical="center"/>
    </xf>
    <xf numFmtId="0" fontId="46" fillId="19" borderId="66" xfId="15" applyFont="1" applyFill="1" applyBorder="1" applyAlignment="1">
      <alignment horizontal="center" vertical="center"/>
    </xf>
    <xf numFmtId="0" fontId="47" fillId="20" borderId="66" xfId="15" applyNumberFormat="1" applyFont="1" applyFill="1" applyBorder="1" applyAlignment="1" applyProtection="1">
      <alignment horizontal="center" vertical="center" wrapText="1"/>
    </xf>
    <xf numFmtId="0" fontId="46" fillId="2" borderId="66" xfId="15" applyFont="1" applyFill="1" applyBorder="1" applyAlignment="1">
      <alignment horizontal="center" vertical="center"/>
    </xf>
    <xf numFmtId="43" fontId="46" fillId="2" borderId="67" xfId="13" applyFont="1" applyFill="1" applyBorder="1" applyAlignment="1">
      <alignment horizontal="center" vertical="center"/>
    </xf>
    <xf numFmtId="0" fontId="46" fillId="0" borderId="66" xfId="15" applyFont="1" applyBorder="1" applyAlignment="1">
      <alignment horizontal="center"/>
    </xf>
    <xf numFmtId="43" fontId="52" fillId="2" borderId="90" xfId="13" applyFont="1" applyFill="1" applyBorder="1" applyAlignment="1">
      <alignment horizontal="center" vertical="center"/>
    </xf>
    <xf numFmtId="0" fontId="46" fillId="0" borderId="66" xfId="15" applyFont="1" applyBorder="1"/>
    <xf numFmtId="165" fontId="46" fillId="0" borderId="3" xfId="15" applyNumberFormat="1" applyFont="1" applyBorder="1"/>
    <xf numFmtId="43" fontId="52" fillId="2" borderId="91" xfId="13" applyFont="1" applyFill="1" applyBorder="1" applyAlignment="1">
      <alignment horizontal="center" vertical="center"/>
    </xf>
    <xf numFmtId="0" fontId="46" fillId="0" borderId="70" xfId="15" applyFont="1" applyBorder="1"/>
    <xf numFmtId="0" fontId="46" fillId="0" borderId="88" xfId="13" applyNumberFormat="1" applyFont="1" applyBorder="1" applyAlignment="1">
      <alignment horizontal="left"/>
    </xf>
    <xf numFmtId="0" fontId="46" fillId="0" borderId="71" xfId="15" applyFont="1" applyBorder="1"/>
    <xf numFmtId="165" fontId="46" fillId="0" borderId="71" xfId="15" applyNumberFormat="1" applyFont="1" applyBorder="1"/>
    <xf numFmtId="0" fontId="46" fillId="0" borderId="96" xfId="15" applyFont="1" applyBorder="1"/>
    <xf numFmtId="43" fontId="46" fillId="0" borderId="97" xfId="13" applyFont="1" applyBorder="1"/>
    <xf numFmtId="0" fontId="45" fillId="0" borderId="3" xfId="15" applyFont="1" applyAlignment="1"/>
    <xf numFmtId="0" fontId="45" fillId="0" borderId="3" xfId="15" applyFont="1" applyAlignment="1"/>
    <xf numFmtId="164" fontId="46" fillId="0" borderId="10" xfId="15" applyNumberFormat="1" applyFont="1" applyFill="1" applyBorder="1" applyAlignment="1">
      <alignment horizontal="center" vertical="center"/>
    </xf>
    <xf numFmtId="169" fontId="45" fillId="0" borderId="10" xfId="15" quotePrefix="1" applyNumberFormat="1" applyFont="1" applyFill="1" applyBorder="1" applyAlignment="1">
      <alignment horizontal="center" vertical="center"/>
    </xf>
    <xf numFmtId="169" fontId="45" fillId="0" borderId="10" xfId="15" applyNumberFormat="1" applyFont="1" applyFill="1" applyBorder="1" applyAlignment="1">
      <alignment horizontal="center" vertical="center"/>
    </xf>
    <xf numFmtId="0" fontId="45" fillId="0" borderId="10" xfId="15" applyFont="1" applyFill="1" applyBorder="1" applyAlignment="1">
      <alignment horizontal="left" vertical="center" wrapText="1"/>
    </xf>
    <xf numFmtId="0" fontId="45" fillId="0" borderId="10" xfId="15" applyFont="1" applyFill="1" applyBorder="1" applyAlignment="1">
      <alignment horizontal="center" vertical="center" wrapText="1"/>
    </xf>
    <xf numFmtId="165" fontId="46" fillId="0" borderId="10" xfId="15" applyNumberFormat="1" applyFont="1" applyFill="1" applyBorder="1" applyAlignment="1">
      <alignment horizontal="center" vertical="center"/>
    </xf>
    <xf numFmtId="0" fontId="46" fillId="0" borderId="81" xfId="13" applyNumberFormat="1" applyFont="1" applyFill="1" applyBorder="1" applyAlignment="1">
      <alignment horizontal="left" vertical="center"/>
    </xf>
    <xf numFmtId="0" fontId="46" fillId="0" borderId="59" xfId="15" quotePrefix="1" applyFont="1" applyFill="1" applyBorder="1" applyAlignment="1">
      <alignment horizontal="center" vertical="center"/>
    </xf>
    <xf numFmtId="1" fontId="45" fillId="0" borderId="10" xfId="15" applyNumberFormat="1" applyFont="1" applyFill="1" applyBorder="1" applyAlignment="1">
      <alignment horizontal="center" vertical="center"/>
    </xf>
    <xf numFmtId="43" fontId="50" fillId="0" borderId="91" xfId="13" applyFont="1" applyFill="1" applyBorder="1" applyAlignment="1">
      <alignment horizontal="center" vertical="center"/>
    </xf>
    <xf numFmtId="0" fontId="45" fillId="0" borderId="60" xfId="0" applyFont="1" applyFill="1" applyBorder="1" applyAlignment="1">
      <alignment horizontal="center" vertical="center"/>
    </xf>
    <xf numFmtId="0" fontId="48" fillId="11" borderId="84" xfId="13" applyNumberFormat="1" applyFont="1" applyFill="1" applyBorder="1" applyAlignment="1">
      <alignment horizontal="left" vertical="center"/>
    </xf>
    <xf numFmtId="0" fontId="48" fillId="11" borderId="75" xfId="15" applyFont="1" applyFill="1" applyBorder="1" applyAlignment="1">
      <alignment horizontal="center" vertical="center"/>
    </xf>
    <xf numFmtId="165" fontId="48" fillId="11" borderId="75" xfId="15" applyNumberFormat="1" applyFont="1" applyFill="1" applyBorder="1" applyAlignment="1">
      <alignment horizontal="center" vertical="center"/>
    </xf>
    <xf numFmtId="164" fontId="48" fillId="11" borderId="75" xfId="15" applyNumberFormat="1" applyFont="1" applyFill="1" applyBorder="1" applyAlignment="1">
      <alignment horizontal="center" vertical="center" wrapText="1"/>
    </xf>
    <xf numFmtId="43" fontId="48" fillId="11" borderId="99" xfId="13" applyFont="1" applyFill="1" applyBorder="1" applyAlignment="1">
      <alignment horizontal="center" vertical="center"/>
    </xf>
    <xf numFmtId="175" fontId="46" fillId="0" borderId="3" xfId="14" applyNumberFormat="1" applyFont="1" applyBorder="1"/>
    <xf numFmtId="0" fontId="48" fillId="11" borderId="74" xfId="15" applyFont="1" applyFill="1" applyBorder="1" applyAlignment="1">
      <alignment horizontal="center" vertical="center" wrapText="1"/>
    </xf>
    <xf numFmtId="0" fontId="48" fillId="11" borderId="75" xfId="15" applyFont="1" applyFill="1" applyBorder="1" applyAlignment="1">
      <alignment horizontal="center" vertical="center" wrapText="1"/>
    </xf>
    <xf numFmtId="10" fontId="3" fillId="0" borderId="0" xfId="0" applyNumberFormat="1" applyFont="1" applyAlignment="1">
      <alignment horizontal="center"/>
    </xf>
    <xf numFmtId="0" fontId="18" fillId="0" borderId="60" xfId="0" applyFont="1" applyBorder="1" applyAlignment="1">
      <alignment horizontal="right"/>
    </xf>
    <xf numFmtId="0" fontId="0" fillId="0" borderId="60" xfId="0" applyBorder="1" applyAlignment="1">
      <alignment horizontal="center" vertical="center"/>
    </xf>
    <xf numFmtId="0" fontId="49" fillId="17" borderId="98" xfId="15" applyFont="1" applyFill="1" applyBorder="1" applyAlignment="1">
      <alignment horizontal="left"/>
    </xf>
    <xf numFmtId="0" fontId="49" fillId="17" borderId="58" xfId="15" applyFont="1" applyFill="1" applyBorder="1" applyAlignment="1">
      <alignment horizontal="left"/>
    </xf>
    <xf numFmtId="0" fontId="67" fillId="0" borderId="100" xfId="15" applyFont="1" applyBorder="1" applyAlignment="1">
      <alignment horizontal="left" vertical="center"/>
    </xf>
    <xf numFmtId="0" fontId="67" fillId="0" borderId="101" xfId="15" applyFont="1" applyBorder="1" applyAlignment="1">
      <alignment horizontal="left" vertical="center"/>
    </xf>
    <xf numFmtId="0" fontId="67" fillId="0" borderId="102" xfId="15" applyFont="1" applyBorder="1" applyAlignment="1">
      <alignment horizontal="left" vertical="center"/>
    </xf>
    <xf numFmtId="0" fontId="45" fillId="0" borderId="64" xfId="15" applyFont="1" applyBorder="1" applyAlignment="1">
      <alignment horizontal="center" wrapText="1"/>
    </xf>
    <xf numFmtId="0" fontId="45" fillId="0" borderId="65" xfId="15" applyFont="1" applyBorder="1" applyAlignment="1">
      <alignment horizontal="center"/>
    </xf>
    <xf numFmtId="0" fontId="45" fillId="0" borderId="89" xfId="15" applyFont="1" applyBorder="1" applyAlignment="1">
      <alignment horizontal="center"/>
    </xf>
    <xf numFmtId="0" fontId="45" fillId="0" borderId="66" xfId="15" applyFont="1" applyBorder="1" applyAlignment="1">
      <alignment horizontal="center"/>
    </xf>
    <xf numFmtId="0" fontId="45" fillId="0" borderId="3" xfId="15" applyFont="1" applyBorder="1" applyAlignment="1">
      <alignment horizontal="center"/>
    </xf>
    <xf numFmtId="0" fontId="45" fillId="0" borderId="83" xfId="15" applyFont="1" applyBorder="1" applyAlignment="1">
      <alignment horizontal="center"/>
    </xf>
    <xf numFmtId="0" fontId="65" fillId="0" borderId="103" xfId="15" applyFont="1" applyBorder="1" applyAlignment="1">
      <alignment horizontal="center" vertical="center"/>
    </xf>
    <xf numFmtId="0" fontId="65" fillId="0" borderId="65" xfId="15" applyFont="1" applyBorder="1" applyAlignment="1">
      <alignment horizontal="center" vertical="center"/>
    </xf>
    <xf numFmtId="0" fontId="65" fillId="0" borderId="104" xfId="15" applyFont="1" applyBorder="1" applyAlignment="1">
      <alignment horizontal="center" vertical="center"/>
    </xf>
    <xf numFmtId="0" fontId="65" fillId="0" borderId="105" xfId="15" applyFont="1" applyBorder="1" applyAlignment="1">
      <alignment horizontal="center" vertical="center"/>
    </xf>
    <xf numFmtId="0" fontId="65" fillId="0" borderId="106" xfId="15" applyFont="1" applyBorder="1" applyAlignment="1">
      <alignment horizontal="center" vertical="center"/>
    </xf>
    <xf numFmtId="0" fontId="65" fillId="0" borderId="107" xfId="15" applyFont="1" applyBorder="1" applyAlignment="1">
      <alignment horizontal="center" vertical="center"/>
    </xf>
    <xf numFmtId="0" fontId="48" fillId="0" borderId="63" xfId="15" applyFont="1" applyBorder="1" applyAlignment="1">
      <alignment horizontal="center" wrapText="1"/>
    </xf>
    <xf numFmtId="0" fontId="48" fillId="0" borderId="72" xfId="15" applyFont="1" applyBorder="1" applyAlignment="1">
      <alignment horizontal="center" wrapText="1"/>
    </xf>
    <xf numFmtId="43" fontId="45" fillId="0" borderId="69" xfId="13" applyFont="1" applyBorder="1" applyAlignment="1">
      <alignment horizontal="center"/>
    </xf>
    <xf numFmtId="43" fontId="45" fillId="0" borderId="73" xfId="13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0" fillId="0" borderId="0" xfId="0" applyFont="1" applyAlignme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3" borderId="15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/>
    <xf numFmtId="0" fontId="68" fillId="0" borderId="0" xfId="0" applyFont="1" applyAlignment="1">
      <alignment horizontal="center"/>
    </xf>
    <xf numFmtId="0" fontId="69" fillId="0" borderId="0" xfId="0" applyFont="1" applyAlignment="1"/>
    <xf numFmtId="10" fontId="3" fillId="4" borderId="108" xfId="0" applyNumberFormat="1" applyFont="1" applyFill="1" applyBorder="1" applyAlignment="1">
      <alignment horizontal="center" vertical="center"/>
    </xf>
    <xf numFmtId="10" fontId="3" fillId="4" borderId="109" xfId="0" applyNumberFormat="1" applyFont="1" applyFill="1" applyBorder="1" applyAlignment="1">
      <alignment horizontal="center" vertical="center"/>
    </xf>
    <xf numFmtId="10" fontId="3" fillId="4" borderId="110" xfId="0" applyNumberFormat="1" applyFont="1" applyFill="1" applyBorder="1" applyAlignment="1">
      <alignment horizontal="center" vertical="center"/>
    </xf>
    <xf numFmtId="0" fontId="14" fillId="4" borderId="46" xfId="0" applyFont="1" applyFill="1" applyBorder="1" applyAlignment="1">
      <alignment horizontal="right" vertical="center"/>
    </xf>
    <xf numFmtId="0" fontId="4" fillId="0" borderId="47" xfId="0" applyFont="1" applyBorder="1"/>
    <xf numFmtId="0" fontId="4" fillId="0" borderId="49" xfId="0" applyFont="1" applyBorder="1"/>
    <xf numFmtId="0" fontId="4" fillId="0" borderId="50" xfId="0" applyFont="1" applyBorder="1"/>
    <xf numFmtId="0" fontId="27" fillId="7" borderId="53" xfId="0" applyFont="1" applyFill="1" applyBorder="1" applyAlignment="1">
      <alignment horizontal="center"/>
    </xf>
    <xf numFmtId="0" fontId="4" fillId="0" borderId="54" xfId="0" applyFont="1" applyBorder="1"/>
    <xf numFmtId="0" fontId="44" fillId="0" borderId="56" xfId="0" applyFont="1" applyBorder="1" applyAlignment="1">
      <alignment horizontal="center" vertical="center"/>
    </xf>
    <xf numFmtId="0" fontId="4" fillId="0" borderId="57" xfId="0" applyFont="1" applyBorder="1"/>
  </cellXfs>
  <cellStyles count="18">
    <cellStyle name="Normal" xfId="0" builtinId="0"/>
    <cellStyle name="Normal 2" xfId="2"/>
    <cellStyle name="Normal 2 2" xfId="3"/>
    <cellStyle name="Normal 2 2 2" xfId="4"/>
    <cellStyle name="Normal 2 3" xfId="5"/>
    <cellStyle name="Normal 3" xfId="6"/>
    <cellStyle name="Normal 4" xfId="7"/>
    <cellStyle name="Normal 5" xfId="1"/>
    <cellStyle name="Normal 6" xfId="15"/>
    <cellStyle name="Normal 7" xfId="16"/>
    <cellStyle name="Porcentagem" xfId="14" builtinId="5"/>
    <cellStyle name="Porcentagem 2" xfId="8"/>
    <cellStyle name="Porcentagem 3" xfId="12"/>
    <cellStyle name="Vírgula" xfId="13" builtinId="3"/>
    <cellStyle name="Vírgula 2" xfId="10"/>
    <cellStyle name="Vírgula 3" xfId="11"/>
    <cellStyle name="Vírgula 4" xfId="9"/>
    <cellStyle name="Vírgula 5" xfId="17"/>
  </cellStyles>
  <dxfs count="8"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FF66"/>
          <bgColor rgb="FFFFFF66"/>
        </patternFill>
      </fill>
    </dxf>
    <dxf>
      <font>
        <color theme="0"/>
      </font>
      <fill>
        <patternFill patternType="none"/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FF66"/>
          <bgColor rgb="FFFFFF66"/>
        </patternFill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</dxfs>
  <tableStyles count="0" defaultTableStyle="TableStyleMedium2" defaultPivotStyle="PivotStyleLight16"/>
  <colors>
    <mruColors>
      <color rgb="FF215967"/>
      <color rgb="FF4F6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STALA&#199;&#213;E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STALA&#199;&#213;ES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STALA&#199;&#213;ES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13</xdr:row>
      <xdr:rowOff>57150</xdr:rowOff>
    </xdr:from>
    <xdr:ext cx="3162300" cy="585095"/>
    <xdr:pic>
      <xdr:nvPicPr>
        <xdr:cNvPr id="3" name="Imagem 2">
          <a:extLst>
            <a:ext uri="{FF2B5EF4-FFF2-40B4-BE49-F238E27FC236}">
              <a16:creationId xmlns="" xmlns:a16="http://schemas.microsoft.com/office/drawing/2014/main" id="{1A35CC57-55BA-474A-BEBF-BDE0E79AE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286000"/>
          <a:ext cx="3162300" cy="5850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5" name="Shape 5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6" name="Shape 6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7" name="Shape 7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8" name="Shape 8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9" name="Shape 9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10" name="Shape 10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17</xdr:row>
      <xdr:rowOff>104775</xdr:rowOff>
    </xdr:from>
    <xdr:ext cx="3095625" cy="523875"/>
    <xdr:pic>
      <xdr:nvPicPr>
        <xdr:cNvPr id="2" name="image3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/>
    <pageSetUpPr fitToPage="1"/>
  </sheetPr>
  <dimension ref="A1:P1042"/>
  <sheetViews>
    <sheetView tabSelected="1" view="pageBreakPreview" zoomScale="85" zoomScaleNormal="85" zoomScaleSheetLayoutView="85" workbookViewId="0">
      <pane ySplit="7" topLeftCell="A8" activePane="bottomLeft" state="frozen"/>
      <selection pane="bottomLeft" activeCell="J273" sqref="J273"/>
    </sheetView>
  </sheetViews>
  <sheetFormatPr defaultColWidth="14.42578125" defaultRowHeight="15" customHeight="1" outlineLevelRow="1"/>
  <cols>
    <col min="1" max="1" width="3" style="295" customWidth="1"/>
    <col min="2" max="2" width="11.5703125" style="317" customWidth="1"/>
    <col min="3" max="4" width="19.140625" style="221" customWidth="1"/>
    <col min="5" max="5" width="0.7109375" style="221" hidden="1" customWidth="1"/>
    <col min="6" max="6" width="63.42578125" style="221" customWidth="1"/>
    <col min="7" max="7" width="13.7109375" style="221" customWidth="1"/>
    <col min="8" max="8" width="16.42578125" style="221" customWidth="1"/>
    <col min="9" max="9" width="28.7109375" style="221" customWidth="1"/>
    <col min="10" max="10" width="30" style="293" customWidth="1"/>
    <col min="11" max="11" width="18.85546875" style="221" customWidth="1"/>
    <col min="12" max="16" width="9.140625" style="221" customWidth="1"/>
    <col min="17" max="16384" width="14.42578125" style="221"/>
  </cols>
  <sheetData>
    <row r="1" spans="1:16" ht="21" customHeight="1">
      <c r="A1" s="428" t="s">
        <v>1374</v>
      </c>
      <c r="B1" s="429"/>
      <c r="C1" s="430"/>
      <c r="D1" s="434" t="s">
        <v>1370</v>
      </c>
      <c r="E1" s="435"/>
      <c r="F1" s="435"/>
      <c r="G1" s="435"/>
      <c r="H1" s="435"/>
      <c r="I1" s="435"/>
      <c r="J1" s="436"/>
    </row>
    <row r="2" spans="1:16" ht="20.25" customHeight="1">
      <c r="A2" s="431"/>
      <c r="B2" s="432"/>
      <c r="C2" s="433"/>
      <c r="D2" s="437"/>
      <c r="E2" s="438"/>
      <c r="F2" s="438"/>
      <c r="G2" s="438"/>
      <c r="H2" s="438"/>
      <c r="I2" s="438"/>
      <c r="J2" s="439"/>
    </row>
    <row r="3" spans="1:16" ht="15" customHeight="1">
      <c r="A3" s="431"/>
      <c r="B3" s="432"/>
      <c r="C3" s="433"/>
      <c r="D3" s="357" t="s">
        <v>0</v>
      </c>
      <c r="E3" s="270"/>
      <c r="F3" s="222" t="s">
        <v>1371</v>
      </c>
      <c r="G3" s="222"/>
      <c r="H3" s="223"/>
      <c r="I3" s="224" t="s">
        <v>1</v>
      </c>
      <c r="J3" s="356"/>
    </row>
    <row r="4" spans="1:16" ht="15" customHeight="1">
      <c r="A4" s="431"/>
      <c r="B4" s="432"/>
      <c r="C4" s="433"/>
      <c r="D4" s="358" t="s">
        <v>1372</v>
      </c>
      <c r="E4" s="271"/>
      <c r="F4" s="225"/>
      <c r="G4" s="225"/>
      <c r="H4" s="225"/>
      <c r="I4" s="440" t="s">
        <v>1375</v>
      </c>
      <c r="J4" s="442"/>
    </row>
    <row r="5" spans="1:16" ht="15" customHeight="1" thickBot="1">
      <c r="A5" s="431"/>
      <c r="B5" s="432"/>
      <c r="C5" s="433"/>
      <c r="D5" s="359" t="s">
        <v>1373</v>
      </c>
      <c r="E5" s="226"/>
      <c r="F5" s="227"/>
      <c r="G5" s="225"/>
      <c r="H5" s="225"/>
      <c r="I5" s="441"/>
      <c r="J5" s="443"/>
    </row>
    <row r="6" spans="1:16" ht="21" customHeight="1" thickBot="1">
      <c r="A6" s="425" t="s">
        <v>1378</v>
      </c>
      <c r="B6" s="426"/>
      <c r="C6" s="426"/>
      <c r="D6" s="426"/>
      <c r="E6" s="426"/>
      <c r="F6" s="426"/>
      <c r="G6" s="426"/>
      <c r="H6" s="426"/>
      <c r="I6" s="426"/>
      <c r="J6" s="427"/>
      <c r="K6" s="229"/>
      <c r="L6" s="229"/>
      <c r="M6" s="229"/>
      <c r="N6" s="229"/>
      <c r="O6" s="229"/>
      <c r="P6" s="229"/>
    </row>
    <row r="7" spans="1:16" ht="54.75" customHeight="1">
      <c r="A7" s="360"/>
      <c r="B7" s="412" t="s">
        <v>3</v>
      </c>
      <c r="C7" s="418" t="s">
        <v>1376</v>
      </c>
      <c r="D7" s="419" t="s">
        <v>1377</v>
      </c>
      <c r="E7" s="413"/>
      <c r="F7" s="413" t="s">
        <v>6</v>
      </c>
      <c r="G7" s="413" t="s">
        <v>1023</v>
      </c>
      <c r="H7" s="414" t="s">
        <v>1021</v>
      </c>
      <c r="I7" s="415" t="s">
        <v>1018</v>
      </c>
      <c r="J7" s="416" t="s">
        <v>1019</v>
      </c>
      <c r="K7" s="229"/>
      <c r="L7" s="229"/>
      <c r="M7" s="229"/>
      <c r="N7" s="229"/>
      <c r="O7" s="229"/>
      <c r="P7" s="229"/>
    </row>
    <row r="8" spans="1:16" s="274" customFormat="1" ht="23.25" customHeight="1">
      <c r="A8" s="361"/>
      <c r="B8" s="318">
        <v>1</v>
      </c>
      <c r="C8" s="319" t="s">
        <v>1309</v>
      </c>
      <c r="D8" s="319"/>
      <c r="E8" s="319"/>
      <c r="F8" s="319"/>
      <c r="G8" s="319"/>
      <c r="H8" s="319"/>
      <c r="I8" s="320"/>
      <c r="J8" s="362">
        <f>J9+J18+J34+J14+J27+J32+J24</f>
        <v>0</v>
      </c>
      <c r="K8" s="272"/>
      <c r="L8" s="273"/>
      <c r="M8" s="273"/>
      <c r="N8" s="273"/>
      <c r="O8" s="273"/>
      <c r="P8" s="273"/>
    </row>
    <row r="9" spans="1:16" ht="15.75" outlineLevel="1">
      <c r="A9" s="363"/>
      <c r="B9" s="305" t="s">
        <v>990</v>
      </c>
      <c r="C9" s="423" t="s">
        <v>1228</v>
      </c>
      <c r="D9" s="424"/>
      <c r="E9" s="424"/>
      <c r="F9" s="424"/>
      <c r="G9" s="268"/>
      <c r="H9" s="268"/>
      <c r="I9" s="269"/>
      <c r="J9" s="364">
        <f>SUM(J10:J13)</f>
        <v>0</v>
      </c>
      <c r="K9" s="231"/>
      <c r="L9" s="230"/>
      <c r="M9" s="230"/>
      <c r="N9" s="230"/>
      <c r="O9" s="230"/>
      <c r="P9" s="230"/>
    </row>
    <row r="10" spans="1:16" s="351" customFormat="1" ht="15.75" outlineLevel="1">
      <c r="A10" s="363"/>
      <c r="B10" s="310" t="s">
        <v>1242</v>
      </c>
      <c r="C10" s="285" t="s">
        <v>2</v>
      </c>
      <c r="D10" s="232" t="s">
        <v>1037</v>
      </c>
      <c r="E10" s="232" t="str">
        <f>B10&amp;$C$264</f>
        <v xml:space="preserve">1.1.1PÓS OBRA  </v>
      </c>
      <c r="F10" s="334" t="s">
        <v>1038</v>
      </c>
      <c r="G10" s="234" t="s">
        <v>1107</v>
      </c>
      <c r="H10" s="235">
        <v>3</v>
      </c>
      <c r="I10" s="236"/>
      <c r="J10" s="365">
        <f t="shared" ref="J10:J22" si="0">SUM(I10*H10)</f>
        <v>0</v>
      </c>
      <c r="K10" s="231"/>
      <c r="L10" s="230"/>
      <c r="M10" s="230"/>
      <c r="N10" s="230"/>
      <c r="O10" s="230"/>
      <c r="P10" s="230"/>
    </row>
    <row r="11" spans="1:16" s="351" customFormat="1" ht="15.75" outlineLevel="1">
      <c r="A11" s="363"/>
      <c r="B11" s="310" t="s">
        <v>1223</v>
      </c>
      <c r="C11" s="285" t="s">
        <v>2</v>
      </c>
      <c r="D11" s="232" t="s">
        <v>1039</v>
      </c>
      <c r="E11" s="232" t="str">
        <f>B11&amp;$C$264</f>
        <v xml:space="preserve">1.1.2PÓS OBRA  </v>
      </c>
      <c r="F11" s="334" t="s">
        <v>1040</v>
      </c>
      <c r="G11" s="234" t="s">
        <v>1107</v>
      </c>
      <c r="H11" s="235">
        <v>1</v>
      </c>
      <c r="I11" s="236"/>
      <c r="J11" s="365">
        <f t="shared" si="0"/>
        <v>0</v>
      </c>
      <c r="K11" s="231"/>
      <c r="L11" s="230"/>
      <c r="M11" s="230"/>
      <c r="N11" s="230"/>
      <c r="O11" s="230"/>
      <c r="P11" s="230"/>
    </row>
    <row r="12" spans="1:16" s="351" customFormat="1" ht="15.75" outlineLevel="1">
      <c r="A12" s="363"/>
      <c r="B12" s="310" t="s">
        <v>1224</v>
      </c>
      <c r="C12" s="285" t="s">
        <v>2</v>
      </c>
      <c r="D12" s="232" t="s">
        <v>1041</v>
      </c>
      <c r="E12" s="232" t="str">
        <f>B12&amp;$C$264</f>
        <v xml:space="preserve">1.1.3PÓS OBRA  </v>
      </c>
      <c r="F12" s="334" t="s">
        <v>1042</v>
      </c>
      <c r="G12" s="234" t="s">
        <v>1107</v>
      </c>
      <c r="H12" s="235">
        <v>1</v>
      </c>
      <c r="I12" s="236"/>
      <c r="J12" s="365">
        <f t="shared" si="0"/>
        <v>0</v>
      </c>
      <c r="K12" s="231"/>
      <c r="L12" s="230"/>
      <c r="M12" s="230"/>
      <c r="N12" s="230"/>
      <c r="O12" s="230"/>
      <c r="P12" s="230"/>
    </row>
    <row r="13" spans="1:16" s="351" customFormat="1" ht="24" customHeight="1" outlineLevel="1">
      <c r="A13" s="363"/>
      <c r="B13" s="310" t="s">
        <v>1225</v>
      </c>
      <c r="C13" s="285" t="s">
        <v>2</v>
      </c>
      <c r="D13" s="232" t="s">
        <v>1226</v>
      </c>
      <c r="E13" s="232"/>
      <c r="F13" s="334" t="s">
        <v>1227</v>
      </c>
      <c r="G13" s="234" t="s">
        <v>1107</v>
      </c>
      <c r="H13" s="235">
        <v>3</v>
      </c>
      <c r="I13" s="236"/>
      <c r="J13" s="365">
        <f t="shared" si="0"/>
        <v>0</v>
      </c>
      <c r="K13" s="231"/>
      <c r="L13" s="230"/>
      <c r="M13" s="230"/>
      <c r="N13" s="230"/>
      <c r="O13" s="230"/>
      <c r="P13" s="230"/>
    </row>
    <row r="14" spans="1:16" s="399" customFormat="1" ht="15.75" outlineLevel="1">
      <c r="A14" s="363"/>
      <c r="B14" s="305" t="s">
        <v>54</v>
      </c>
      <c r="C14" s="423" t="s">
        <v>1064</v>
      </c>
      <c r="D14" s="424"/>
      <c r="E14" s="424"/>
      <c r="F14" s="424"/>
      <c r="G14" s="268"/>
      <c r="H14" s="268"/>
      <c r="I14" s="269"/>
      <c r="J14" s="364">
        <f>SUM(J15:J17)</f>
        <v>0</v>
      </c>
      <c r="K14" s="231"/>
      <c r="L14" s="230"/>
      <c r="M14" s="230"/>
      <c r="N14" s="230"/>
      <c r="O14" s="230"/>
      <c r="P14" s="230"/>
    </row>
    <row r="15" spans="1:16" s="351" customFormat="1" ht="15.75" outlineLevel="1">
      <c r="A15" s="363"/>
      <c r="B15" s="310" t="s">
        <v>1243</v>
      </c>
      <c r="C15" s="285" t="s">
        <v>1020</v>
      </c>
      <c r="D15" s="402" t="s">
        <v>1358</v>
      </c>
      <c r="E15" s="403"/>
      <c r="F15" s="404" t="s">
        <v>1357</v>
      </c>
      <c r="G15" s="405" t="s">
        <v>1062</v>
      </c>
      <c r="H15" s="406">
        <v>288</v>
      </c>
      <c r="I15" s="401"/>
      <c r="J15" s="365">
        <f t="shared" ref="J15:J17" si="1">SUM(I15*H15)</f>
        <v>0</v>
      </c>
      <c r="K15" s="231"/>
      <c r="L15" s="230"/>
      <c r="M15" s="230"/>
      <c r="N15" s="230"/>
      <c r="O15" s="230"/>
      <c r="P15" s="230"/>
    </row>
    <row r="16" spans="1:16" s="351" customFormat="1" ht="36" customHeight="1" outlineLevel="1">
      <c r="A16" s="363"/>
      <c r="B16" s="310" t="s">
        <v>59</v>
      </c>
      <c r="C16" s="285" t="s">
        <v>1020</v>
      </c>
      <c r="D16" s="402" t="s">
        <v>1360</v>
      </c>
      <c r="E16" s="403"/>
      <c r="F16" s="404" t="s">
        <v>1359</v>
      </c>
      <c r="G16" s="405" t="s">
        <v>1065</v>
      </c>
      <c r="H16" s="406">
        <v>6</v>
      </c>
      <c r="I16" s="401"/>
      <c r="J16" s="365">
        <f t="shared" si="1"/>
        <v>0</v>
      </c>
      <c r="K16" s="231"/>
      <c r="L16" s="230"/>
      <c r="M16" s="230"/>
      <c r="N16" s="230"/>
      <c r="O16" s="230"/>
      <c r="P16" s="230"/>
    </row>
    <row r="17" spans="1:16" s="351" customFormat="1" ht="15.75" outlineLevel="1">
      <c r="A17" s="363"/>
      <c r="B17" s="310" t="s">
        <v>66</v>
      </c>
      <c r="C17" s="285" t="s">
        <v>1020</v>
      </c>
      <c r="D17" s="402" t="s">
        <v>1362</v>
      </c>
      <c r="E17" s="403"/>
      <c r="F17" s="404" t="s">
        <v>1361</v>
      </c>
      <c r="G17" s="405" t="s">
        <v>1065</v>
      </c>
      <c r="H17" s="406">
        <v>6</v>
      </c>
      <c r="I17" s="401"/>
      <c r="J17" s="365">
        <f t="shared" si="1"/>
        <v>0</v>
      </c>
      <c r="K17" s="231"/>
      <c r="L17" s="230"/>
      <c r="M17" s="230"/>
      <c r="N17" s="230"/>
      <c r="O17" s="230"/>
      <c r="P17" s="230"/>
    </row>
    <row r="18" spans="1:16" s="399" customFormat="1" ht="15.75" outlineLevel="1">
      <c r="A18" s="363"/>
      <c r="B18" s="305" t="s">
        <v>991</v>
      </c>
      <c r="C18" s="423" t="s">
        <v>14</v>
      </c>
      <c r="D18" s="424"/>
      <c r="E18" s="424"/>
      <c r="F18" s="424"/>
      <c r="G18" s="268"/>
      <c r="H18" s="268"/>
      <c r="I18" s="269"/>
      <c r="J18" s="364">
        <f>SUM(J19:J23)</f>
        <v>0</v>
      </c>
      <c r="K18" s="231"/>
      <c r="L18" s="230"/>
      <c r="M18" s="230"/>
      <c r="N18" s="230"/>
      <c r="O18" s="230"/>
      <c r="P18" s="230"/>
    </row>
    <row r="19" spans="1:16" s="351" customFormat="1" ht="15.75" outlineLevel="1">
      <c r="A19" s="363"/>
      <c r="B19" s="310" t="s">
        <v>1056</v>
      </c>
      <c r="C19" s="285" t="s">
        <v>2</v>
      </c>
      <c r="D19" s="232" t="s">
        <v>1068</v>
      </c>
      <c r="E19" s="232"/>
      <c r="F19" s="334" t="s">
        <v>1069</v>
      </c>
      <c r="G19" s="234" t="s">
        <v>1024</v>
      </c>
      <c r="H19" s="235">
        <v>40</v>
      </c>
      <c r="I19" s="401"/>
      <c r="J19" s="365">
        <f t="shared" si="0"/>
        <v>0</v>
      </c>
      <c r="K19" s="231"/>
      <c r="L19" s="230"/>
      <c r="M19" s="230"/>
      <c r="N19" s="230"/>
      <c r="O19" s="230"/>
      <c r="P19" s="230"/>
    </row>
    <row r="20" spans="1:16" s="351" customFormat="1" ht="15.75" outlineLevel="1">
      <c r="A20" s="363"/>
      <c r="B20" s="310" t="s">
        <v>1325</v>
      </c>
      <c r="C20" s="285" t="s">
        <v>2</v>
      </c>
      <c r="D20" s="232" t="s">
        <v>1027</v>
      </c>
      <c r="E20" s="232"/>
      <c r="F20" s="334" t="s">
        <v>15</v>
      </c>
      <c r="G20" s="234" t="s">
        <v>1024</v>
      </c>
      <c r="H20" s="235">
        <v>40</v>
      </c>
      <c r="I20" s="236"/>
      <c r="J20" s="365">
        <f t="shared" si="0"/>
        <v>0</v>
      </c>
      <c r="K20" s="231"/>
      <c r="L20" s="230"/>
      <c r="M20" s="230"/>
      <c r="N20" s="230"/>
      <c r="O20" s="230"/>
      <c r="P20" s="230"/>
    </row>
    <row r="21" spans="1:16" s="351" customFormat="1" ht="15.75" outlineLevel="1">
      <c r="A21" s="363"/>
      <c r="B21" s="310" t="s">
        <v>1326</v>
      </c>
      <c r="C21" s="285" t="s">
        <v>2</v>
      </c>
      <c r="D21" s="232" t="s">
        <v>1028</v>
      </c>
      <c r="E21" s="232"/>
      <c r="F21" s="334" t="s">
        <v>16</v>
      </c>
      <c r="G21" s="234" t="s">
        <v>1024</v>
      </c>
      <c r="H21" s="235">
        <v>35.75</v>
      </c>
      <c r="I21" s="236"/>
      <c r="J21" s="365">
        <f t="shared" si="0"/>
        <v>0</v>
      </c>
      <c r="K21" s="231"/>
      <c r="L21" s="230"/>
      <c r="M21" s="230"/>
      <c r="N21" s="230"/>
      <c r="O21" s="230"/>
      <c r="P21" s="230"/>
    </row>
    <row r="22" spans="1:16" s="351" customFormat="1" ht="15.75" outlineLevel="1">
      <c r="A22" s="363"/>
      <c r="B22" s="310" t="s">
        <v>1327</v>
      </c>
      <c r="C22" s="285" t="s">
        <v>2</v>
      </c>
      <c r="D22" s="232" t="s">
        <v>1070</v>
      </c>
      <c r="E22" s="232"/>
      <c r="F22" s="334" t="s">
        <v>1071</v>
      </c>
      <c r="G22" s="234" t="s">
        <v>1024</v>
      </c>
      <c r="H22" s="235">
        <v>750</v>
      </c>
      <c r="I22" s="236"/>
      <c r="J22" s="365">
        <f t="shared" si="0"/>
        <v>0</v>
      </c>
      <c r="K22" s="231"/>
      <c r="L22" s="230"/>
      <c r="M22" s="230"/>
      <c r="N22" s="230"/>
      <c r="O22" s="230"/>
      <c r="P22" s="230"/>
    </row>
    <row r="23" spans="1:16" s="355" customFormat="1" ht="30" outlineLevel="1">
      <c r="A23" s="363"/>
      <c r="B23" s="310" t="s">
        <v>1328</v>
      </c>
      <c r="C23" s="285" t="s">
        <v>2</v>
      </c>
      <c r="D23" s="232" t="s">
        <v>1029</v>
      </c>
      <c r="E23" s="232"/>
      <c r="F23" s="334" t="s">
        <v>10</v>
      </c>
      <c r="G23" s="234" t="s">
        <v>1024</v>
      </c>
      <c r="H23" s="235">
        <v>2</v>
      </c>
      <c r="I23" s="236"/>
      <c r="J23" s="365">
        <f>SUM(I23*H23)</f>
        <v>0</v>
      </c>
      <c r="K23" s="231"/>
      <c r="L23" s="230"/>
      <c r="M23" s="230"/>
      <c r="N23" s="230"/>
      <c r="O23" s="230"/>
      <c r="P23" s="230"/>
    </row>
    <row r="24" spans="1:16" s="400" customFormat="1" ht="15.75" outlineLevel="1">
      <c r="A24" s="363"/>
      <c r="B24" s="305" t="s">
        <v>992</v>
      </c>
      <c r="C24" s="423" t="s">
        <v>1308</v>
      </c>
      <c r="D24" s="424"/>
      <c r="E24" s="424"/>
      <c r="F24" s="424"/>
      <c r="G24" s="268"/>
      <c r="H24" s="268"/>
      <c r="I24" s="269"/>
      <c r="J24" s="364">
        <f>SUM(J25:J26)</f>
        <v>0</v>
      </c>
      <c r="K24" s="231"/>
      <c r="L24" s="230"/>
      <c r="M24" s="230"/>
      <c r="N24" s="230"/>
      <c r="O24" s="230"/>
      <c r="P24" s="230"/>
    </row>
    <row r="25" spans="1:16" s="400" customFormat="1" ht="44.25" customHeight="1" outlineLevel="1">
      <c r="A25" s="363"/>
      <c r="B25" s="407" t="s">
        <v>1105</v>
      </c>
      <c r="C25" s="408" t="s">
        <v>1241</v>
      </c>
      <c r="D25" s="409">
        <v>88315</v>
      </c>
      <c r="E25" s="403" t="s">
        <v>1368</v>
      </c>
      <c r="F25" s="404" t="s">
        <v>1368</v>
      </c>
      <c r="G25" s="405" t="s">
        <v>1062</v>
      </c>
      <c r="H25" s="406">
        <v>170.64587826086958</v>
      </c>
      <c r="I25" s="401"/>
      <c r="J25" s="410">
        <f>I25*H25</f>
        <v>0</v>
      </c>
      <c r="K25" s="231"/>
      <c r="L25" s="230"/>
      <c r="M25" s="230"/>
      <c r="N25" s="230"/>
      <c r="O25" s="230"/>
      <c r="P25" s="230"/>
    </row>
    <row r="26" spans="1:16" s="400" customFormat="1" ht="44.25" customHeight="1" outlineLevel="1">
      <c r="A26" s="363"/>
      <c r="B26" s="407" t="s">
        <v>1367</v>
      </c>
      <c r="C26" s="408" t="s">
        <v>1241</v>
      </c>
      <c r="D26" s="409">
        <v>41953</v>
      </c>
      <c r="E26" s="403"/>
      <c r="F26" s="404" t="s">
        <v>1369</v>
      </c>
      <c r="G26" s="405" t="s">
        <v>895</v>
      </c>
      <c r="H26" s="406">
        <v>141.66</v>
      </c>
      <c r="I26" s="401"/>
      <c r="J26" s="410">
        <f>I26*H26</f>
        <v>0</v>
      </c>
      <c r="K26" s="231"/>
      <c r="L26" s="230"/>
      <c r="M26" s="230"/>
      <c r="N26" s="230"/>
      <c r="O26" s="230"/>
      <c r="P26" s="230"/>
    </row>
    <row r="27" spans="1:16" ht="15.75" outlineLevel="1">
      <c r="A27" s="363"/>
      <c r="B27" s="305" t="s">
        <v>71</v>
      </c>
      <c r="C27" s="268" t="s">
        <v>1222</v>
      </c>
      <c r="D27" s="268"/>
      <c r="E27" s="268"/>
      <c r="F27" s="268"/>
      <c r="G27" s="268"/>
      <c r="H27" s="268"/>
      <c r="I27" s="269"/>
      <c r="J27" s="364">
        <f>SUM(J28:J31)</f>
        <v>0</v>
      </c>
      <c r="K27" s="231"/>
      <c r="L27" s="230"/>
      <c r="M27" s="230"/>
      <c r="N27" s="230"/>
      <c r="O27" s="230"/>
      <c r="P27" s="230"/>
    </row>
    <row r="28" spans="1:16" s="351" customFormat="1" ht="30" outlineLevel="1">
      <c r="A28" s="363"/>
      <c r="B28" s="407" t="s">
        <v>1051</v>
      </c>
      <c r="C28" s="408" t="s">
        <v>2</v>
      </c>
      <c r="D28" s="403" t="s">
        <v>1035</v>
      </c>
      <c r="E28" s="403" t="str">
        <f>B28&amp;$C$44</f>
        <v>1.5.1C06</v>
      </c>
      <c r="F28" s="404" t="s">
        <v>19</v>
      </c>
      <c r="G28" s="405" t="s">
        <v>686</v>
      </c>
      <c r="H28" s="406">
        <v>500</v>
      </c>
      <c r="I28" s="401"/>
      <c r="J28" s="365">
        <f t="shared" ref="J28:J31" si="2">SUM(I28*H28)</f>
        <v>0</v>
      </c>
      <c r="K28" s="231"/>
      <c r="L28" s="230"/>
      <c r="M28" s="230"/>
      <c r="N28" s="230"/>
      <c r="O28" s="230"/>
      <c r="P28" s="230"/>
    </row>
    <row r="29" spans="1:16" s="351" customFormat="1" ht="44.25" customHeight="1" outlineLevel="1">
      <c r="A29" s="363"/>
      <c r="B29" s="407" t="s">
        <v>1329</v>
      </c>
      <c r="C29" s="408" t="s">
        <v>2</v>
      </c>
      <c r="D29" s="403" t="s">
        <v>1034</v>
      </c>
      <c r="E29" s="403" t="str">
        <f>B29&amp;$C$44</f>
        <v>1.5.2C06</v>
      </c>
      <c r="F29" s="404" t="s">
        <v>20</v>
      </c>
      <c r="G29" s="405" t="s">
        <v>1026</v>
      </c>
      <c r="H29" s="406">
        <v>6</v>
      </c>
      <c r="I29" s="401"/>
      <c r="J29" s="365">
        <f t="shared" si="2"/>
        <v>0</v>
      </c>
      <c r="K29" s="231"/>
      <c r="L29" s="230"/>
      <c r="M29" s="230"/>
      <c r="N29" s="230"/>
      <c r="O29" s="230"/>
      <c r="P29" s="230"/>
    </row>
    <row r="30" spans="1:16" s="351" customFormat="1" ht="30" outlineLevel="1">
      <c r="A30" s="363"/>
      <c r="B30" s="407" t="s">
        <v>1330</v>
      </c>
      <c r="C30" s="408" t="s">
        <v>1020</v>
      </c>
      <c r="D30" s="402" t="s">
        <v>1364</v>
      </c>
      <c r="E30" s="403" t="str">
        <f>B30&amp;$C$44</f>
        <v>1.5.3C06</v>
      </c>
      <c r="F30" s="404" t="s">
        <v>1363</v>
      </c>
      <c r="G30" s="405" t="s">
        <v>77</v>
      </c>
      <c r="H30" s="406">
        <v>1</v>
      </c>
      <c r="I30" s="401"/>
      <c r="J30" s="365">
        <f t="shared" si="2"/>
        <v>0</v>
      </c>
      <c r="K30" s="231"/>
      <c r="L30" s="230"/>
      <c r="M30" s="230"/>
      <c r="N30" s="230"/>
      <c r="O30" s="230"/>
      <c r="P30" s="230"/>
    </row>
    <row r="31" spans="1:16" s="351" customFormat="1" ht="24" customHeight="1" outlineLevel="1">
      <c r="A31" s="363"/>
      <c r="B31" s="407" t="s">
        <v>73</v>
      </c>
      <c r="C31" s="408" t="s">
        <v>1020</v>
      </c>
      <c r="D31" s="402" t="s">
        <v>1365</v>
      </c>
      <c r="E31" s="403" t="str">
        <f>B31&amp;$C$44</f>
        <v>1.5.4C06</v>
      </c>
      <c r="F31" s="404" t="s">
        <v>1366</v>
      </c>
      <c r="G31" s="405" t="s">
        <v>1065</v>
      </c>
      <c r="H31" s="406">
        <v>6</v>
      </c>
      <c r="I31" s="401"/>
      <c r="J31" s="365">
        <f t="shared" si="2"/>
        <v>0</v>
      </c>
      <c r="K31" s="231"/>
      <c r="L31" s="230"/>
      <c r="M31" s="230"/>
      <c r="N31" s="230"/>
      <c r="O31" s="230"/>
      <c r="P31" s="230"/>
    </row>
    <row r="32" spans="1:16" s="351" customFormat="1" ht="15.75" outlineLevel="1">
      <c r="A32" s="363"/>
      <c r="B32" s="305" t="s">
        <v>993</v>
      </c>
      <c r="C32" s="268" t="s">
        <v>1229</v>
      </c>
      <c r="D32" s="268"/>
      <c r="E32" s="268"/>
      <c r="F32" s="268"/>
      <c r="G32" s="268"/>
      <c r="H32" s="268"/>
      <c r="I32" s="269"/>
      <c r="J32" s="364">
        <f>SUM(J33)</f>
        <v>0</v>
      </c>
      <c r="K32" s="231"/>
      <c r="L32" s="230"/>
      <c r="M32" s="230"/>
      <c r="N32" s="230"/>
      <c r="O32" s="230"/>
      <c r="P32" s="230"/>
    </row>
    <row r="33" spans="1:16" s="351" customFormat="1" ht="70.5" customHeight="1" outlineLevel="1">
      <c r="A33" s="363"/>
      <c r="B33" s="310" t="s">
        <v>1244</v>
      </c>
      <c r="C33" s="285" t="s">
        <v>1234</v>
      </c>
      <c r="D33" s="232">
        <v>1</v>
      </c>
      <c r="E33" s="232"/>
      <c r="F33" s="334" t="s">
        <v>1230</v>
      </c>
      <c r="G33" s="234" t="s">
        <v>77</v>
      </c>
      <c r="H33" s="235">
        <v>1</v>
      </c>
      <c r="I33" s="236"/>
      <c r="J33" s="365">
        <f>SUM(I33*H33)</f>
        <v>0</v>
      </c>
      <c r="K33" s="231"/>
      <c r="L33" s="230"/>
      <c r="M33" s="230"/>
      <c r="N33" s="230"/>
      <c r="O33" s="230"/>
      <c r="P33" s="230"/>
    </row>
    <row r="34" spans="1:16" ht="15.75" outlineLevel="1">
      <c r="A34" s="363"/>
      <c r="B34" s="305" t="s">
        <v>994</v>
      </c>
      <c r="C34" s="268" t="s">
        <v>1307</v>
      </c>
      <c r="D34" s="268"/>
      <c r="E34" s="268"/>
      <c r="F34" s="268"/>
      <c r="G34" s="268"/>
      <c r="H34" s="268"/>
      <c r="I34" s="269"/>
      <c r="J34" s="364">
        <f>SUM(J35:J42)</f>
        <v>0</v>
      </c>
      <c r="K34" s="231"/>
      <c r="L34" s="230"/>
      <c r="M34" s="230"/>
      <c r="N34" s="230"/>
      <c r="O34" s="230"/>
      <c r="P34" s="230"/>
    </row>
    <row r="35" spans="1:16" s="351" customFormat="1" ht="15.75" outlineLevel="1">
      <c r="A35" s="363"/>
      <c r="B35" s="310" t="s">
        <v>1331</v>
      </c>
      <c r="C35" s="285" t="s">
        <v>2</v>
      </c>
      <c r="D35" s="232" t="s">
        <v>1094</v>
      </c>
      <c r="E35" s="232"/>
      <c r="F35" s="334" t="s">
        <v>1121</v>
      </c>
      <c r="G35" s="234" t="s">
        <v>1024</v>
      </c>
      <c r="H35" s="235">
        <v>750</v>
      </c>
      <c r="I35" s="236"/>
      <c r="J35" s="365">
        <f>SUM(I35*H35)</f>
        <v>0</v>
      </c>
      <c r="K35" s="231"/>
      <c r="L35" s="230"/>
      <c r="M35" s="230"/>
      <c r="N35" s="230"/>
      <c r="O35" s="230"/>
      <c r="P35" s="230"/>
    </row>
    <row r="36" spans="1:16" s="351" customFormat="1" ht="30" outlineLevel="1">
      <c r="A36" s="363"/>
      <c r="B36" s="310" t="s">
        <v>1332</v>
      </c>
      <c r="C36" s="285" t="s">
        <v>2</v>
      </c>
      <c r="D36" s="232" t="s">
        <v>1067</v>
      </c>
      <c r="E36" s="232"/>
      <c r="F36" s="334" t="s">
        <v>1066</v>
      </c>
      <c r="G36" s="234" t="s">
        <v>1031</v>
      </c>
      <c r="H36" s="235">
        <v>2</v>
      </c>
      <c r="I36" s="236"/>
      <c r="J36" s="365">
        <f t="shared" ref="J36:J37" si="3">SUM(I36*H36)</f>
        <v>0</v>
      </c>
      <c r="K36" s="231"/>
      <c r="L36" s="230"/>
      <c r="M36" s="230"/>
      <c r="N36" s="230"/>
      <c r="O36" s="230"/>
      <c r="P36" s="230"/>
    </row>
    <row r="37" spans="1:16" s="351" customFormat="1" ht="15.75" outlineLevel="1">
      <c r="A37" s="363"/>
      <c r="B37" s="310" t="s">
        <v>1333</v>
      </c>
      <c r="C37" s="285" t="s">
        <v>2</v>
      </c>
      <c r="D37" s="232" t="s">
        <v>1072</v>
      </c>
      <c r="E37" s="232"/>
      <c r="F37" s="334" t="s">
        <v>1073</v>
      </c>
      <c r="G37" s="234" t="s">
        <v>1024</v>
      </c>
      <c r="H37" s="235">
        <v>750</v>
      </c>
      <c r="I37" s="236"/>
      <c r="J37" s="365">
        <f t="shared" si="3"/>
        <v>0</v>
      </c>
      <c r="K37" s="231"/>
      <c r="L37" s="230"/>
      <c r="M37" s="230"/>
      <c r="N37" s="230"/>
      <c r="O37" s="230"/>
      <c r="P37" s="230"/>
    </row>
    <row r="38" spans="1:16" s="352" customFormat="1" ht="15.75" outlineLevel="1">
      <c r="A38" s="363"/>
      <c r="B38" s="310" t="s">
        <v>1334</v>
      </c>
      <c r="C38" s="285" t="s">
        <v>2</v>
      </c>
      <c r="D38" s="232" t="s">
        <v>1292</v>
      </c>
      <c r="E38" s="232"/>
      <c r="F38" s="334" t="s">
        <v>1293</v>
      </c>
      <c r="G38" s="234" t="s">
        <v>77</v>
      </c>
      <c r="H38" s="235">
        <v>16</v>
      </c>
      <c r="I38" s="401"/>
      <c r="J38" s="365">
        <f t="shared" ref="J38" si="4">SUM(I38*H38)</f>
        <v>0</v>
      </c>
      <c r="K38" s="231"/>
      <c r="L38" s="230"/>
      <c r="M38" s="230"/>
      <c r="N38" s="230"/>
      <c r="O38" s="230"/>
      <c r="P38" s="230"/>
    </row>
    <row r="39" spans="1:16" s="352" customFormat="1" ht="37.5" customHeight="1" outlineLevel="1">
      <c r="A39" s="363"/>
      <c r="B39" s="310" t="s">
        <v>1335</v>
      </c>
      <c r="C39" s="285" t="s">
        <v>2</v>
      </c>
      <c r="D39" s="232" t="s">
        <v>1302</v>
      </c>
      <c r="E39" s="232"/>
      <c r="F39" s="354" t="s">
        <v>1301</v>
      </c>
      <c r="G39" s="234" t="s">
        <v>686</v>
      </c>
      <c r="H39" s="235">
        <v>100</v>
      </c>
      <c r="I39" s="401"/>
      <c r="J39" s="365">
        <f>SUM(I39*H39)</f>
        <v>0</v>
      </c>
      <c r="K39" s="231"/>
      <c r="L39" s="230"/>
      <c r="M39" s="230"/>
      <c r="N39" s="230"/>
      <c r="O39" s="230"/>
      <c r="P39" s="230"/>
    </row>
    <row r="40" spans="1:16" s="353" customFormat="1" ht="15.75" outlineLevel="1">
      <c r="A40" s="363"/>
      <c r="B40" s="310" t="s">
        <v>1336</v>
      </c>
      <c r="C40" s="285" t="s">
        <v>2</v>
      </c>
      <c r="D40" s="232" t="s">
        <v>1298</v>
      </c>
      <c r="E40" s="232"/>
      <c r="F40" s="334" t="s">
        <v>1299</v>
      </c>
      <c r="G40" s="234" t="s">
        <v>1300</v>
      </c>
      <c r="H40" s="235">
        <v>50</v>
      </c>
      <c r="I40" s="236"/>
      <c r="J40" s="365">
        <f t="shared" ref="J40:J42" si="5">SUM(I40*H40)</f>
        <v>0</v>
      </c>
      <c r="K40" s="231"/>
      <c r="L40" s="230"/>
      <c r="M40" s="230"/>
      <c r="N40" s="230"/>
      <c r="O40" s="230"/>
      <c r="P40" s="230"/>
    </row>
    <row r="41" spans="1:16" s="353" customFormat="1" ht="30" outlineLevel="1">
      <c r="A41" s="363"/>
      <c r="B41" s="310" t="s">
        <v>1337</v>
      </c>
      <c r="C41" s="285" t="s">
        <v>2</v>
      </c>
      <c r="D41" s="234" t="s">
        <v>1296</v>
      </c>
      <c r="E41" s="232"/>
      <c r="F41" s="334" t="s">
        <v>1297</v>
      </c>
      <c r="G41" s="234" t="s">
        <v>686</v>
      </c>
      <c r="H41" s="235">
        <v>100</v>
      </c>
      <c r="I41" s="236"/>
      <c r="J41" s="365">
        <f t="shared" si="5"/>
        <v>0</v>
      </c>
      <c r="K41" s="231"/>
      <c r="L41" s="230"/>
      <c r="M41" s="230"/>
      <c r="N41" s="230"/>
      <c r="O41" s="230"/>
      <c r="P41" s="230"/>
    </row>
    <row r="42" spans="1:16" s="353" customFormat="1" ht="30" outlineLevel="1">
      <c r="A42" s="363"/>
      <c r="B42" s="310" t="s">
        <v>1338</v>
      </c>
      <c r="C42" s="285" t="s">
        <v>2</v>
      </c>
      <c r="D42" s="232" t="s">
        <v>1303</v>
      </c>
      <c r="E42" s="232"/>
      <c r="F42" s="334" t="s">
        <v>1304</v>
      </c>
      <c r="G42" s="234" t="s">
        <v>686</v>
      </c>
      <c r="H42" s="235">
        <v>100</v>
      </c>
      <c r="I42" s="236"/>
      <c r="J42" s="365">
        <f t="shared" si="5"/>
        <v>0</v>
      </c>
      <c r="K42" s="231"/>
      <c r="L42" s="230"/>
      <c r="M42" s="230"/>
      <c r="N42" s="230"/>
      <c r="O42" s="230"/>
      <c r="P42" s="230"/>
    </row>
    <row r="43" spans="1:16" s="332" customFormat="1" ht="23.25" customHeight="1">
      <c r="A43" s="366"/>
      <c r="B43" s="307" t="s">
        <v>1306</v>
      </c>
      <c r="C43" s="328"/>
      <c r="D43" s="328"/>
      <c r="E43" s="328"/>
      <c r="F43" s="328"/>
      <c r="G43" s="328"/>
      <c r="H43" s="328"/>
      <c r="I43" s="329"/>
      <c r="J43" s="367">
        <f>J44+J71+J98+J125+J152+J179</f>
        <v>0</v>
      </c>
      <c r="K43" s="330"/>
      <c r="L43" s="331"/>
      <c r="M43" s="331"/>
      <c r="N43" s="331"/>
      <c r="O43" s="331"/>
      <c r="P43" s="331"/>
    </row>
    <row r="44" spans="1:16" s="282" customFormat="1" ht="18">
      <c r="A44" s="368"/>
      <c r="B44" s="308">
        <v>2</v>
      </c>
      <c r="C44" s="290" t="s">
        <v>1100</v>
      </c>
      <c r="D44" s="275"/>
      <c r="E44" s="321" t="e">
        <f>#REF!</f>
        <v>#REF!</v>
      </c>
      <c r="F44" s="276"/>
      <c r="G44" s="277"/>
      <c r="H44" s="278"/>
      <c r="I44" s="279"/>
      <c r="J44" s="369">
        <f>J45+J53+J56+J62+J65</f>
        <v>0</v>
      </c>
      <c r="K44" s="280"/>
      <c r="L44" s="281"/>
      <c r="M44" s="281"/>
      <c r="N44" s="281"/>
      <c r="O44" s="281"/>
      <c r="P44" s="281"/>
    </row>
    <row r="45" spans="1:16" ht="15.75" outlineLevel="1">
      <c r="A45" s="370"/>
      <c r="B45" s="309" t="s">
        <v>1004</v>
      </c>
      <c r="C45" s="267" t="s">
        <v>18</v>
      </c>
      <c r="D45" s="267"/>
      <c r="E45" s="267"/>
      <c r="F45" s="267"/>
      <c r="G45" s="267"/>
      <c r="H45" s="267"/>
      <c r="I45" s="267"/>
      <c r="J45" s="371">
        <f>SUM(J46:J52)</f>
        <v>0</v>
      </c>
      <c r="K45" s="231"/>
      <c r="L45" s="230"/>
      <c r="M45" s="230"/>
      <c r="N45" s="230"/>
      <c r="O45" s="230"/>
      <c r="P45" s="230"/>
    </row>
    <row r="46" spans="1:16" ht="30" outlineLevel="1">
      <c r="A46" s="372"/>
      <c r="B46" s="310" t="s">
        <v>1045</v>
      </c>
      <c r="C46" s="285" t="s">
        <v>2</v>
      </c>
      <c r="D46" s="232" t="s">
        <v>1025</v>
      </c>
      <c r="E46" s="232" t="str">
        <f t="shared" ref="E46:E52" si="6">B46&amp;$C$44</f>
        <v>2.1.1C06</v>
      </c>
      <c r="F46" s="233" t="s">
        <v>11</v>
      </c>
      <c r="G46" s="234" t="s">
        <v>1024</v>
      </c>
      <c r="H46" s="323">
        <v>20.227515488143556</v>
      </c>
      <c r="I46" s="236"/>
      <c r="J46" s="365">
        <f t="shared" ref="J46:J52" si="7">SUM(I46*H46)</f>
        <v>0</v>
      </c>
      <c r="K46" s="212"/>
      <c r="L46" s="230"/>
      <c r="M46" s="230"/>
      <c r="N46" s="230"/>
      <c r="O46" s="230"/>
      <c r="P46" s="230"/>
    </row>
    <row r="47" spans="1:16" s="220" customFormat="1" ht="15.75" outlineLevel="1">
      <c r="A47" s="373"/>
      <c r="B47" s="310" t="s">
        <v>1110</v>
      </c>
      <c r="C47" s="286" t="s">
        <v>2</v>
      </c>
      <c r="D47" s="264" t="s">
        <v>1074</v>
      </c>
      <c r="E47" s="232" t="str">
        <f t="shared" si="6"/>
        <v>2.1.2C06</v>
      </c>
      <c r="F47" s="219" t="s">
        <v>1081</v>
      </c>
      <c r="G47" s="217" t="s">
        <v>686</v>
      </c>
      <c r="H47" s="291">
        <v>8</v>
      </c>
      <c r="I47" s="236"/>
      <c r="J47" s="365">
        <f t="shared" si="7"/>
        <v>0</v>
      </c>
      <c r="K47" s="212"/>
      <c r="L47" s="213"/>
      <c r="M47" s="213"/>
      <c r="N47" s="213"/>
      <c r="O47" s="213"/>
      <c r="P47" s="213"/>
    </row>
    <row r="48" spans="1:16" s="220" customFormat="1" ht="15.75" outlineLevel="1">
      <c r="A48" s="373"/>
      <c r="B48" s="310" t="s">
        <v>1089</v>
      </c>
      <c r="C48" s="286" t="s">
        <v>2</v>
      </c>
      <c r="D48" s="264" t="s">
        <v>1075</v>
      </c>
      <c r="E48" s="232" t="str">
        <f t="shared" si="6"/>
        <v>2.1.3C06</v>
      </c>
      <c r="F48" s="219" t="s">
        <v>1082</v>
      </c>
      <c r="G48" s="217" t="s">
        <v>686</v>
      </c>
      <c r="H48" s="291">
        <v>32</v>
      </c>
      <c r="I48" s="236"/>
      <c r="J48" s="365">
        <f t="shared" si="7"/>
        <v>0</v>
      </c>
      <c r="K48" s="212"/>
      <c r="L48" s="213"/>
      <c r="M48" s="213"/>
      <c r="N48" s="213"/>
      <c r="O48" s="213"/>
      <c r="P48" s="213"/>
    </row>
    <row r="49" spans="1:16" s="220" customFormat="1" ht="30" outlineLevel="1">
      <c r="A49" s="373"/>
      <c r="B49" s="310" t="s">
        <v>1091</v>
      </c>
      <c r="C49" s="286" t="s">
        <v>2</v>
      </c>
      <c r="D49" s="264" t="s">
        <v>1076</v>
      </c>
      <c r="E49" s="232" t="str">
        <f t="shared" si="6"/>
        <v>2.1.4C06</v>
      </c>
      <c r="F49" s="219" t="s">
        <v>1083</v>
      </c>
      <c r="G49" s="217" t="s">
        <v>686</v>
      </c>
      <c r="H49" s="263">
        <v>30</v>
      </c>
      <c r="I49" s="236"/>
      <c r="J49" s="365">
        <f t="shared" si="7"/>
        <v>0</v>
      </c>
      <c r="K49" s="212"/>
      <c r="L49" s="213"/>
      <c r="M49" s="213"/>
      <c r="N49" s="213"/>
      <c r="O49" s="213"/>
      <c r="P49" s="213"/>
    </row>
    <row r="50" spans="1:16" s="220" customFormat="1" ht="15.75" outlineLevel="1">
      <c r="A50" s="373"/>
      <c r="B50" s="310" t="s">
        <v>1092</v>
      </c>
      <c r="C50" s="286" t="s">
        <v>2</v>
      </c>
      <c r="D50" s="264" t="s">
        <v>1077</v>
      </c>
      <c r="E50" s="232" t="str">
        <f t="shared" si="6"/>
        <v>2.1.5C06</v>
      </c>
      <c r="F50" s="219" t="s">
        <v>1084</v>
      </c>
      <c r="G50" s="217" t="s">
        <v>1088</v>
      </c>
      <c r="H50" s="263">
        <v>102</v>
      </c>
      <c r="I50" s="236"/>
      <c r="J50" s="365">
        <f t="shared" si="7"/>
        <v>0</v>
      </c>
      <c r="K50" s="212"/>
      <c r="L50" s="213"/>
      <c r="M50" s="213"/>
      <c r="N50" s="213"/>
      <c r="O50" s="213"/>
      <c r="P50" s="213"/>
    </row>
    <row r="51" spans="1:16" s="220" customFormat="1" ht="15.75" outlineLevel="1">
      <c r="A51" s="373"/>
      <c r="B51" s="310" t="s">
        <v>1093</v>
      </c>
      <c r="C51" s="286" t="s">
        <v>2</v>
      </c>
      <c r="D51" s="264" t="s">
        <v>1078</v>
      </c>
      <c r="E51" s="232" t="str">
        <f t="shared" si="6"/>
        <v>2.1.6C06</v>
      </c>
      <c r="F51" s="219" t="s">
        <v>1085</v>
      </c>
      <c r="G51" s="217" t="s">
        <v>1024</v>
      </c>
      <c r="H51" s="263">
        <v>50</v>
      </c>
      <c r="I51" s="236"/>
      <c r="J51" s="365">
        <f t="shared" si="7"/>
        <v>0</v>
      </c>
      <c r="K51" s="212"/>
      <c r="L51" s="213"/>
      <c r="M51" s="213"/>
      <c r="N51" s="213"/>
      <c r="O51" s="213"/>
      <c r="P51" s="213"/>
    </row>
    <row r="52" spans="1:16" s="220" customFormat="1" ht="15.75" outlineLevel="1">
      <c r="A52" s="373"/>
      <c r="B52" s="310" t="s">
        <v>1090</v>
      </c>
      <c r="C52" s="286" t="s">
        <v>2</v>
      </c>
      <c r="D52" s="264" t="s">
        <v>1079</v>
      </c>
      <c r="E52" s="232" t="str">
        <f t="shared" si="6"/>
        <v>2.1.7C06</v>
      </c>
      <c r="F52" s="219" t="s">
        <v>1086</v>
      </c>
      <c r="G52" s="217" t="s">
        <v>1024</v>
      </c>
      <c r="H52" s="263">
        <v>20.23</v>
      </c>
      <c r="I52" s="236"/>
      <c r="J52" s="365">
        <f t="shared" si="7"/>
        <v>0</v>
      </c>
      <c r="K52" s="212"/>
      <c r="L52" s="213"/>
      <c r="M52" s="213"/>
      <c r="N52" s="213"/>
      <c r="O52" s="213"/>
      <c r="P52" s="213"/>
    </row>
    <row r="53" spans="1:16" ht="15.75" outlineLevel="1">
      <c r="A53" s="370"/>
      <c r="B53" s="309" t="s">
        <v>1005</v>
      </c>
      <c r="C53" s="267" t="s">
        <v>1109</v>
      </c>
      <c r="D53" s="267"/>
      <c r="E53" s="267"/>
      <c r="F53" s="267"/>
      <c r="G53" s="267"/>
      <c r="H53" s="324"/>
      <c r="I53" s="267"/>
      <c r="J53" s="371">
        <f>SUM(J54:J55)</f>
        <v>0</v>
      </c>
      <c r="K53" s="231"/>
      <c r="L53" s="230"/>
      <c r="M53" s="230"/>
      <c r="N53" s="230"/>
      <c r="O53" s="230"/>
      <c r="P53" s="230"/>
    </row>
    <row r="54" spans="1:16" ht="51.75" customHeight="1" outlineLevel="1">
      <c r="A54" s="370"/>
      <c r="B54" s="310" t="s">
        <v>1046</v>
      </c>
      <c r="C54" s="287" t="s">
        <v>2</v>
      </c>
      <c r="D54" s="243" t="s">
        <v>1032</v>
      </c>
      <c r="E54" s="232" t="str">
        <f>B54&amp;$C$44</f>
        <v>2.2.1C06</v>
      </c>
      <c r="F54" s="244" t="s">
        <v>13</v>
      </c>
      <c r="G54" s="234" t="s">
        <v>1031</v>
      </c>
      <c r="H54" s="291">
        <v>0.30976287118137147</v>
      </c>
      <c r="I54" s="236"/>
      <c r="J54" s="365">
        <f t="shared" ref="J54:J55" si="8">SUM(I54*H54)</f>
        <v>0</v>
      </c>
      <c r="K54" s="212"/>
      <c r="L54" s="230"/>
      <c r="M54" s="230"/>
      <c r="N54" s="230"/>
      <c r="O54" s="230"/>
      <c r="P54" s="230"/>
    </row>
    <row r="55" spans="1:16" ht="30" customHeight="1" outlineLevel="1">
      <c r="A55" s="370"/>
      <c r="B55" s="310" t="s">
        <v>1047</v>
      </c>
      <c r="C55" s="288" t="s">
        <v>2</v>
      </c>
      <c r="D55" s="245" t="s">
        <v>1044</v>
      </c>
      <c r="E55" s="232" t="str">
        <f>B55&amp;$C$44</f>
        <v>2.2.2C06</v>
      </c>
      <c r="F55" s="246" t="s">
        <v>1043</v>
      </c>
      <c r="G55" s="234" t="s">
        <v>1024</v>
      </c>
      <c r="H55" s="291">
        <v>20.227515488143556</v>
      </c>
      <c r="I55" s="236"/>
      <c r="J55" s="365">
        <f t="shared" si="8"/>
        <v>0</v>
      </c>
      <c r="K55" s="212"/>
      <c r="L55" s="230"/>
      <c r="M55" s="230"/>
      <c r="N55" s="230"/>
      <c r="O55" s="230"/>
      <c r="P55" s="230"/>
    </row>
    <row r="56" spans="1:16" ht="15.75" outlineLevel="1">
      <c r="A56" s="370"/>
      <c r="B56" s="309" t="s">
        <v>1006</v>
      </c>
      <c r="C56" s="267" t="s">
        <v>1235</v>
      </c>
      <c r="D56" s="267"/>
      <c r="E56" s="267"/>
      <c r="F56" s="267"/>
      <c r="G56" s="267"/>
      <c r="H56" s="324"/>
      <c r="I56" s="267"/>
      <c r="J56" s="371">
        <f>SUM(J57:J61)</f>
        <v>0</v>
      </c>
      <c r="K56" s="231"/>
      <c r="L56" s="230"/>
      <c r="M56" s="230"/>
      <c r="N56" s="230"/>
      <c r="O56" s="230"/>
      <c r="P56" s="230"/>
    </row>
    <row r="57" spans="1:16" ht="15.75" outlineLevel="1">
      <c r="A57" s="370"/>
      <c r="B57" s="336" t="s">
        <v>1111</v>
      </c>
      <c r="C57" s="287" t="s">
        <v>2</v>
      </c>
      <c r="D57" s="243" t="s">
        <v>1125</v>
      </c>
      <c r="E57" s="232" t="str">
        <f>B57&amp;$C$125</f>
        <v>2.3.1C03</v>
      </c>
      <c r="F57" s="244" t="s">
        <v>1240</v>
      </c>
      <c r="G57" s="234" t="s">
        <v>1031</v>
      </c>
      <c r="H57" s="291">
        <v>0.4646443067720572</v>
      </c>
      <c r="I57" s="236"/>
      <c r="J57" s="365">
        <f t="shared" ref="J57:J61" si="9">SUM(I57*H57)</f>
        <v>0</v>
      </c>
      <c r="K57" s="212"/>
      <c r="L57" s="230"/>
      <c r="M57" s="230"/>
      <c r="N57" s="230"/>
      <c r="O57" s="230"/>
      <c r="P57" s="230"/>
    </row>
    <row r="58" spans="1:16" ht="15.75" outlineLevel="1">
      <c r="A58" s="370"/>
      <c r="B58" s="336" t="s">
        <v>1112</v>
      </c>
      <c r="C58" s="287" t="s">
        <v>2</v>
      </c>
      <c r="D58" s="243" t="s">
        <v>1231</v>
      </c>
      <c r="E58" s="232" t="str">
        <f>B58&amp;$C$125</f>
        <v>2.3.3C03</v>
      </c>
      <c r="F58" s="246" t="s">
        <v>26</v>
      </c>
      <c r="G58" s="234" t="s">
        <v>1024</v>
      </c>
      <c r="H58" s="291">
        <v>14.949156163212988</v>
      </c>
      <c r="I58" s="236"/>
      <c r="J58" s="365">
        <f t="shared" si="9"/>
        <v>0</v>
      </c>
      <c r="K58" s="212"/>
      <c r="L58" s="230"/>
      <c r="M58" s="230"/>
      <c r="N58" s="230"/>
      <c r="O58" s="230"/>
      <c r="P58" s="230"/>
    </row>
    <row r="59" spans="1:16" ht="15.75" outlineLevel="1">
      <c r="A59" s="370"/>
      <c r="B59" s="336" t="s">
        <v>1126</v>
      </c>
      <c r="C59" s="287" t="s">
        <v>2</v>
      </c>
      <c r="D59" s="347" t="s">
        <v>1236</v>
      </c>
      <c r="E59" s="232" t="str">
        <f>B59&amp;$C$125</f>
        <v>2.3.4C03</v>
      </c>
      <c r="F59" s="246" t="s">
        <v>1239</v>
      </c>
      <c r="G59" s="234" t="s">
        <v>1031</v>
      </c>
      <c r="H59" s="291">
        <v>0.15488143559068573</v>
      </c>
      <c r="I59" s="236"/>
      <c r="J59" s="365">
        <f t="shared" si="9"/>
        <v>0</v>
      </c>
      <c r="K59" s="212"/>
      <c r="L59" s="230"/>
      <c r="M59" s="230"/>
      <c r="N59" s="230"/>
      <c r="O59" s="230"/>
      <c r="P59" s="230"/>
    </row>
    <row r="60" spans="1:16" ht="30" outlineLevel="1">
      <c r="A60" s="370"/>
      <c r="B60" s="336" t="s">
        <v>1127</v>
      </c>
      <c r="C60" s="287" t="s">
        <v>2</v>
      </c>
      <c r="D60" s="243" t="s">
        <v>1232</v>
      </c>
      <c r="E60" s="232" t="str">
        <f>B60&amp;$C$152</f>
        <v>2.3.5C01</v>
      </c>
      <c r="F60" s="246" t="s">
        <v>1233</v>
      </c>
      <c r="G60" s="234" t="s">
        <v>686</v>
      </c>
      <c r="H60" s="291">
        <v>8.3635975218970291</v>
      </c>
      <c r="I60" s="236"/>
      <c r="J60" s="365">
        <f t="shared" si="9"/>
        <v>0</v>
      </c>
      <c r="K60" s="212"/>
      <c r="L60" s="230"/>
      <c r="M60" s="230"/>
      <c r="N60" s="230"/>
      <c r="O60" s="230"/>
      <c r="P60" s="230"/>
    </row>
    <row r="61" spans="1:16" ht="30" outlineLevel="1">
      <c r="A61" s="370"/>
      <c r="B61" s="337" t="s">
        <v>1310</v>
      </c>
      <c r="C61" s="287" t="s">
        <v>2</v>
      </c>
      <c r="D61" s="347" t="s">
        <v>1238</v>
      </c>
      <c r="E61" s="232" t="str">
        <f>B61&amp;$C$152</f>
        <v>2.3.6C01</v>
      </c>
      <c r="F61" s="246" t="s">
        <v>1237</v>
      </c>
      <c r="G61" s="234" t="s">
        <v>1024</v>
      </c>
      <c r="H61" s="291">
        <v>29.898312326425977</v>
      </c>
      <c r="I61" s="236"/>
      <c r="J61" s="365">
        <f t="shared" si="9"/>
        <v>0</v>
      </c>
      <c r="K61" s="212"/>
      <c r="L61" s="230"/>
      <c r="M61" s="230"/>
      <c r="N61" s="230"/>
      <c r="O61" s="230"/>
      <c r="P61" s="230"/>
    </row>
    <row r="62" spans="1:16" ht="15.75" outlineLevel="1">
      <c r="A62" s="370"/>
      <c r="B62" s="309" t="s">
        <v>1007</v>
      </c>
      <c r="C62" s="267" t="s">
        <v>1022</v>
      </c>
      <c r="D62" s="267"/>
      <c r="E62" s="267"/>
      <c r="F62" s="267"/>
      <c r="G62" s="267"/>
      <c r="H62" s="324"/>
      <c r="I62" s="267"/>
      <c r="J62" s="371">
        <f>SUM(J63:J64)</f>
        <v>0</v>
      </c>
      <c r="K62" s="231"/>
      <c r="L62" s="230"/>
      <c r="M62" s="230"/>
      <c r="N62" s="230"/>
      <c r="O62" s="230"/>
      <c r="P62" s="230"/>
    </row>
    <row r="63" spans="1:16" s="220" customFormat="1" ht="30" outlineLevel="1">
      <c r="A63" s="373"/>
      <c r="B63" s="310" t="s">
        <v>1311</v>
      </c>
      <c r="C63" s="286" t="s">
        <v>2</v>
      </c>
      <c r="D63" s="264" t="s">
        <v>1080</v>
      </c>
      <c r="E63" s="232" t="str">
        <f>B63&amp;$C$44</f>
        <v>2.4.1C06</v>
      </c>
      <c r="F63" s="219" t="s">
        <v>1087</v>
      </c>
      <c r="G63" s="217" t="s">
        <v>1033</v>
      </c>
      <c r="H63" s="263">
        <v>0.28000000000000003</v>
      </c>
      <c r="I63" s="236"/>
      <c r="J63" s="365">
        <f t="shared" ref="J63:J64" si="10">SUM(I63*H63)</f>
        <v>0</v>
      </c>
      <c r="K63" s="212"/>
      <c r="L63" s="213"/>
      <c r="M63" s="213"/>
      <c r="N63" s="213"/>
      <c r="O63" s="213"/>
      <c r="P63" s="213"/>
    </row>
    <row r="64" spans="1:16" s="220" customFormat="1" ht="30" outlineLevel="1">
      <c r="A64" s="373"/>
      <c r="B64" s="310" t="s">
        <v>1113</v>
      </c>
      <c r="C64" s="289" t="s">
        <v>2</v>
      </c>
      <c r="D64" s="264" t="s">
        <v>1030</v>
      </c>
      <c r="E64" s="232" t="str">
        <f>B64&amp;$C$44</f>
        <v>2.4.2C06</v>
      </c>
      <c r="F64" s="218" t="s">
        <v>12</v>
      </c>
      <c r="G64" s="217" t="s">
        <v>1031</v>
      </c>
      <c r="H64" s="291">
        <v>0.4646443067720572</v>
      </c>
      <c r="I64" s="236"/>
      <c r="J64" s="365">
        <f t="shared" si="10"/>
        <v>0</v>
      </c>
      <c r="K64" s="212"/>
      <c r="L64" s="213"/>
      <c r="M64" s="213"/>
      <c r="N64" s="213"/>
      <c r="O64" s="213"/>
      <c r="P64" s="213"/>
    </row>
    <row r="65" spans="1:16" ht="15.75" outlineLevel="1">
      <c r="A65" s="370"/>
      <c r="B65" s="309" t="s">
        <v>1008</v>
      </c>
      <c r="C65" s="267" t="s">
        <v>21</v>
      </c>
      <c r="D65" s="267"/>
      <c r="E65" s="267"/>
      <c r="F65" s="267"/>
      <c r="G65" s="267"/>
      <c r="H65" s="324"/>
      <c r="I65" s="267"/>
      <c r="J65" s="371">
        <f>SUM(J66:J70)</f>
        <v>0</v>
      </c>
      <c r="K65" s="231"/>
      <c r="L65" s="230"/>
      <c r="M65" s="230"/>
      <c r="N65" s="230"/>
      <c r="O65" s="230"/>
      <c r="P65" s="230"/>
    </row>
    <row r="66" spans="1:16" ht="30" outlineLevel="1">
      <c r="A66" s="370"/>
      <c r="B66" s="310" t="s">
        <v>1115</v>
      </c>
      <c r="C66" s="285" t="s">
        <v>2</v>
      </c>
      <c r="D66" s="348" t="s">
        <v>1049</v>
      </c>
      <c r="E66" s="344" t="str">
        <f>B66&amp;$C$71</f>
        <v>2.5.1C05</v>
      </c>
      <c r="F66" s="334" t="s">
        <v>1050</v>
      </c>
      <c r="G66" s="234" t="s">
        <v>1048</v>
      </c>
      <c r="H66" s="323">
        <v>381.44199957274083</v>
      </c>
      <c r="I66" s="236"/>
      <c r="J66" s="365">
        <f t="shared" ref="J66:J70" si="11">SUM(I66*H66)</f>
        <v>0</v>
      </c>
      <c r="K66" s="212"/>
      <c r="L66" s="230"/>
      <c r="M66" s="230"/>
      <c r="N66" s="230"/>
      <c r="O66" s="230"/>
      <c r="P66" s="230"/>
    </row>
    <row r="67" spans="1:16" ht="45" outlineLevel="1">
      <c r="A67" s="370"/>
      <c r="B67" s="310" t="s">
        <v>1116</v>
      </c>
      <c r="C67" s="285" t="s">
        <v>2</v>
      </c>
      <c r="D67" s="348" t="s">
        <v>1060</v>
      </c>
      <c r="E67" s="344" t="str">
        <f>B67&amp;$C$71</f>
        <v>2.5.2C05</v>
      </c>
      <c r="F67" s="334" t="s">
        <v>1061</v>
      </c>
      <c r="G67" s="234" t="s">
        <v>1024</v>
      </c>
      <c r="H67" s="323">
        <v>11.523178807947019</v>
      </c>
      <c r="I67" s="236"/>
      <c r="J67" s="365">
        <f t="shared" si="11"/>
        <v>0</v>
      </c>
      <c r="K67" s="212"/>
      <c r="L67" s="230"/>
      <c r="M67" s="230"/>
      <c r="N67" s="230"/>
      <c r="O67" s="230"/>
      <c r="P67" s="230"/>
    </row>
    <row r="68" spans="1:16" ht="45" outlineLevel="1">
      <c r="A68" s="370"/>
      <c r="B68" s="310" t="s">
        <v>1117</v>
      </c>
      <c r="C68" s="285" t="s">
        <v>2</v>
      </c>
      <c r="D68" s="348" t="s">
        <v>1295</v>
      </c>
      <c r="E68" s="344" t="str">
        <f>B68&amp;$C$71</f>
        <v>2.5.3C05</v>
      </c>
      <c r="F68" s="233" t="s">
        <v>1294</v>
      </c>
      <c r="G68" s="234" t="s">
        <v>1024</v>
      </c>
      <c r="H68" s="323">
        <v>19.205298013245031</v>
      </c>
      <c r="I68" s="236"/>
      <c r="J68" s="365">
        <f t="shared" si="11"/>
        <v>0</v>
      </c>
      <c r="K68" s="212"/>
      <c r="L68" s="230"/>
      <c r="M68" s="230"/>
      <c r="N68" s="230"/>
      <c r="O68" s="230"/>
      <c r="P68" s="230"/>
    </row>
    <row r="69" spans="1:16" ht="30" outlineLevel="1">
      <c r="A69" s="370"/>
      <c r="B69" s="310" t="s">
        <v>1118</v>
      </c>
      <c r="C69" s="285" t="s">
        <v>2</v>
      </c>
      <c r="D69" s="346" t="s">
        <v>1245</v>
      </c>
      <c r="E69" s="344" t="str">
        <f>B69&amp;$C$71</f>
        <v>2.5.4C05</v>
      </c>
      <c r="F69" s="349" t="s">
        <v>1246</v>
      </c>
      <c r="G69" s="234" t="s">
        <v>1024</v>
      </c>
      <c r="H69" s="323">
        <v>11.523178807947019</v>
      </c>
      <c r="I69" s="236"/>
      <c r="J69" s="365">
        <f t="shared" si="11"/>
        <v>0</v>
      </c>
      <c r="K69" s="212"/>
      <c r="L69" s="230"/>
      <c r="M69" s="230"/>
      <c r="N69" s="230"/>
      <c r="O69" s="230"/>
      <c r="P69" s="230"/>
    </row>
    <row r="70" spans="1:16" ht="30.75" customHeight="1" outlineLevel="1">
      <c r="A70" s="370"/>
      <c r="B70" s="310" t="s">
        <v>1339</v>
      </c>
      <c r="C70" s="285" t="s">
        <v>2</v>
      </c>
      <c r="D70" s="348" t="s">
        <v>23</v>
      </c>
      <c r="E70" s="344" t="str">
        <f>B70&amp;$C$71</f>
        <v>2.5.5C05</v>
      </c>
      <c r="F70" s="334" t="s">
        <v>24</v>
      </c>
      <c r="G70" s="234" t="s">
        <v>1024</v>
      </c>
      <c r="H70" s="323">
        <v>17.668874172185429</v>
      </c>
      <c r="I70" s="236"/>
      <c r="J70" s="365">
        <f t="shared" si="11"/>
        <v>0</v>
      </c>
      <c r="K70" s="212"/>
      <c r="L70" s="230"/>
      <c r="M70" s="230"/>
      <c r="N70" s="230"/>
      <c r="O70" s="230"/>
      <c r="P70" s="230"/>
    </row>
    <row r="71" spans="1:16" s="282" customFormat="1" ht="18">
      <c r="A71" s="374"/>
      <c r="B71" s="308">
        <v>3</v>
      </c>
      <c r="C71" s="290" t="s">
        <v>1099</v>
      </c>
      <c r="D71" s="275"/>
      <c r="E71" s="321" t="e">
        <f>#REF!</f>
        <v>#REF!</v>
      </c>
      <c r="F71" s="276"/>
      <c r="G71" s="277"/>
      <c r="H71" s="278"/>
      <c r="I71" s="279"/>
      <c r="J71" s="369">
        <f>J72+J80+J83+J89+J92</f>
        <v>0</v>
      </c>
      <c r="K71" s="280"/>
      <c r="L71" s="281"/>
      <c r="M71" s="281"/>
      <c r="N71" s="281"/>
      <c r="O71" s="281"/>
      <c r="P71" s="281"/>
    </row>
    <row r="72" spans="1:16" ht="15.75" outlineLevel="1">
      <c r="A72" s="370"/>
      <c r="B72" s="309" t="str">
        <f>B71&amp;"."&amp;1</f>
        <v>3.1</v>
      </c>
      <c r="C72" s="267" t="s">
        <v>18</v>
      </c>
      <c r="D72" s="267"/>
      <c r="E72" s="267"/>
      <c r="F72" s="267"/>
      <c r="G72" s="267"/>
      <c r="H72" s="267"/>
      <c r="I72" s="267"/>
      <c r="J72" s="371">
        <f>SUM(J73:J79)</f>
        <v>0</v>
      </c>
      <c r="K72" s="231"/>
      <c r="L72" s="230"/>
      <c r="M72" s="230"/>
      <c r="N72" s="230"/>
      <c r="O72" s="230"/>
      <c r="P72" s="230"/>
    </row>
    <row r="73" spans="1:16" ht="30" outlineLevel="1">
      <c r="A73" s="372"/>
      <c r="B73" s="310" t="s">
        <v>1247</v>
      </c>
      <c r="C73" s="285" t="s">
        <v>2</v>
      </c>
      <c r="D73" s="232" t="s">
        <v>1025</v>
      </c>
      <c r="E73" s="232" t="str">
        <f>B73&amp;$C$71</f>
        <v>3.1.1C05</v>
      </c>
      <c r="F73" s="233" t="s">
        <v>11</v>
      </c>
      <c r="G73" s="234" t="s">
        <v>1024</v>
      </c>
      <c r="H73" s="235">
        <v>115.08758812219611</v>
      </c>
      <c r="I73" s="236"/>
      <c r="J73" s="365">
        <f t="shared" ref="J73:J79" si="12">SUM(I73*H73)</f>
        <v>0</v>
      </c>
      <c r="K73" s="231"/>
      <c r="L73" s="230"/>
      <c r="M73" s="230"/>
      <c r="N73" s="230"/>
      <c r="O73" s="230"/>
      <c r="P73" s="230"/>
    </row>
    <row r="74" spans="1:16" s="220" customFormat="1" ht="15.75" outlineLevel="1">
      <c r="A74" s="373"/>
      <c r="B74" s="310" t="s">
        <v>1248</v>
      </c>
      <c r="C74" s="286" t="s">
        <v>2</v>
      </c>
      <c r="D74" s="264" t="s">
        <v>1074</v>
      </c>
      <c r="E74" s="232" t="str">
        <f t="shared" ref="E74:E79" si="13">B74&amp;$C$71</f>
        <v>3.1.2C05</v>
      </c>
      <c r="F74" s="219" t="s">
        <v>1081</v>
      </c>
      <c r="G74" s="217" t="s">
        <v>686</v>
      </c>
      <c r="H74" s="235">
        <v>30</v>
      </c>
      <c r="I74" s="236"/>
      <c r="J74" s="365">
        <f t="shared" si="12"/>
        <v>0</v>
      </c>
      <c r="K74" s="212"/>
      <c r="L74" s="213"/>
      <c r="M74" s="213"/>
      <c r="N74" s="213"/>
      <c r="O74" s="213"/>
      <c r="P74" s="213"/>
    </row>
    <row r="75" spans="1:16" s="220" customFormat="1" ht="15.75" outlineLevel="1">
      <c r="A75" s="373"/>
      <c r="B75" s="310" t="s">
        <v>1249</v>
      </c>
      <c r="C75" s="286" t="s">
        <v>2</v>
      </c>
      <c r="D75" s="264" t="s">
        <v>1075</v>
      </c>
      <c r="E75" s="232" t="str">
        <f t="shared" si="13"/>
        <v>3.1.3C05</v>
      </c>
      <c r="F75" s="219" t="s">
        <v>1082</v>
      </c>
      <c r="G75" s="217" t="s">
        <v>686</v>
      </c>
      <c r="H75" s="235">
        <v>60</v>
      </c>
      <c r="I75" s="236"/>
      <c r="J75" s="365">
        <f t="shared" si="12"/>
        <v>0</v>
      </c>
      <c r="K75" s="212"/>
      <c r="L75" s="213"/>
      <c r="M75" s="213"/>
      <c r="N75" s="213"/>
      <c r="O75" s="213"/>
      <c r="P75" s="213"/>
    </row>
    <row r="76" spans="1:16" s="220" customFormat="1" ht="30" outlineLevel="1">
      <c r="A76" s="373"/>
      <c r="B76" s="310" t="s">
        <v>1250</v>
      </c>
      <c r="C76" s="286" t="s">
        <v>2</v>
      </c>
      <c r="D76" s="264" t="s">
        <v>1076</v>
      </c>
      <c r="E76" s="232" t="str">
        <f t="shared" si="13"/>
        <v>3.1.4C05</v>
      </c>
      <c r="F76" s="219" t="s">
        <v>1083</v>
      </c>
      <c r="G76" s="217" t="s">
        <v>686</v>
      </c>
      <c r="H76" s="235">
        <v>30</v>
      </c>
      <c r="I76" s="236"/>
      <c r="J76" s="365">
        <f t="shared" si="12"/>
        <v>0</v>
      </c>
      <c r="K76" s="212"/>
      <c r="L76" s="213"/>
      <c r="M76" s="213"/>
      <c r="N76" s="213"/>
      <c r="O76" s="213"/>
      <c r="P76" s="213"/>
    </row>
    <row r="77" spans="1:16" s="220" customFormat="1" ht="15.75" outlineLevel="1">
      <c r="A77" s="373"/>
      <c r="B77" s="310" t="s">
        <v>1251</v>
      </c>
      <c r="C77" s="286" t="s">
        <v>2</v>
      </c>
      <c r="D77" s="264" t="s">
        <v>1077</v>
      </c>
      <c r="E77" s="232" t="str">
        <f t="shared" si="13"/>
        <v>3.1.5C05</v>
      </c>
      <c r="F77" s="219" t="s">
        <v>1084</v>
      </c>
      <c r="G77" s="217" t="s">
        <v>1088</v>
      </c>
      <c r="H77" s="235">
        <v>85</v>
      </c>
      <c r="I77" s="236"/>
      <c r="J77" s="365">
        <f t="shared" si="12"/>
        <v>0</v>
      </c>
      <c r="K77" s="212"/>
      <c r="L77" s="213"/>
      <c r="M77" s="213"/>
      <c r="N77" s="213"/>
      <c r="O77" s="213"/>
      <c r="P77" s="213"/>
    </row>
    <row r="78" spans="1:16" s="220" customFormat="1" ht="15.75" outlineLevel="1">
      <c r="A78" s="373"/>
      <c r="B78" s="310" t="s">
        <v>1252</v>
      </c>
      <c r="C78" s="286" t="s">
        <v>2</v>
      </c>
      <c r="D78" s="264" t="s">
        <v>1078</v>
      </c>
      <c r="E78" s="232" t="str">
        <f t="shared" si="13"/>
        <v>3.1.6C05</v>
      </c>
      <c r="F78" s="219" t="s">
        <v>1085</v>
      </c>
      <c r="G78" s="217" t="s">
        <v>1024</v>
      </c>
      <c r="H78" s="235">
        <v>15</v>
      </c>
      <c r="I78" s="236"/>
      <c r="J78" s="365">
        <f t="shared" si="12"/>
        <v>0</v>
      </c>
      <c r="K78" s="212"/>
      <c r="L78" s="213"/>
      <c r="M78" s="213"/>
      <c r="N78" s="213"/>
      <c r="O78" s="213"/>
      <c r="P78" s="213"/>
    </row>
    <row r="79" spans="1:16" s="220" customFormat="1" ht="15.75" outlineLevel="1">
      <c r="A79" s="373"/>
      <c r="B79" s="310" t="s">
        <v>1253</v>
      </c>
      <c r="C79" s="286" t="s">
        <v>2</v>
      </c>
      <c r="D79" s="264" t="s">
        <v>1079</v>
      </c>
      <c r="E79" s="232" t="str">
        <f t="shared" si="13"/>
        <v>3.1.7C05</v>
      </c>
      <c r="F79" s="219" t="s">
        <v>1086</v>
      </c>
      <c r="G79" s="217" t="s">
        <v>1024</v>
      </c>
      <c r="H79" s="235">
        <v>115.09</v>
      </c>
      <c r="I79" s="236"/>
      <c r="J79" s="365">
        <f t="shared" si="12"/>
        <v>0</v>
      </c>
      <c r="K79" s="212"/>
      <c r="L79" s="213"/>
      <c r="M79" s="213"/>
      <c r="N79" s="213"/>
      <c r="O79" s="213"/>
      <c r="P79" s="213"/>
    </row>
    <row r="80" spans="1:16" ht="15.75" outlineLevel="1">
      <c r="A80" s="370"/>
      <c r="B80" s="309" t="str">
        <f>$B$71&amp;"."&amp;2</f>
        <v>3.2</v>
      </c>
      <c r="C80" s="267" t="s">
        <v>1109</v>
      </c>
      <c r="D80" s="267"/>
      <c r="E80" s="267"/>
      <c r="F80" s="267"/>
      <c r="G80" s="267"/>
      <c r="H80" s="267"/>
      <c r="I80" s="267"/>
      <c r="J80" s="371">
        <f>SUM(J81:J82)</f>
        <v>0</v>
      </c>
      <c r="K80" s="231"/>
      <c r="L80" s="230"/>
      <c r="M80" s="230"/>
      <c r="N80" s="230"/>
      <c r="O80" s="230"/>
      <c r="P80" s="230"/>
    </row>
    <row r="81" spans="1:16" ht="51.75" customHeight="1" outlineLevel="1">
      <c r="A81" s="370"/>
      <c r="B81" s="310" t="str">
        <f>$B$80&amp;"."&amp;"1"</f>
        <v>3.2.1</v>
      </c>
      <c r="C81" s="287" t="s">
        <v>2</v>
      </c>
      <c r="D81" s="243" t="s">
        <v>1032</v>
      </c>
      <c r="E81" s="232" t="str">
        <f t="shared" ref="E81:E82" si="14">B81&amp;$C$71</f>
        <v>3.2.1C05</v>
      </c>
      <c r="F81" s="244" t="s">
        <v>13</v>
      </c>
      <c r="G81" s="234" t="s">
        <v>1031</v>
      </c>
      <c r="H81" s="235">
        <v>1.7624439222388377</v>
      </c>
      <c r="I81" s="236"/>
      <c r="J81" s="365">
        <f t="shared" ref="J81:J82" si="15">SUM(I81*H81)</f>
        <v>0</v>
      </c>
      <c r="K81" s="231"/>
      <c r="L81" s="230"/>
      <c r="M81" s="230"/>
      <c r="N81" s="230"/>
      <c r="O81" s="230"/>
      <c r="P81" s="230"/>
    </row>
    <row r="82" spans="1:16" ht="30" customHeight="1" outlineLevel="1">
      <c r="A82" s="370"/>
      <c r="B82" s="310" t="str">
        <f>$B$80&amp;"."&amp;"2"</f>
        <v>3.2.2</v>
      </c>
      <c r="C82" s="288" t="s">
        <v>2</v>
      </c>
      <c r="D82" s="245" t="s">
        <v>1044</v>
      </c>
      <c r="E82" s="232" t="str">
        <f t="shared" si="14"/>
        <v>3.2.2C05</v>
      </c>
      <c r="F82" s="246" t="s">
        <v>1043</v>
      </c>
      <c r="G82" s="234" t="s">
        <v>1024</v>
      </c>
      <c r="H82" s="235">
        <v>115.08758812219611</v>
      </c>
      <c r="I82" s="236"/>
      <c r="J82" s="365">
        <f t="shared" si="15"/>
        <v>0</v>
      </c>
      <c r="K82" s="231"/>
      <c r="L82" s="230"/>
      <c r="M82" s="230"/>
      <c r="N82" s="230"/>
      <c r="O82" s="230"/>
      <c r="P82" s="230"/>
    </row>
    <row r="83" spans="1:16" ht="15.75" outlineLevel="1">
      <c r="A83" s="370"/>
      <c r="B83" s="309" t="str">
        <f>$B$71&amp;"."&amp;3</f>
        <v>3.3</v>
      </c>
      <c r="C83" s="267" t="s">
        <v>1235</v>
      </c>
      <c r="D83" s="267"/>
      <c r="E83" s="267"/>
      <c r="F83" s="267"/>
      <c r="G83" s="267"/>
      <c r="H83" s="267"/>
      <c r="I83" s="267"/>
      <c r="J83" s="371">
        <f>SUM(J84:J88)</f>
        <v>0</v>
      </c>
      <c r="K83" s="231"/>
      <c r="L83" s="230"/>
      <c r="M83" s="230"/>
      <c r="N83" s="230"/>
      <c r="O83" s="230"/>
      <c r="P83" s="230"/>
    </row>
    <row r="84" spans="1:16" ht="15.75" outlineLevel="1">
      <c r="A84" s="370"/>
      <c r="B84" s="310" t="s">
        <v>1258</v>
      </c>
      <c r="C84" s="287" t="s">
        <v>2</v>
      </c>
      <c r="D84" s="243" t="s">
        <v>1125</v>
      </c>
      <c r="E84" s="232" t="str">
        <f>B84&amp;$C$125</f>
        <v>3.3.1C03</v>
      </c>
      <c r="F84" s="244" t="s">
        <v>1240</v>
      </c>
      <c r="G84" s="234" t="s">
        <v>1031</v>
      </c>
      <c r="H84" s="235">
        <v>2.6436658833582567</v>
      </c>
      <c r="I84" s="236"/>
      <c r="J84" s="365">
        <f t="shared" ref="J84:J88" si="16">SUM(I84*H84)</f>
        <v>0</v>
      </c>
      <c r="K84" s="231"/>
      <c r="L84" s="230"/>
      <c r="M84" s="230"/>
      <c r="N84" s="230"/>
      <c r="O84" s="230"/>
      <c r="P84" s="230"/>
    </row>
    <row r="85" spans="1:16" ht="15.75" outlineLevel="1">
      <c r="A85" s="370"/>
      <c r="B85" s="310" t="s">
        <v>1254</v>
      </c>
      <c r="C85" s="287" t="s">
        <v>2</v>
      </c>
      <c r="D85" s="243" t="s">
        <v>1231</v>
      </c>
      <c r="E85" s="232" t="str">
        <f>B85&amp;$C$125</f>
        <v>3.3.2C03</v>
      </c>
      <c r="F85" s="244" t="s">
        <v>26</v>
      </c>
      <c r="G85" s="234" t="s">
        <v>1024</v>
      </c>
      <c r="H85" s="235">
        <v>85.055543687246313</v>
      </c>
      <c r="I85" s="236"/>
      <c r="J85" s="365">
        <f t="shared" si="16"/>
        <v>0</v>
      </c>
      <c r="K85" s="212"/>
      <c r="L85" s="230"/>
      <c r="M85" s="230"/>
      <c r="N85" s="230"/>
      <c r="O85" s="230"/>
      <c r="P85" s="230"/>
    </row>
    <row r="86" spans="1:16" ht="15.75" outlineLevel="1">
      <c r="A86" s="370"/>
      <c r="B86" s="310" t="s">
        <v>1255</v>
      </c>
      <c r="C86" s="287" t="s">
        <v>2</v>
      </c>
      <c r="D86" s="243" t="s">
        <v>1236</v>
      </c>
      <c r="E86" s="232" t="str">
        <f>B86&amp;$C$125</f>
        <v>3.3.3C03</v>
      </c>
      <c r="F86" s="244" t="s">
        <v>1239</v>
      </c>
      <c r="G86" s="234" t="s">
        <v>1031</v>
      </c>
      <c r="H86" s="235">
        <v>0.88122196111941886</v>
      </c>
      <c r="I86" s="236"/>
      <c r="J86" s="365">
        <f t="shared" si="16"/>
        <v>0</v>
      </c>
      <c r="K86" s="212"/>
      <c r="L86" s="230"/>
      <c r="M86" s="230"/>
      <c r="N86" s="230"/>
      <c r="O86" s="230"/>
      <c r="P86" s="230"/>
    </row>
    <row r="87" spans="1:16" ht="30" outlineLevel="1">
      <c r="A87" s="370"/>
      <c r="B87" s="310" t="s">
        <v>1257</v>
      </c>
      <c r="C87" s="287" t="s">
        <v>2</v>
      </c>
      <c r="D87" s="243" t="s">
        <v>1232</v>
      </c>
      <c r="E87" s="232" t="str">
        <f>B87&amp;$C$152</f>
        <v>3.3.4C01</v>
      </c>
      <c r="F87" s="244" t="s">
        <v>1233</v>
      </c>
      <c r="G87" s="234" t="s">
        <v>686</v>
      </c>
      <c r="H87" s="235">
        <v>47.58598590044862</v>
      </c>
      <c r="I87" s="236"/>
      <c r="J87" s="365">
        <f t="shared" si="16"/>
        <v>0</v>
      </c>
      <c r="K87" s="212"/>
      <c r="L87" s="230"/>
      <c r="M87" s="230"/>
      <c r="N87" s="230"/>
      <c r="O87" s="230"/>
      <c r="P87" s="230"/>
    </row>
    <row r="88" spans="1:16" ht="30" outlineLevel="1">
      <c r="A88" s="370"/>
      <c r="B88" s="310" t="s">
        <v>1256</v>
      </c>
      <c r="C88" s="287" t="s">
        <v>2</v>
      </c>
      <c r="D88" s="411" t="s">
        <v>1238</v>
      </c>
      <c r="E88" s="232" t="str">
        <f>B88&amp;$C$152</f>
        <v>3.3.5C01</v>
      </c>
      <c r="F88" s="335" t="s">
        <v>1237</v>
      </c>
      <c r="G88" s="216" t="s">
        <v>1024</v>
      </c>
      <c r="H88" s="214">
        <v>170.11108737449263</v>
      </c>
      <c r="I88" s="236"/>
      <c r="J88" s="365">
        <f t="shared" si="16"/>
        <v>0</v>
      </c>
      <c r="K88" s="212"/>
      <c r="L88" s="230"/>
      <c r="M88" s="230"/>
      <c r="N88" s="230"/>
      <c r="O88" s="230"/>
      <c r="P88" s="230"/>
    </row>
    <row r="89" spans="1:16" ht="15.75" outlineLevel="1">
      <c r="A89" s="370"/>
      <c r="B89" s="309" t="str">
        <f>$B$71&amp;"."&amp;4</f>
        <v>3.4</v>
      </c>
      <c r="C89" s="267" t="s">
        <v>1022</v>
      </c>
      <c r="D89" s="267"/>
      <c r="E89" s="267"/>
      <c r="F89" s="267"/>
      <c r="G89" s="267"/>
      <c r="H89" s="267"/>
      <c r="I89" s="267"/>
      <c r="J89" s="371">
        <f>SUM(J90:J91)</f>
        <v>0</v>
      </c>
      <c r="K89" s="231"/>
      <c r="L89" s="230"/>
      <c r="M89" s="230"/>
      <c r="N89" s="230"/>
      <c r="O89" s="230"/>
      <c r="P89" s="230"/>
    </row>
    <row r="90" spans="1:16" s="220" customFormat="1" ht="30" outlineLevel="1">
      <c r="A90" s="373"/>
      <c r="B90" s="310" t="s">
        <v>1259</v>
      </c>
      <c r="C90" s="286" t="s">
        <v>2</v>
      </c>
      <c r="D90" s="264" t="s">
        <v>1080</v>
      </c>
      <c r="E90" s="232" t="str">
        <f t="shared" ref="E90:E91" si="17">B90&amp;$C$71</f>
        <v>3.4.1C05</v>
      </c>
      <c r="F90" s="219" t="s">
        <v>1087</v>
      </c>
      <c r="G90" s="217" t="s">
        <v>1033</v>
      </c>
      <c r="H90" s="235">
        <v>1.59</v>
      </c>
      <c r="I90" s="215"/>
      <c r="J90" s="365">
        <f t="shared" ref="J90:J91" si="18">SUM(I90*H90)</f>
        <v>0</v>
      </c>
      <c r="K90" s="212"/>
      <c r="L90" s="213"/>
      <c r="M90" s="213"/>
      <c r="N90" s="213"/>
      <c r="O90" s="213"/>
      <c r="P90" s="213"/>
    </row>
    <row r="91" spans="1:16" s="220" customFormat="1" ht="30" outlineLevel="1">
      <c r="A91" s="373"/>
      <c r="B91" s="310" t="s">
        <v>1260</v>
      </c>
      <c r="C91" s="289" t="s">
        <v>2</v>
      </c>
      <c r="D91" s="264" t="s">
        <v>1030</v>
      </c>
      <c r="E91" s="232" t="str">
        <f t="shared" si="17"/>
        <v>3.4.2C05</v>
      </c>
      <c r="F91" s="218" t="s">
        <v>12</v>
      </c>
      <c r="G91" s="217" t="s">
        <v>1031</v>
      </c>
      <c r="H91" s="235">
        <v>2.6436658833582567</v>
      </c>
      <c r="I91" s="215"/>
      <c r="J91" s="365">
        <f t="shared" si="18"/>
        <v>0</v>
      </c>
      <c r="K91" s="231"/>
      <c r="L91" s="213"/>
      <c r="M91" s="213"/>
      <c r="N91" s="213"/>
      <c r="O91" s="213"/>
      <c r="P91" s="213"/>
    </row>
    <row r="92" spans="1:16" ht="15.75" outlineLevel="1">
      <c r="A92" s="370"/>
      <c r="B92" s="309" t="s">
        <v>1340</v>
      </c>
      <c r="C92" s="267" t="s">
        <v>21</v>
      </c>
      <c r="D92" s="267"/>
      <c r="E92" s="267"/>
      <c r="F92" s="267"/>
      <c r="G92" s="267"/>
      <c r="H92" s="267"/>
      <c r="I92" s="267"/>
      <c r="J92" s="371">
        <f>SUM(J93:J97)</f>
        <v>0</v>
      </c>
      <c r="K92" s="231"/>
      <c r="L92" s="230"/>
      <c r="M92" s="230"/>
      <c r="N92" s="230"/>
      <c r="O92" s="230"/>
      <c r="P92" s="230"/>
    </row>
    <row r="93" spans="1:16" ht="30" outlineLevel="1">
      <c r="A93" s="370"/>
      <c r="B93" s="310" t="str">
        <f>$B$92&amp;"."&amp;"1"</f>
        <v>3.5.1</v>
      </c>
      <c r="C93" s="285" t="s">
        <v>2</v>
      </c>
      <c r="D93" s="237" t="s">
        <v>1049</v>
      </c>
      <c r="E93" s="344" t="str">
        <f>B93&amp;$C$71</f>
        <v>3.5.1C05</v>
      </c>
      <c r="F93" s="334" t="s">
        <v>1050</v>
      </c>
      <c r="G93" s="334" t="s">
        <v>1048</v>
      </c>
      <c r="H93" s="235">
        <v>2170.2734458449049</v>
      </c>
      <c r="I93" s="236"/>
      <c r="J93" s="365">
        <f t="shared" ref="J93:J97" si="19">SUM(I93*H93)</f>
        <v>0</v>
      </c>
      <c r="K93" s="231"/>
      <c r="L93" s="230"/>
      <c r="M93" s="230"/>
      <c r="N93" s="230"/>
      <c r="O93" s="230"/>
      <c r="P93" s="230"/>
    </row>
    <row r="94" spans="1:16" ht="45" outlineLevel="1">
      <c r="A94" s="370"/>
      <c r="B94" s="310" t="str">
        <f>$B$92&amp;"."&amp;"2"</f>
        <v>3.5.2</v>
      </c>
      <c r="C94" s="285" t="s">
        <v>2</v>
      </c>
      <c r="D94" s="237" t="s">
        <v>1060</v>
      </c>
      <c r="E94" s="344" t="str">
        <f>B94&amp;$C$71</f>
        <v>3.5.2C05</v>
      </c>
      <c r="F94" s="334" t="s">
        <v>1061</v>
      </c>
      <c r="G94" s="334" t="s">
        <v>1024</v>
      </c>
      <c r="H94" s="235">
        <v>65.562913907284766</v>
      </c>
      <c r="I94" s="236"/>
      <c r="J94" s="365">
        <f t="shared" si="19"/>
        <v>0</v>
      </c>
      <c r="K94" s="231"/>
      <c r="L94" s="230"/>
      <c r="M94" s="230"/>
      <c r="N94" s="230"/>
      <c r="O94" s="230"/>
      <c r="P94" s="230"/>
    </row>
    <row r="95" spans="1:16" ht="45" outlineLevel="1">
      <c r="A95" s="370"/>
      <c r="B95" s="310" t="str">
        <f>$B$92&amp;"."&amp;"3"</f>
        <v>3.5.3</v>
      </c>
      <c r="C95" s="285" t="s">
        <v>2</v>
      </c>
      <c r="D95" s="237" t="s">
        <v>1295</v>
      </c>
      <c r="E95" s="344" t="str">
        <f>B95&amp;$C$71</f>
        <v>3.5.3C05</v>
      </c>
      <c r="F95" s="233" t="s">
        <v>1294</v>
      </c>
      <c r="G95" s="334" t="s">
        <v>1024</v>
      </c>
      <c r="H95" s="235">
        <v>109.27152317880794</v>
      </c>
      <c r="I95" s="236"/>
      <c r="J95" s="365">
        <f t="shared" si="19"/>
        <v>0</v>
      </c>
      <c r="K95" s="231"/>
      <c r="L95" s="230"/>
      <c r="M95" s="230"/>
      <c r="N95" s="230"/>
      <c r="O95" s="230"/>
      <c r="P95" s="230"/>
    </row>
    <row r="96" spans="1:16" ht="30" outlineLevel="1">
      <c r="A96" s="370"/>
      <c r="B96" s="310" t="str">
        <f>$B$92&amp;"."&amp;"4"</f>
        <v>3.5.4</v>
      </c>
      <c r="C96" s="285" t="s">
        <v>2</v>
      </c>
      <c r="D96" s="347" t="s">
        <v>1245</v>
      </c>
      <c r="E96" s="344" t="str">
        <f>B96&amp;$C$71</f>
        <v>3.5.4C05</v>
      </c>
      <c r="F96" s="349" t="s">
        <v>1246</v>
      </c>
      <c r="G96" s="334" t="s">
        <v>1024</v>
      </c>
      <c r="H96" s="235">
        <v>65.562913907284766</v>
      </c>
      <c r="I96" s="236"/>
      <c r="J96" s="365">
        <f t="shared" si="19"/>
        <v>0</v>
      </c>
      <c r="K96" s="231"/>
      <c r="L96" s="230"/>
      <c r="M96" s="230"/>
      <c r="N96" s="230"/>
      <c r="O96" s="230"/>
      <c r="P96" s="230"/>
    </row>
    <row r="97" spans="1:16" ht="37.5" customHeight="1" outlineLevel="1">
      <c r="A97" s="370"/>
      <c r="B97" s="310" t="str">
        <f>$B$92&amp;"."&amp;"5"</f>
        <v>3.5.5</v>
      </c>
      <c r="C97" s="285" t="s">
        <v>2</v>
      </c>
      <c r="D97" s="237" t="s">
        <v>23</v>
      </c>
      <c r="E97" s="344" t="str">
        <f>B97&amp;$C$71</f>
        <v>3.5.5C05</v>
      </c>
      <c r="F97" s="334" t="s">
        <v>24</v>
      </c>
      <c r="G97" s="334" t="s">
        <v>1024</v>
      </c>
      <c r="H97" s="235">
        <v>100.5298013245033</v>
      </c>
      <c r="I97" s="236"/>
      <c r="J97" s="365">
        <f t="shared" si="19"/>
        <v>0</v>
      </c>
      <c r="K97" s="231"/>
      <c r="L97" s="230"/>
      <c r="M97" s="230"/>
      <c r="N97" s="230"/>
      <c r="O97" s="230"/>
      <c r="P97" s="230"/>
    </row>
    <row r="98" spans="1:16" s="282" customFormat="1" ht="18">
      <c r="A98" s="374"/>
      <c r="B98" s="308">
        <v>4</v>
      </c>
      <c r="C98" s="290" t="s">
        <v>1098</v>
      </c>
      <c r="D98" s="275"/>
      <c r="E98" s="321" t="e">
        <f>#REF!</f>
        <v>#REF!</v>
      </c>
      <c r="F98" s="276"/>
      <c r="G98" s="277"/>
      <c r="H98" s="278"/>
      <c r="I98" s="279"/>
      <c r="J98" s="369">
        <f>J99+J107+J110+J116+J119</f>
        <v>0</v>
      </c>
      <c r="K98" s="280"/>
      <c r="L98" s="281"/>
      <c r="M98" s="281"/>
      <c r="N98" s="281"/>
      <c r="O98" s="281"/>
      <c r="P98" s="281"/>
    </row>
    <row r="99" spans="1:16" ht="15.75" outlineLevel="1">
      <c r="A99" s="370"/>
      <c r="B99" s="309" t="s">
        <v>1108</v>
      </c>
      <c r="C99" s="267" t="s">
        <v>18</v>
      </c>
      <c r="D99" s="267"/>
      <c r="E99" s="267"/>
      <c r="F99" s="267"/>
      <c r="G99" s="267"/>
      <c r="H99" s="267"/>
      <c r="I99" s="267"/>
      <c r="J99" s="371">
        <f>SUM(J100:J106)</f>
        <v>0</v>
      </c>
      <c r="K99" s="231"/>
      <c r="L99" s="230"/>
      <c r="M99" s="230"/>
      <c r="N99" s="230"/>
      <c r="O99" s="230"/>
      <c r="P99" s="230"/>
    </row>
    <row r="100" spans="1:16" ht="30" outlineLevel="1">
      <c r="A100" s="372"/>
      <c r="B100" s="310" t="s">
        <v>1122</v>
      </c>
      <c r="C100" s="285" t="s">
        <v>2</v>
      </c>
      <c r="D100" s="232" t="s">
        <v>1025</v>
      </c>
      <c r="E100" s="232" t="str">
        <f>B100&amp;$C$98</f>
        <v>4.1.1C04</v>
      </c>
      <c r="F100" s="233" t="s">
        <v>11</v>
      </c>
      <c r="G100" s="234" t="s">
        <v>1024</v>
      </c>
      <c r="H100" s="323">
        <v>133.3621021149327</v>
      </c>
      <c r="I100" s="236"/>
      <c r="J100" s="365">
        <f>SUM(I100*H100)</f>
        <v>0</v>
      </c>
      <c r="K100" s="231"/>
      <c r="L100" s="230"/>
      <c r="M100" s="230"/>
      <c r="N100" s="230"/>
      <c r="O100" s="230"/>
      <c r="P100" s="230"/>
    </row>
    <row r="101" spans="1:16" s="220" customFormat="1" ht="15.75" outlineLevel="1">
      <c r="A101" s="373"/>
      <c r="B101" s="310" t="s">
        <v>1128</v>
      </c>
      <c r="C101" s="286" t="s">
        <v>2</v>
      </c>
      <c r="D101" s="264" t="s">
        <v>1074</v>
      </c>
      <c r="E101" s="232" t="str">
        <f t="shared" ref="E101:E106" si="20">B101&amp;$C$98</f>
        <v>4.1.2C04</v>
      </c>
      <c r="F101" s="219" t="s">
        <v>1081</v>
      </c>
      <c r="G101" s="217" t="s">
        <v>686</v>
      </c>
      <c r="H101" s="235">
        <v>30</v>
      </c>
      <c r="I101" s="236"/>
      <c r="J101" s="365">
        <f t="shared" ref="J101:J106" si="21">SUM(I101*H101)</f>
        <v>0</v>
      </c>
      <c r="K101" s="212"/>
      <c r="L101" s="213"/>
      <c r="M101" s="213"/>
      <c r="N101" s="213"/>
      <c r="O101" s="213"/>
      <c r="P101" s="213"/>
    </row>
    <row r="102" spans="1:16" s="220" customFormat="1" ht="15.75" outlineLevel="1">
      <c r="A102" s="373"/>
      <c r="B102" s="310" t="s">
        <v>1129</v>
      </c>
      <c r="C102" s="286" t="s">
        <v>2</v>
      </c>
      <c r="D102" s="264" t="s">
        <v>1075</v>
      </c>
      <c r="E102" s="232" t="str">
        <f t="shared" si="20"/>
        <v>4.1.3C04</v>
      </c>
      <c r="F102" s="219" t="s">
        <v>1082</v>
      </c>
      <c r="G102" s="217" t="s">
        <v>686</v>
      </c>
      <c r="H102" s="235">
        <v>60</v>
      </c>
      <c r="I102" s="236"/>
      <c r="J102" s="365">
        <f t="shared" si="21"/>
        <v>0</v>
      </c>
      <c r="K102" s="212"/>
      <c r="L102" s="213"/>
      <c r="M102" s="213"/>
      <c r="N102" s="213"/>
      <c r="O102" s="213"/>
      <c r="P102" s="213"/>
    </row>
    <row r="103" spans="1:16" s="220" customFormat="1" ht="30" outlineLevel="1">
      <c r="A103" s="373"/>
      <c r="B103" s="310" t="s">
        <v>1130</v>
      </c>
      <c r="C103" s="286" t="s">
        <v>2</v>
      </c>
      <c r="D103" s="264" t="s">
        <v>1076</v>
      </c>
      <c r="E103" s="232" t="str">
        <f t="shared" si="20"/>
        <v>4.1.4C04</v>
      </c>
      <c r="F103" s="219" t="s">
        <v>1083</v>
      </c>
      <c r="G103" s="217" t="s">
        <v>686</v>
      </c>
      <c r="H103" s="235">
        <v>30</v>
      </c>
      <c r="I103" s="236"/>
      <c r="J103" s="365">
        <f t="shared" si="21"/>
        <v>0</v>
      </c>
      <c r="K103" s="212"/>
      <c r="L103" s="213"/>
      <c r="M103" s="213"/>
      <c r="N103" s="213"/>
      <c r="O103" s="213"/>
      <c r="P103" s="213"/>
    </row>
    <row r="104" spans="1:16" s="220" customFormat="1" ht="15.75" outlineLevel="1">
      <c r="A104" s="373"/>
      <c r="B104" s="310" t="s">
        <v>1131</v>
      </c>
      <c r="C104" s="286" t="s">
        <v>2</v>
      </c>
      <c r="D104" s="264" t="s">
        <v>1077</v>
      </c>
      <c r="E104" s="232" t="str">
        <f t="shared" si="20"/>
        <v>4.1.5C04</v>
      </c>
      <c r="F104" s="219" t="s">
        <v>1084</v>
      </c>
      <c r="G104" s="217" t="s">
        <v>1088</v>
      </c>
      <c r="H104" s="235">
        <v>85</v>
      </c>
      <c r="I104" s="236"/>
      <c r="J104" s="365">
        <f t="shared" si="21"/>
        <v>0</v>
      </c>
      <c r="K104" s="212"/>
      <c r="L104" s="213"/>
      <c r="M104" s="213"/>
      <c r="N104" s="213"/>
      <c r="O104" s="213"/>
      <c r="P104" s="213"/>
    </row>
    <row r="105" spans="1:16" s="220" customFormat="1" ht="15.75" outlineLevel="1">
      <c r="A105" s="373"/>
      <c r="B105" s="310" t="s">
        <v>1132</v>
      </c>
      <c r="C105" s="286" t="s">
        <v>2</v>
      </c>
      <c r="D105" s="264" t="s">
        <v>1078</v>
      </c>
      <c r="E105" s="232" t="str">
        <f t="shared" si="20"/>
        <v>4.1.6C04</v>
      </c>
      <c r="F105" s="219" t="s">
        <v>1085</v>
      </c>
      <c r="G105" s="217" t="s">
        <v>1024</v>
      </c>
      <c r="H105" s="235">
        <v>15</v>
      </c>
      <c r="I105" s="236"/>
      <c r="J105" s="365">
        <f t="shared" si="21"/>
        <v>0</v>
      </c>
      <c r="K105" s="212"/>
      <c r="L105" s="213"/>
      <c r="M105" s="213"/>
      <c r="N105" s="213"/>
      <c r="O105" s="213"/>
      <c r="P105" s="213"/>
    </row>
    <row r="106" spans="1:16" s="220" customFormat="1" ht="15.75" outlineLevel="1">
      <c r="A106" s="373"/>
      <c r="B106" s="310" t="s">
        <v>1133</v>
      </c>
      <c r="C106" s="286" t="s">
        <v>2</v>
      </c>
      <c r="D106" s="264" t="s">
        <v>1079</v>
      </c>
      <c r="E106" s="232" t="str">
        <f t="shared" si="20"/>
        <v>4.1.7C04</v>
      </c>
      <c r="F106" s="219" t="s">
        <v>1086</v>
      </c>
      <c r="G106" s="217" t="s">
        <v>1024</v>
      </c>
      <c r="H106" s="263">
        <v>133.36000000000001</v>
      </c>
      <c r="I106" s="236"/>
      <c r="J106" s="365">
        <f t="shared" si="21"/>
        <v>0</v>
      </c>
      <c r="K106" s="212"/>
      <c r="L106" s="213"/>
      <c r="M106" s="213"/>
      <c r="N106" s="213"/>
      <c r="O106" s="213"/>
      <c r="P106" s="213"/>
    </row>
    <row r="107" spans="1:16" ht="15.75" outlineLevel="1">
      <c r="A107" s="370"/>
      <c r="B107" s="309" t="s">
        <v>1052</v>
      </c>
      <c r="C107" s="267" t="s">
        <v>1109</v>
      </c>
      <c r="D107" s="267"/>
      <c r="E107" s="267"/>
      <c r="F107" s="267"/>
      <c r="G107" s="267"/>
      <c r="H107" s="267"/>
      <c r="I107" s="267"/>
      <c r="J107" s="371">
        <f>SUM(J108:J109)</f>
        <v>0</v>
      </c>
      <c r="K107" s="231"/>
      <c r="L107" s="230"/>
      <c r="M107" s="230"/>
      <c r="N107" s="230"/>
      <c r="O107" s="230"/>
      <c r="P107" s="230"/>
    </row>
    <row r="108" spans="1:16" ht="51.75" customHeight="1" outlineLevel="1">
      <c r="A108" s="370"/>
      <c r="B108" s="310" t="s">
        <v>1123</v>
      </c>
      <c r="C108" s="287" t="s">
        <v>2</v>
      </c>
      <c r="D108" s="243" t="s">
        <v>1032</v>
      </c>
      <c r="E108" s="232" t="str">
        <f t="shared" ref="E108:E109" si="22">B108&amp;$C$98</f>
        <v>4.2.1C04</v>
      </c>
      <c r="F108" s="244" t="s">
        <v>13</v>
      </c>
      <c r="G108" s="234" t="s">
        <v>1031</v>
      </c>
      <c r="H108" s="239">
        <v>2.0422986541337318</v>
      </c>
      <c r="I108" s="236"/>
      <c r="J108" s="365">
        <f t="shared" ref="J108:J109" si="23">SUM(I108*H108)</f>
        <v>0</v>
      </c>
      <c r="K108" s="231"/>
      <c r="L108" s="230"/>
      <c r="M108" s="230"/>
      <c r="N108" s="230"/>
      <c r="O108" s="230"/>
      <c r="P108" s="230"/>
    </row>
    <row r="109" spans="1:16" ht="30" customHeight="1" outlineLevel="1">
      <c r="A109" s="370"/>
      <c r="B109" s="310" t="s">
        <v>1134</v>
      </c>
      <c r="C109" s="288" t="s">
        <v>2</v>
      </c>
      <c r="D109" s="245" t="s">
        <v>1044</v>
      </c>
      <c r="E109" s="232" t="str">
        <f t="shared" si="22"/>
        <v>4.2.2C04</v>
      </c>
      <c r="F109" s="246" t="s">
        <v>1043</v>
      </c>
      <c r="G109" s="234" t="s">
        <v>1024</v>
      </c>
      <c r="H109" s="239">
        <v>133.3621021149327</v>
      </c>
      <c r="I109" s="236"/>
      <c r="J109" s="365">
        <f t="shared" si="23"/>
        <v>0</v>
      </c>
      <c r="K109" s="231"/>
      <c r="L109" s="230"/>
      <c r="M109" s="230"/>
      <c r="N109" s="230"/>
      <c r="O109" s="230"/>
      <c r="P109" s="230"/>
    </row>
    <row r="110" spans="1:16" ht="15.75" outlineLevel="1">
      <c r="A110" s="370"/>
      <c r="B110" s="309" t="s">
        <v>1063</v>
      </c>
      <c r="C110" s="267" t="s">
        <v>1235</v>
      </c>
      <c r="D110" s="267"/>
      <c r="E110" s="267"/>
      <c r="F110" s="267"/>
      <c r="G110" s="267"/>
      <c r="H110" s="267"/>
      <c r="I110" s="267"/>
      <c r="J110" s="371">
        <f>SUM(J111:J115)</f>
        <v>0</v>
      </c>
      <c r="K110" s="231"/>
      <c r="L110" s="230"/>
      <c r="M110" s="230"/>
      <c r="N110" s="230"/>
      <c r="O110" s="230"/>
      <c r="P110" s="230"/>
    </row>
    <row r="111" spans="1:16" ht="15.75" outlineLevel="1">
      <c r="A111" s="370"/>
      <c r="B111" s="310" t="s">
        <v>1124</v>
      </c>
      <c r="C111" s="287" t="s">
        <v>2</v>
      </c>
      <c r="D111" s="243" t="s">
        <v>1125</v>
      </c>
      <c r="E111" s="232" t="str">
        <f>B111&amp;$C$125</f>
        <v>4.3.1C03</v>
      </c>
      <c r="F111" s="244" t="s">
        <v>1240</v>
      </c>
      <c r="G111" s="234" t="s">
        <v>1031</v>
      </c>
      <c r="H111" s="239">
        <v>3.0634479812005977</v>
      </c>
      <c r="I111" s="236"/>
      <c r="J111" s="365">
        <f t="shared" ref="J111:J115" si="24">SUM(I111*H111)</f>
        <v>0</v>
      </c>
      <c r="K111" s="231"/>
      <c r="L111" s="230"/>
      <c r="M111" s="230"/>
      <c r="N111" s="230"/>
      <c r="O111" s="230"/>
      <c r="P111" s="230"/>
    </row>
    <row r="112" spans="1:16" ht="15.75" outlineLevel="1">
      <c r="A112" s="370"/>
      <c r="B112" s="310" t="s">
        <v>1312</v>
      </c>
      <c r="C112" s="287" t="s">
        <v>2</v>
      </c>
      <c r="D112" s="243" t="s">
        <v>1231</v>
      </c>
      <c r="E112" s="232" t="str">
        <f>B112&amp;$C$125</f>
        <v>4.3.2C03</v>
      </c>
      <c r="F112" s="244" t="s">
        <v>26</v>
      </c>
      <c r="G112" s="234" t="s">
        <v>1024</v>
      </c>
      <c r="H112" s="239">
        <v>98.561333048493907</v>
      </c>
      <c r="I112" s="236"/>
      <c r="J112" s="365">
        <f t="shared" si="24"/>
        <v>0</v>
      </c>
      <c r="K112" s="212"/>
      <c r="L112" s="230"/>
      <c r="M112" s="230"/>
      <c r="N112" s="230"/>
      <c r="O112" s="230"/>
      <c r="P112" s="230"/>
    </row>
    <row r="113" spans="1:16" ht="15.75" outlineLevel="1">
      <c r="A113" s="370"/>
      <c r="B113" s="310" t="s">
        <v>1313</v>
      </c>
      <c r="C113" s="287" t="s">
        <v>2</v>
      </c>
      <c r="D113" s="243" t="s">
        <v>951</v>
      </c>
      <c r="E113" s="232" t="str">
        <f>B113&amp;$C$125</f>
        <v>4.3.3C03</v>
      </c>
      <c r="F113" s="244" t="s">
        <v>1239</v>
      </c>
      <c r="G113" s="234" t="s">
        <v>1031</v>
      </c>
      <c r="H113" s="239">
        <v>1.0211493270668659</v>
      </c>
      <c r="I113" s="236"/>
      <c r="J113" s="365">
        <f t="shared" si="24"/>
        <v>0</v>
      </c>
      <c r="K113" s="212"/>
      <c r="L113" s="230"/>
      <c r="M113" s="230"/>
      <c r="N113" s="230"/>
      <c r="O113" s="230"/>
      <c r="P113" s="230"/>
    </row>
    <row r="114" spans="1:16" ht="30" outlineLevel="1">
      <c r="A114" s="370"/>
      <c r="B114" s="310" t="s">
        <v>1135</v>
      </c>
      <c r="C114" s="287" t="s">
        <v>2</v>
      </c>
      <c r="D114" s="243" t="s">
        <v>1232</v>
      </c>
      <c r="E114" s="232" t="str">
        <f>B114&amp;$C$152</f>
        <v>4.3.4C01</v>
      </c>
      <c r="F114" s="244" t="s">
        <v>1233</v>
      </c>
      <c r="G114" s="234" t="s">
        <v>686</v>
      </c>
      <c r="H114" s="239">
        <v>55.142063661610756</v>
      </c>
      <c r="I114" s="236"/>
      <c r="J114" s="365">
        <f t="shared" si="24"/>
        <v>0</v>
      </c>
      <c r="K114" s="212"/>
      <c r="L114" s="230"/>
      <c r="M114" s="230"/>
      <c r="N114" s="230"/>
      <c r="O114" s="230"/>
      <c r="P114" s="230"/>
    </row>
    <row r="115" spans="1:16" ht="30" outlineLevel="1">
      <c r="A115" s="370"/>
      <c r="B115" s="310" t="s">
        <v>1136</v>
      </c>
      <c r="C115" s="287" t="s">
        <v>2</v>
      </c>
      <c r="D115" s="411" t="s">
        <v>1238</v>
      </c>
      <c r="E115" s="232" t="str">
        <f>B115&amp;$C$152</f>
        <v>4.3.5C01</v>
      </c>
      <c r="F115" s="335" t="s">
        <v>1237</v>
      </c>
      <c r="G115" s="216" t="s">
        <v>1024</v>
      </c>
      <c r="H115" s="239">
        <v>197.12266609698781</v>
      </c>
      <c r="I115" s="236"/>
      <c r="J115" s="365">
        <f t="shared" si="24"/>
        <v>0</v>
      </c>
      <c r="K115" s="212"/>
      <c r="L115" s="230"/>
      <c r="M115" s="230"/>
      <c r="N115" s="230"/>
      <c r="O115" s="230"/>
      <c r="P115" s="230"/>
    </row>
    <row r="116" spans="1:16" ht="15.75" outlineLevel="1">
      <c r="A116" s="370"/>
      <c r="B116" s="309" t="s">
        <v>1137</v>
      </c>
      <c r="C116" s="267" t="s">
        <v>1022</v>
      </c>
      <c r="D116" s="267"/>
      <c r="E116" s="267"/>
      <c r="F116" s="267"/>
      <c r="G116" s="267"/>
      <c r="H116" s="267"/>
      <c r="I116" s="267"/>
      <c r="J116" s="371">
        <f>SUM(J117:J118)</f>
        <v>0</v>
      </c>
      <c r="K116" s="231"/>
      <c r="L116" s="230"/>
      <c r="M116" s="230"/>
      <c r="N116" s="230"/>
      <c r="O116" s="230"/>
      <c r="P116" s="230"/>
    </row>
    <row r="117" spans="1:16" s="220" customFormat="1" ht="30" outlineLevel="1">
      <c r="A117" s="373"/>
      <c r="B117" s="310" t="s">
        <v>1138</v>
      </c>
      <c r="C117" s="286" t="s">
        <v>2</v>
      </c>
      <c r="D117" s="264" t="s">
        <v>1080</v>
      </c>
      <c r="E117" s="232" t="str">
        <f t="shared" ref="E117:E118" si="25">B117&amp;$C$98</f>
        <v>4.4.1C04</v>
      </c>
      <c r="F117" s="219" t="s">
        <v>1087</v>
      </c>
      <c r="G117" s="217" t="s">
        <v>1033</v>
      </c>
      <c r="H117" s="263">
        <v>1.84</v>
      </c>
      <c r="I117" s="215"/>
      <c r="J117" s="365">
        <f t="shared" ref="J117:J118" si="26">SUM(I117*H117)</f>
        <v>0</v>
      </c>
      <c r="K117" s="212"/>
      <c r="L117" s="213"/>
      <c r="M117" s="213"/>
      <c r="N117" s="213"/>
      <c r="O117" s="213"/>
      <c r="P117" s="213"/>
    </row>
    <row r="118" spans="1:16" s="220" customFormat="1" ht="30" outlineLevel="1">
      <c r="A118" s="373"/>
      <c r="B118" s="310" t="s">
        <v>1139</v>
      </c>
      <c r="C118" s="289" t="s">
        <v>2</v>
      </c>
      <c r="D118" s="264" t="s">
        <v>1030</v>
      </c>
      <c r="E118" s="232" t="str">
        <f t="shared" si="25"/>
        <v>4.4.2C04</v>
      </c>
      <c r="F118" s="218" t="s">
        <v>12</v>
      </c>
      <c r="G118" s="217" t="s">
        <v>1031</v>
      </c>
      <c r="H118" s="291">
        <v>3.0634479812005977</v>
      </c>
      <c r="I118" s="215"/>
      <c r="J118" s="365">
        <f t="shared" si="26"/>
        <v>0</v>
      </c>
      <c r="K118" s="231"/>
      <c r="L118" s="213"/>
      <c r="M118" s="213"/>
      <c r="N118" s="213"/>
      <c r="O118" s="213"/>
      <c r="P118" s="213"/>
    </row>
    <row r="119" spans="1:16" ht="15.75" outlineLevel="1">
      <c r="A119" s="370"/>
      <c r="B119" s="309" t="s">
        <v>1261</v>
      </c>
      <c r="C119" s="267" t="s">
        <v>21</v>
      </c>
      <c r="D119" s="267"/>
      <c r="E119" s="267"/>
      <c r="F119" s="267"/>
      <c r="G119" s="267"/>
      <c r="H119" s="267"/>
      <c r="I119" s="267"/>
      <c r="J119" s="371">
        <f>SUM(J120:J124)</f>
        <v>0</v>
      </c>
      <c r="K119" s="231"/>
      <c r="L119" s="230"/>
      <c r="M119" s="230"/>
      <c r="N119" s="230"/>
      <c r="O119" s="230"/>
      <c r="P119" s="230"/>
    </row>
    <row r="120" spans="1:16" ht="30" outlineLevel="1">
      <c r="A120" s="370"/>
      <c r="B120" s="310" t="s">
        <v>1262</v>
      </c>
      <c r="C120" s="285" t="s">
        <v>2</v>
      </c>
      <c r="D120" s="237" t="s">
        <v>1049</v>
      </c>
      <c r="E120" s="232" t="str">
        <f>B120&amp;$C$98</f>
        <v>4.5.1C04</v>
      </c>
      <c r="F120" s="233" t="s">
        <v>1050</v>
      </c>
      <c r="G120" s="234" t="s">
        <v>1048</v>
      </c>
      <c r="H120" s="235">
        <v>2514.8865627002774</v>
      </c>
      <c r="I120" s="236"/>
      <c r="J120" s="365">
        <f t="shared" ref="J120:J124" si="27">SUM(I120*H120)</f>
        <v>0</v>
      </c>
      <c r="K120" s="231"/>
      <c r="L120" s="230"/>
      <c r="M120" s="230"/>
      <c r="N120" s="230"/>
      <c r="O120" s="230"/>
      <c r="P120" s="230"/>
    </row>
    <row r="121" spans="1:16" ht="45" outlineLevel="1">
      <c r="A121" s="370"/>
      <c r="B121" s="310" t="s">
        <v>1263</v>
      </c>
      <c r="C121" s="285" t="s">
        <v>2</v>
      </c>
      <c r="D121" s="237" t="s">
        <v>1060</v>
      </c>
      <c r="E121" s="232" t="str">
        <f>B121&amp;$C$98</f>
        <v>4.5.2C04</v>
      </c>
      <c r="F121" s="233" t="s">
        <v>1061</v>
      </c>
      <c r="G121" s="234" t="s">
        <v>1024</v>
      </c>
      <c r="H121" s="235">
        <v>75.973509933774821</v>
      </c>
      <c r="I121" s="236"/>
      <c r="J121" s="365">
        <f t="shared" si="27"/>
        <v>0</v>
      </c>
      <c r="K121" s="231"/>
      <c r="L121" s="230"/>
      <c r="M121" s="230"/>
      <c r="N121" s="230"/>
      <c r="O121" s="230"/>
      <c r="P121" s="230"/>
    </row>
    <row r="122" spans="1:16" ht="45" outlineLevel="1">
      <c r="A122" s="370"/>
      <c r="B122" s="310" t="s">
        <v>1264</v>
      </c>
      <c r="C122" s="285" t="s">
        <v>2</v>
      </c>
      <c r="D122" s="237" t="s">
        <v>1295</v>
      </c>
      <c r="E122" s="232" t="str">
        <f>B122&amp;$C$98</f>
        <v>4.5.3C04</v>
      </c>
      <c r="F122" s="233" t="s">
        <v>1294</v>
      </c>
      <c r="G122" s="234" t="s">
        <v>1024</v>
      </c>
      <c r="H122" s="235">
        <v>126.62251655629137</v>
      </c>
      <c r="I122" s="236"/>
      <c r="J122" s="365">
        <f t="shared" si="27"/>
        <v>0</v>
      </c>
      <c r="K122" s="231"/>
      <c r="L122" s="230"/>
      <c r="M122" s="230"/>
      <c r="N122" s="230"/>
      <c r="O122" s="230"/>
      <c r="P122" s="230"/>
    </row>
    <row r="123" spans="1:16" ht="30" outlineLevel="1">
      <c r="A123" s="370"/>
      <c r="B123" s="310" t="s">
        <v>1265</v>
      </c>
      <c r="C123" s="285" t="s">
        <v>2</v>
      </c>
      <c r="D123" s="347" t="s">
        <v>1245</v>
      </c>
      <c r="E123" s="232" t="str">
        <f>B123&amp;$C$98</f>
        <v>4.5.4C04</v>
      </c>
      <c r="F123" s="349" t="s">
        <v>1246</v>
      </c>
      <c r="G123" s="234" t="s">
        <v>1024</v>
      </c>
      <c r="H123" s="235">
        <v>75.973509933774821</v>
      </c>
      <c r="I123" s="236"/>
      <c r="J123" s="365">
        <f t="shared" si="27"/>
        <v>0</v>
      </c>
      <c r="K123" s="231"/>
      <c r="L123" s="230"/>
      <c r="M123" s="230"/>
      <c r="N123" s="230"/>
      <c r="O123" s="230"/>
      <c r="P123" s="230"/>
    </row>
    <row r="124" spans="1:16" ht="30.75" customHeight="1" outlineLevel="1">
      <c r="A124" s="370"/>
      <c r="B124" s="310" t="s">
        <v>1314</v>
      </c>
      <c r="C124" s="285" t="s">
        <v>2</v>
      </c>
      <c r="D124" s="237" t="s">
        <v>23</v>
      </c>
      <c r="E124" s="232" t="str">
        <f>B124&amp;$C$98</f>
        <v>4.5.5C04</v>
      </c>
      <c r="F124" s="233" t="s">
        <v>24</v>
      </c>
      <c r="G124" s="234" t="s">
        <v>1024</v>
      </c>
      <c r="H124" s="235">
        <v>116.49271523178805</v>
      </c>
      <c r="I124" s="236"/>
      <c r="J124" s="365">
        <f t="shared" si="27"/>
        <v>0</v>
      </c>
      <c r="K124" s="231"/>
      <c r="L124" s="230"/>
      <c r="M124" s="230"/>
      <c r="N124" s="230"/>
      <c r="O124" s="230"/>
      <c r="P124" s="230"/>
    </row>
    <row r="125" spans="1:16" s="282" customFormat="1" ht="18">
      <c r="A125" s="374"/>
      <c r="B125" s="308">
        <v>5</v>
      </c>
      <c r="C125" s="290" t="s">
        <v>1097</v>
      </c>
      <c r="D125" s="275"/>
      <c r="E125" s="321" t="e">
        <f>#REF!</f>
        <v>#REF!</v>
      </c>
      <c r="F125" s="276"/>
      <c r="G125" s="277"/>
      <c r="H125" s="278"/>
      <c r="I125" s="279"/>
      <c r="J125" s="369">
        <f>J126+J134+J137+J143+J146</f>
        <v>0</v>
      </c>
      <c r="K125" s="280"/>
      <c r="L125" s="281"/>
      <c r="M125" s="281"/>
      <c r="N125" s="281"/>
      <c r="O125" s="281"/>
      <c r="P125" s="281"/>
    </row>
    <row r="126" spans="1:16" ht="15.75" outlineLevel="1">
      <c r="A126" s="370"/>
      <c r="B126" s="309" t="s">
        <v>1053</v>
      </c>
      <c r="C126" s="267" t="s">
        <v>18</v>
      </c>
      <c r="D126" s="267"/>
      <c r="E126" s="267"/>
      <c r="F126" s="267"/>
      <c r="G126" s="267"/>
      <c r="H126" s="267"/>
      <c r="I126" s="267"/>
      <c r="J126" s="371">
        <f>SUM(J127:J133)</f>
        <v>0</v>
      </c>
      <c r="K126" s="231"/>
      <c r="L126" s="230"/>
      <c r="M126" s="230"/>
      <c r="N126" s="230"/>
      <c r="O126" s="230"/>
      <c r="P126" s="230"/>
    </row>
    <row r="127" spans="1:16" ht="30" outlineLevel="1">
      <c r="A127" s="372"/>
      <c r="B127" s="310" t="s">
        <v>1140</v>
      </c>
      <c r="C127" s="285" t="s">
        <v>2</v>
      </c>
      <c r="D127" s="232" t="s">
        <v>1025</v>
      </c>
      <c r="E127" s="232" t="str">
        <f>B127&amp;$C$125</f>
        <v>5.1.1C03</v>
      </c>
      <c r="F127" s="233" t="s">
        <v>11</v>
      </c>
      <c r="G127" s="234" t="s">
        <v>1024</v>
      </c>
      <c r="H127" s="323">
        <v>62.0775475325785</v>
      </c>
      <c r="I127" s="236"/>
      <c r="J127" s="365">
        <f t="shared" ref="J127:J133" si="28">SUM(I127*H127)</f>
        <v>0</v>
      </c>
      <c r="K127" s="231"/>
      <c r="L127" s="230"/>
      <c r="M127" s="230"/>
      <c r="N127" s="230"/>
      <c r="O127" s="230"/>
      <c r="P127" s="230"/>
    </row>
    <row r="128" spans="1:16" s="220" customFormat="1" ht="15.75" outlineLevel="1">
      <c r="A128" s="373"/>
      <c r="B128" s="310" t="s">
        <v>1141</v>
      </c>
      <c r="C128" s="286" t="s">
        <v>2</v>
      </c>
      <c r="D128" s="264" t="s">
        <v>1074</v>
      </c>
      <c r="E128" s="232" t="str">
        <f t="shared" ref="E128:E133" si="29">B128&amp;$C$125</f>
        <v>5.1.2C03</v>
      </c>
      <c r="F128" s="219" t="s">
        <v>1081</v>
      </c>
      <c r="G128" s="217" t="s">
        <v>686</v>
      </c>
      <c r="H128" s="291">
        <v>8</v>
      </c>
      <c r="I128" s="236"/>
      <c r="J128" s="365">
        <f t="shared" si="28"/>
        <v>0</v>
      </c>
      <c r="K128" s="212"/>
      <c r="L128" s="213"/>
      <c r="M128" s="213"/>
      <c r="N128" s="213"/>
      <c r="O128" s="213"/>
      <c r="P128" s="213"/>
    </row>
    <row r="129" spans="1:16" s="220" customFormat="1" ht="15.75" outlineLevel="1">
      <c r="A129" s="373"/>
      <c r="B129" s="310" t="s">
        <v>1142</v>
      </c>
      <c r="C129" s="286" t="s">
        <v>2</v>
      </c>
      <c r="D129" s="264" t="s">
        <v>1075</v>
      </c>
      <c r="E129" s="232" t="str">
        <f t="shared" si="29"/>
        <v>5.1.3C03</v>
      </c>
      <c r="F129" s="219" t="s">
        <v>1082</v>
      </c>
      <c r="G129" s="217" t="s">
        <v>686</v>
      </c>
      <c r="H129" s="291">
        <v>16</v>
      </c>
      <c r="I129" s="236"/>
      <c r="J129" s="365">
        <f t="shared" si="28"/>
        <v>0</v>
      </c>
      <c r="K129" s="212"/>
      <c r="L129" s="213"/>
      <c r="M129" s="213"/>
      <c r="N129" s="213"/>
      <c r="O129" s="213"/>
      <c r="P129" s="213"/>
    </row>
    <row r="130" spans="1:16" s="220" customFormat="1" ht="30" outlineLevel="1">
      <c r="A130" s="373"/>
      <c r="B130" s="310" t="s">
        <v>1143</v>
      </c>
      <c r="C130" s="286" t="s">
        <v>2</v>
      </c>
      <c r="D130" s="264" t="s">
        <v>1076</v>
      </c>
      <c r="E130" s="232" t="str">
        <f t="shared" si="29"/>
        <v>5.1.4C03</v>
      </c>
      <c r="F130" s="219" t="s">
        <v>1083</v>
      </c>
      <c r="G130" s="217" t="s">
        <v>686</v>
      </c>
      <c r="H130" s="263">
        <v>32</v>
      </c>
      <c r="I130" s="236"/>
      <c r="J130" s="365">
        <f t="shared" si="28"/>
        <v>0</v>
      </c>
      <c r="K130" s="212"/>
      <c r="L130" s="213"/>
      <c r="M130" s="213"/>
      <c r="N130" s="213"/>
      <c r="O130" s="213"/>
      <c r="P130" s="213"/>
    </row>
    <row r="131" spans="1:16" s="220" customFormat="1" ht="15.75" outlineLevel="1">
      <c r="A131" s="373"/>
      <c r="B131" s="310" t="s">
        <v>1144</v>
      </c>
      <c r="C131" s="286" t="s">
        <v>2</v>
      </c>
      <c r="D131" s="264" t="s">
        <v>1077</v>
      </c>
      <c r="E131" s="232" t="str">
        <f t="shared" si="29"/>
        <v>5.1.5C03</v>
      </c>
      <c r="F131" s="219" t="s">
        <v>1084</v>
      </c>
      <c r="G131" s="217" t="s">
        <v>1088</v>
      </c>
      <c r="H131" s="263">
        <v>102</v>
      </c>
      <c r="I131" s="236"/>
      <c r="J131" s="365">
        <f t="shared" si="28"/>
        <v>0</v>
      </c>
      <c r="K131" s="212"/>
      <c r="L131" s="213"/>
      <c r="M131" s="213"/>
      <c r="N131" s="213"/>
      <c r="O131" s="213"/>
      <c r="P131" s="213"/>
    </row>
    <row r="132" spans="1:16" s="220" customFormat="1" ht="15.75" outlineLevel="1">
      <c r="A132" s="373"/>
      <c r="B132" s="310" t="s">
        <v>1145</v>
      </c>
      <c r="C132" s="286" t="s">
        <v>2</v>
      </c>
      <c r="D132" s="264" t="s">
        <v>1078</v>
      </c>
      <c r="E132" s="232" t="str">
        <f t="shared" si="29"/>
        <v>5.1.6C03</v>
      </c>
      <c r="F132" s="219" t="s">
        <v>1085</v>
      </c>
      <c r="G132" s="217" t="s">
        <v>1024</v>
      </c>
      <c r="H132" s="263">
        <v>50</v>
      </c>
      <c r="I132" s="236"/>
      <c r="J132" s="365">
        <f t="shared" si="28"/>
        <v>0</v>
      </c>
      <c r="K132" s="212"/>
      <c r="L132" s="213"/>
      <c r="M132" s="213"/>
      <c r="N132" s="213"/>
      <c r="O132" s="213"/>
      <c r="P132" s="213"/>
    </row>
    <row r="133" spans="1:16" s="220" customFormat="1" ht="15.75" outlineLevel="1">
      <c r="A133" s="373"/>
      <c r="B133" s="310" t="s">
        <v>1146</v>
      </c>
      <c r="C133" s="286" t="s">
        <v>2</v>
      </c>
      <c r="D133" s="264" t="s">
        <v>1079</v>
      </c>
      <c r="E133" s="232" t="str">
        <f t="shared" si="29"/>
        <v>5.1.7C03</v>
      </c>
      <c r="F133" s="219" t="s">
        <v>1086</v>
      </c>
      <c r="G133" s="217" t="s">
        <v>1024</v>
      </c>
      <c r="H133" s="263">
        <v>62.08</v>
      </c>
      <c r="I133" s="236"/>
      <c r="J133" s="365">
        <f t="shared" si="28"/>
        <v>0</v>
      </c>
      <c r="K133" s="212"/>
      <c r="L133" s="213"/>
      <c r="M133" s="213"/>
      <c r="N133" s="213"/>
      <c r="O133" s="213"/>
      <c r="P133" s="213"/>
    </row>
    <row r="134" spans="1:16" ht="15.75" outlineLevel="1">
      <c r="A134" s="370"/>
      <c r="B134" s="309" t="s">
        <v>1054</v>
      </c>
      <c r="C134" s="267" t="s">
        <v>1109</v>
      </c>
      <c r="D134" s="267"/>
      <c r="E134" s="267"/>
      <c r="F134" s="267"/>
      <c r="G134" s="267"/>
      <c r="H134" s="324"/>
      <c r="I134" s="267"/>
      <c r="J134" s="371">
        <f>SUM(J135:J136)</f>
        <v>0</v>
      </c>
      <c r="K134" s="231"/>
      <c r="L134" s="230"/>
      <c r="M134" s="230"/>
      <c r="N134" s="230"/>
      <c r="O134" s="230"/>
      <c r="P134" s="230"/>
    </row>
    <row r="135" spans="1:16" ht="51.75" customHeight="1" outlineLevel="1">
      <c r="A135" s="370"/>
      <c r="B135" s="310" t="s">
        <v>1147</v>
      </c>
      <c r="C135" s="287" t="s">
        <v>2</v>
      </c>
      <c r="D135" s="243" t="s">
        <v>1032</v>
      </c>
      <c r="E135" s="232" t="str">
        <f t="shared" ref="E135:E136" si="30">B135&amp;$C$125</f>
        <v>5.2.1C03</v>
      </c>
      <c r="F135" s="244" t="s">
        <v>13</v>
      </c>
      <c r="G135" s="234" t="s">
        <v>1031</v>
      </c>
      <c r="H135" s="291">
        <v>0.95065157017731239</v>
      </c>
      <c r="I135" s="236"/>
      <c r="J135" s="365">
        <f t="shared" ref="J135:J136" si="31">SUM(I135*H135)</f>
        <v>0</v>
      </c>
      <c r="K135" s="231"/>
      <c r="L135" s="230"/>
      <c r="M135" s="230"/>
      <c r="N135" s="230"/>
      <c r="O135" s="230"/>
      <c r="P135" s="230"/>
    </row>
    <row r="136" spans="1:16" ht="30" customHeight="1" outlineLevel="1">
      <c r="A136" s="370"/>
      <c r="B136" s="310" t="s">
        <v>1148</v>
      </c>
      <c r="C136" s="288" t="s">
        <v>2</v>
      </c>
      <c r="D136" s="245" t="s">
        <v>1044</v>
      </c>
      <c r="E136" s="232" t="str">
        <f t="shared" si="30"/>
        <v>5.2.2C03</v>
      </c>
      <c r="F136" s="246" t="s">
        <v>1043</v>
      </c>
      <c r="G136" s="234" t="s">
        <v>1024</v>
      </c>
      <c r="H136" s="291">
        <v>62.0775475325785</v>
      </c>
      <c r="I136" s="236"/>
      <c r="J136" s="365">
        <f t="shared" si="31"/>
        <v>0</v>
      </c>
      <c r="K136" s="231"/>
      <c r="L136" s="230"/>
      <c r="M136" s="230"/>
      <c r="N136" s="230"/>
      <c r="O136" s="230"/>
      <c r="P136" s="230"/>
    </row>
    <row r="137" spans="1:16" ht="15.75" outlineLevel="1">
      <c r="A137" s="370"/>
      <c r="B137" s="309" t="s">
        <v>1055</v>
      </c>
      <c r="C137" s="267" t="s">
        <v>1235</v>
      </c>
      <c r="D137" s="267"/>
      <c r="E137" s="267"/>
      <c r="F137" s="267"/>
      <c r="G137" s="267"/>
      <c r="H137" s="324"/>
      <c r="I137" s="267"/>
      <c r="J137" s="371">
        <f>SUM(J138:J142)</f>
        <v>0</v>
      </c>
      <c r="K137" s="231"/>
      <c r="L137" s="230"/>
      <c r="M137" s="230"/>
      <c r="N137" s="230"/>
      <c r="O137" s="230"/>
      <c r="P137" s="230"/>
    </row>
    <row r="138" spans="1:16" ht="15.75" outlineLevel="1">
      <c r="A138" s="370"/>
      <c r="B138" s="310" t="s">
        <v>1149</v>
      </c>
      <c r="C138" s="287" t="s">
        <v>2</v>
      </c>
      <c r="D138" s="243" t="s">
        <v>1125</v>
      </c>
      <c r="E138" s="232" t="str">
        <f>B138&amp;$C$125</f>
        <v>5.3.1C03</v>
      </c>
      <c r="F138" s="244" t="s">
        <v>1240</v>
      </c>
      <c r="G138" s="234" t="s">
        <v>1031</v>
      </c>
      <c r="H138" s="239">
        <v>1.4259773552659687</v>
      </c>
      <c r="I138" s="236"/>
      <c r="J138" s="365">
        <f t="shared" ref="J138:J142" si="32">SUM(I138*H138)</f>
        <v>0</v>
      </c>
      <c r="K138" s="231"/>
      <c r="L138" s="230"/>
      <c r="M138" s="230"/>
      <c r="N138" s="230"/>
      <c r="O138" s="230"/>
      <c r="P138" s="230"/>
    </row>
    <row r="139" spans="1:16" ht="15.75" outlineLevel="1">
      <c r="A139" s="370"/>
      <c r="B139" s="310" t="s">
        <v>1315</v>
      </c>
      <c r="C139" s="287" t="s">
        <v>2</v>
      </c>
      <c r="D139" s="243" t="s">
        <v>1231</v>
      </c>
      <c r="E139" s="232" t="str">
        <f>B139&amp;$C$125</f>
        <v>5.3.2C03</v>
      </c>
      <c r="F139" s="244" t="s">
        <v>26</v>
      </c>
      <c r="G139" s="234" t="s">
        <v>1024</v>
      </c>
      <c r="H139" s="239">
        <v>45.8784447767571</v>
      </c>
      <c r="I139" s="236"/>
      <c r="J139" s="365">
        <f t="shared" si="32"/>
        <v>0</v>
      </c>
      <c r="K139" s="212"/>
      <c r="L139" s="230"/>
      <c r="M139" s="230"/>
      <c r="N139" s="230"/>
      <c r="O139" s="230"/>
      <c r="P139" s="230"/>
    </row>
    <row r="140" spans="1:16" ht="15.75" outlineLevel="1">
      <c r="A140" s="370"/>
      <c r="B140" s="310" t="s">
        <v>1316</v>
      </c>
      <c r="C140" s="287" t="s">
        <v>2</v>
      </c>
      <c r="D140" s="243" t="s">
        <v>951</v>
      </c>
      <c r="E140" s="232" t="str">
        <f>B140&amp;$C$125</f>
        <v>5.3.3C03</v>
      </c>
      <c r="F140" s="244" t="s">
        <v>1239</v>
      </c>
      <c r="G140" s="234" t="s">
        <v>1031</v>
      </c>
      <c r="H140" s="239">
        <v>0.47532578508865619</v>
      </c>
      <c r="I140" s="236"/>
      <c r="J140" s="365">
        <f t="shared" si="32"/>
        <v>0</v>
      </c>
      <c r="K140" s="212"/>
      <c r="L140" s="230"/>
      <c r="M140" s="230"/>
      <c r="N140" s="230"/>
      <c r="O140" s="230"/>
      <c r="P140" s="230"/>
    </row>
    <row r="141" spans="1:16" ht="30" outlineLevel="1">
      <c r="A141" s="370"/>
      <c r="B141" s="310" t="s">
        <v>1150</v>
      </c>
      <c r="C141" s="287" t="s">
        <v>2</v>
      </c>
      <c r="D141" s="243" t="s">
        <v>1232</v>
      </c>
      <c r="E141" s="232" t="str">
        <f>B141&amp;$C$152</f>
        <v>5.3.4C01</v>
      </c>
      <c r="F141" s="244" t="s">
        <v>1233</v>
      </c>
      <c r="G141" s="234" t="s">
        <v>686</v>
      </c>
      <c r="H141" s="239">
        <v>25.667592394787437</v>
      </c>
      <c r="I141" s="236"/>
      <c r="J141" s="365">
        <f t="shared" si="32"/>
        <v>0</v>
      </c>
      <c r="K141" s="212"/>
      <c r="L141" s="230"/>
      <c r="M141" s="230"/>
      <c r="N141" s="230"/>
      <c r="O141" s="230"/>
      <c r="P141" s="230"/>
    </row>
    <row r="142" spans="1:16" ht="40.5" customHeight="1" outlineLevel="1">
      <c r="A142" s="370"/>
      <c r="B142" s="310" t="s">
        <v>1151</v>
      </c>
      <c r="C142" s="287" t="s">
        <v>2</v>
      </c>
      <c r="D142" s="411" t="s">
        <v>1238</v>
      </c>
      <c r="E142" s="232" t="str">
        <f>B142&amp;$C$152</f>
        <v>5.3.5C01</v>
      </c>
      <c r="F142" s="335" t="s">
        <v>1237</v>
      </c>
      <c r="G142" s="216" t="s">
        <v>1024</v>
      </c>
      <c r="H142" s="239">
        <v>91.756889553514199</v>
      </c>
      <c r="I142" s="236"/>
      <c r="J142" s="365">
        <f t="shared" si="32"/>
        <v>0</v>
      </c>
      <c r="K142" s="212"/>
      <c r="L142" s="230"/>
      <c r="M142" s="230"/>
      <c r="N142" s="230"/>
      <c r="O142" s="230"/>
      <c r="P142" s="230"/>
    </row>
    <row r="143" spans="1:16" ht="15.75" outlineLevel="1">
      <c r="A143" s="370"/>
      <c r="B143" s="309" t="s">
        <v>1152</v>
      </c>
      <c r="C143" s="267" t="s">
        <v>1022</v>
      </c>
      <c r="D143" s="267"/>
      <c r="E143" s="267"/>
      <c r="F143" s="267"/>
      <c r="G143" s="267"/>
      <c r="H143" s="324"/>
      <c r="I143" s="267"/>
      <c r="J143" s="371">
        <f>SUM(J144:J145)</f>
        <v>0</v>
      </c>
      <c r="K143" s="231"/>
      <c r="L143" s="230"/>
      <c r="M143" s="230"/>
      <c r="N143" s="230"/>
      <c r="O143" s="230"/>
      <c r="P143" s="230"/>
    </row>
    <row r="144" spans="1:16" s="220" customFormat="1" ht="30" outlineLevel="1">
      <c r="A144" s="373"/>
      <c r="B144" s="310" t="s">
        <v>1153</v>
      </c>
      <c r="C144" s="286" t="s">
        <v>2</v>
      </c>
      <c r="D144" s="264" t="s">
        <v>1080</v>
      </c>
      <c r="E144" s="232" t="str">
        <f t="shared" ref="E144:E145" si="33">B144&amp;$C$125</f>
        <v>5.4.1C03</v>
      </c>
      <c r="F144" s="219" t="s">
        <v>1087</v>
      </c>
      <c r="G144" s="217" t="s">
        <v>1033</v>
      </c>
      <c r="H144" s="263">
        <v>0.86</v>
      </c>
      <c r="I144" s="215"/>
      <c r="J144" s="365">
        <f t="shared" ref="J144:J145" si="34">SUM(I144*H144)</f>
        <v>0</v>
      </c>
      <c r="K144" s="212"/>
      <c r="L144" s="213"/>
      <c r="M144" s="213"/>
      <c r="N144" s="213"/>
      <c r="O144" s="213"/>
      <c r="P144" s="213"/>
    </row>
    <row r="145" spans="1:16" s="220" customFormat="1" ht="30" outlineLevel="1">
      <c r="A145" s="373"/>
      <c r="B145" s="310" t="s">
        <v>1154</v>
      </c>
      <c r="C145" s="289" t="s">
        <v>2</v>
      </c>
      <c r="D145" s="264" t="s">
        <v>1030</v>
      </c>
      <c r="E145" s="232" t="str">
        <f t="shared" si="33"/>
        <v>5.4.2C03</v>
      </c>
      <c r="F145" s="218" t="s">
        <v>12</v>
      </c>
      <c r="G145" s="217" t="s">
        <v>1031</v>
      </c>
      <c r="H145" s="291">
        <v>1.4259773552659687</v>
      </c>
      <c r="I145" s="215"/>
      <c r="J145" s="365">
        <f t="shared" si="34"/>
        <v>0</v>
      </c>
      <c r="K145" s="231"/>
      <c r="L145" s="213"/>
      <c r="M145" s="213"/>
      <c r="N145" s="213"/>
      <c r="O145" s="213"/>
      <c r="P145" s="213"/>
    </row>
    <row r="146" spans="1:16" ht="15.75" outlineLevel="1">
      <c r="A146" s="370"/>
      <c r="B146" s="309" t="s">
        <v>1266</v>
      </c>
      <c r="C146" s="267" t="s">
        <v>21</v>
      </c>
      <c r="D146" s="267"/>
      <c r="E146" s="267"/>
      <c r="F146" s="267"/>
      <c r="G146" s="267"/>
      <c r="H146" s="324"/>
      <c r="I146" s="267"/>
      <c r="J146" s="371">
        <f>SUM(J147:J151)</f>
        <v>0</v>
      </c>
      <c r="K146" s="231"/>
      <c r="L146" s="230"/>
      <c r="M146" s="230"/>
      <c r="N146" s="230"/>
      <c r="O146" s="230"/>
      <c r="P146" s="230"/>
    </row>
    <row r="147" spans="1:16" ht="30" outlineLevel="1">
      <c r="A147" s="370"/>
      <c r="B147" s="310" t="s">
        <v>1267</v>
      </c>
      <c r="C147" s="285" t="s">
        <v>2</v>
      </c>
      <c r="D147" s="238" t="s">
        <v>1049</v>
      </c>
      <c r="E147" s="232" t="str">
        <f>B147&amp;$C$125</f>
        <v>5.5.1C03</v>
      </c>
      <c r="F147" s="233" t="s">
        <v>1050</v>
      </c>
      <c r="G147" s="234" t="s">
        <v>1048</v>
      </c>
      <c r="H147" s="323">
        <v>1170.6323435163426</v>
      </c>
      <c r="I147" s="236"/>
      <c r="J147" s="365">
        <f t="shared" ref="J147:J151" si="35">SUM(I147*H147)</f>
        <v>0</v>
      </c>
      <c r="K147" s="231"/>
      <c r="L147" s="230"/>
      <c r="M147" s="230"/>
      <c r="N147" s="230"/>
      <c r="O147" s="230"/>
      <c r="P147" s="230"/>
    </row>
    <row r="148" spans="1:16" ht="45" outlineLevel="1">
      <c r="A148" s="370"/>
      <c r="B148" s="310" t="s">
        <v>1268</v>
      </c>
      <c r="C148" s="285" t="s">
        <v>2</v>
      </c>
      <c r="D148" s="238" t="s">
        <v>1060</v>
      </c>
      <c r="E148" s="232" t="str">
        <f>B148&amp;$C$125</f>
        <v>5.5.2C03</v>
      </c>
      <c r="F148" s="233" t="s">
        <v>1061</v>
      </c>
      <c r="G148" s="234" t="s">
        <v>1024</v>
      </c>
      <c r="H148" s="323">
        <v>35.364238410596023</v>
      </c>
      <c r="I148" s="236"/>
      <c r="J148" s="365">
        <f t="shared" si="35"/>
        <v>0</v>
      </c>
      <c r="K148" s="231"/>
      <c r="L148" s="230"/>
      <c r="M148" s="230"/>
      <c r="N148" s="230"/>
      <c r="O148" s="230"/>
      <c r="P148" s="230"/>
    </row>
    <row r="149" spans="1:16" ht="45" outlineLevel="1">
      <c r="A149" s="370"/>
      <c r="B149" s="310" t="s">
        <v>1269</v>
      </c>
      <c r="C149" s="285" t="s">
        <v>2</v>
      </c>
      <c r="D149" s="237" t="s">
        <v>1295</v>
      </c>
      <c r="E149" s="232" t="str">
        <f>B149&amp;$C$125</f>
        <v>5.5.3C03</v>
      </c>
      <c r="F149" s="233" t="s">
        <v>1294</v>
      </c>
      <c r="G149" s="234" t="s">
        <v>1024</v>
      </c>
      <c r="H149" s="323">
        <v>58.940397350993372</v>
      </c>
      <c r="I149" s="236"/>
      <c r="J149" s="365">
        <f t="shared" si="35"/>
        <v>0</v>
      </c>
      <c r="K149" s="231"/>
      <c r="L149" s="230"/>
      <c r="M149" s="230"/>
      <c r="N149" s="230"/>
      <c r="O149" s="230"/>
      <c r="P149" s="230"/>
    </row>
    <row r="150" spans="1:16" ht="30" outlineLevel="1">
      <c r="A150" s="370"/>
      <c r="B150" s="310" t="s">
        <v>1270</v>
      </c>
      <c r="C150" s="285" t="s">
        <v>2</v>
      </c>
      <c r="D150" s="238" t="s">
        <v>22</v>
      </c>
      <c r="E150" s="232" t="str">
        <f>B150&amp;$C$125</f>
        <v>5.5.4C03</v>
      </c>
      <c r="F150" s="233" t="s">
        <v>1246</v>
      </c>
      <c r="G150" s="234" t="s">
        <v>1024</v>
      </c>
      <c r="H150" s="323">
        <v>35.364238410596023</v>
      </c>
      <c r="I150" s="236"/>
      <c r="J150" s="365">
        <f t="shared" si="35"/>
        <v>0</v>
      </c>
      <c r="K150" s="231"/>
      <c r="L150" s="230"/>
      <c r="M150" s="230"/>
      <c r="N150" s="230"/>
      <c r="O150" s="230"/>
      <c r="P150" s="230"/>
    </row>
    <row r="151" spans="1:16" ht="30" customHeight="1" outlineLevel="1">
      <c r="A151" s="370"/>
      <c r="B151" s="310" t="s">
        <v>1317</v>
      </c>
      <c r="C151" s="285" t="s">
        <v>2</v>
      </c>
      <c r="D151" s="238" t="s">
        <v>23</v>
      </c>
      <c r="E151" s="232" t="str">
        <f>B151&amp;$C$125</f>
        <v>5.5.5C03</v>
      </c>
      <c r="F151" s="233" t="s">
        <v>24</v>
      </c>
      <c r="G151" s="234" t="s">
        <v>1024</v>
      </c>
      <c r="H151" s="323">
        <v>54.225165562913901</v>
      </c>
      <c r="I151" s="236"/>
      <c r="J151" s="365">
        <f t="shared" si="35"/>
        <v>0</v>
      </c>
      <c r="K151" s="231"/>
      <c r="L151" s="230"/>
      <c r="M151" s="230"/>
      <c r="N151" s="230"/>
      <c r="O151" s="230"/>
      <c r="P151" s="230"/>
    </row>
    <row r="152" spans="1:16" s="282" customFormat="1" ht="18">
      <c r="A152" s="374"/>
      <c r="B152" s="308">
        <v>6</v>
      </c>
      <c r="C152" s="290" t="s">
        <v>1095</v>
      </c>
      <c r="D152" s="275"/>
      <c r="E152" s="321" t="e">
        <f>#REF!</f>
        <v>#REF!</v>
      </c>
      <c r="F152" s="276"/>
      <c r="G152" s="277"/>
      <c r="H152" s="278"/>
      <c r="I152" s="279"/>
      <c r="J152" s="369">
        <f>J153+J161+J164+J170+J173</f>
        <v>0</v>
      </c>
      <c r="K152" s="280"/>
      <c r="L152" s="281"/>
      <c r="M152" s="281"/>
      <c r="N152" s="281"/>
      <c r="O152" s="281"/>
      <c r="P152" s="281"/>
    </row>
    <row r="153" spans="1:16" ht="15.75" outlineLevel="1">
      <c r="A153" s="370"/>
      <c r="B153" s="309" t="s">
        <v>1155</v>
      </c>
      <c r="C153" s="267" t="s">
        <v>18</v>
      </c>
      <c r="D153" s="267"/>
      <c r="E153" s="267"/>
      <c r="F153" s="267"/>
      <c r="G153" s="267"/>
      <c r="H153" s="267"/>
      <c r="I153" s="267"/>
      <c r="J153" s="371">
        <f>SUM(J154:J160)</f>
        <v>0</v>
      </c>
      <c r="K153" s="231"/>
      <c r="L153" s="230"/>
      <c r="M153" s="230"/>
      <c r="N153" s="230"/>
      <c r="O153" s="230"/>
      <c r="P153" s="230"/>
    </row>
    <row r="154" spans="1:16" ht="30" outlineLevel="1">
      <c r="A154" s="372"/>
      <c r="B154" s="310" t="s">
        <v>1156</v>
      </c>
      <c r="C154" s="285" t="s">
        <v>2</v>
      </c>
      <c r="D154" s="232" t="s">
        <v>1025</v>
      </c>
      <c r="E154" s="232" t="str">
        <f>B154&amp;$C$152</f>
        <v>6.1.1C01</v>
      </c>
      <c r="F154" s="233" t="s">
        <v>11</v>
      </c>
      <c r="G154" s="234" t="s">
        <v>1024</v>
      </c>
      <c r="H154" s="323">
        <v>178.28113650929285</v>
      </c>
      <c r="I154" s="236"/>
      <c r="J154" s="365">
        <f t="shared" ref="J154:J160" si="36">SUM(I154*H154)</f>
        <v>0</v>
      </c>
      <c r="K154" s="231"/>
      <c r="L154" s="230"/>
      <c r="M154" s="230"/>
      <c r="N154" s="230"/>
      <c r="O154" s="230"/>
      <c r="P154" s="230"/>
    </row>
    <row r="155" spans="1:16" s="220" customFormat="1" ht="15.75" outlineLevel="1">
      <c r="A155" s="373"/>
      <c r="B155" s="310" t="s">
        <v>1157</v>
      </c>
      <c r="C155" s="286" t="s">
        <v>2</v>
      </c>
      <c r="D155" s="264" t="s">
        <v>1074</v>
      </c>
      <c r="E155" s="232" t="str">
        <f t="shared" ref="E155:E160" si="37">B155&amp;$C$152</f>
        <v>6.1.2C01</v>
      </c>
      <c r="F155" s="219" t="s">
        <v>1081</v>
      </c>
      <c r="G155" s="217" t="s">
        <v>686</v>
      </c>
      <c r="H155" s="235">
        <v>30</v>
      </c>
      <c r="I155" s="236"/>
      <c r="J155" s="365">
        <f t="shared" si="36"/>
        <v>0</v>
      </c>
      <c r="K155" s="212"/>
      <c r="L155" s="213"/>
      <c r="M155" s="213"/>
      <c r="N155" s="213"/>
      <c r="O155" s="213"/>
      <c r="P155" s="213"/>
    </row>
    <row r="156" spans="1:16" s="220" customFormat="1" ht="15.75" outlineLevel="1">
      <c r="A156" s="373"/>
      <c r="B156" s="310" t="s">
        <v>1158</v>
      </c>
      <c r="C156" s="286" t="s">
        <v>2</v>
      </c>
      <c r="D156" s="264" t="s">
        <v>1075</v>
      </c>
      <c r="E156" s="232" t="str">
        <f t="shared" si="37"/>
        <v>6.1.3C01</v>
      </c>
      <c r="F156" s="219" t="s">
        <v>1082</v>
      </c>
      <c r="G156" s="217" t="s">
        <v>686</v>
      </c>
      <c r="H156" s="235">
        <v>60</v>
      </c>
      <c r="I156" s="236"/>
      <c r="J156" s="365">
        <f t="shared" si="36"/>
        <v>0</v>
      </c>
      <c r="K156" s="212"/>
      <c r="L156" s="213"/>
      <c r="M156" s="213"/>
      <c r="N156" s="213"/>
      <c r="O156" s="213"/>
      <c r="P156" s="213"/>
    </row>
    <row r="157" spans="1:16" s="220" customFormat="1" ht="30" outlineLevel="1">
      <c r="A157" s="373"/>
      <c r="B157" s="310" t="s">
        <v>1159</v>
      </c>
      <c r="C157" s="286" t="s">
        <v>2</v>
      </c>
      <c r="D157" s="264" t="s">
        <v>1076</v>
      </c>
      <c r="E157" s="232" t="str">
        <f t="shared" si="37"/>
        <v>6.1.4C01</v>
      </c>
      <c r="F157" s="219" t="s">
        <v>1083</v>
      </c>
      <c r="G157" s="217" t="s">
        <v>686</v>
      </c>
      <c r="H157" s="235">
        <v>30</v>
      </c>
      <c r="I157" s="236"/>
      <c r="J157" s="365">
        <f t="shared" si="36"/>
        <v>0</v>
      </c>
      <c r="K157" s="212"/>
      <c r="L157" s="213"/>
      <c r="M157" s="213"/>
      <c r="N157" s="213"/>
      <c r="O157" s="213"/>
      <c r="P157" s="213"/>
    </row>
    <row r="158" spans="1:16" s="220" customFormat="1" ht="15.75" outlineLevel="1">
      <c r="A158" s="373"/>
      <c r="B158" s="310" t="s">
        <v>1160</v>
      </c>
      <c r="C158" s="286" t="s">
        <v>2</v>
      </c>
      <c r="D158" s="264" t="s">
        <v>1077</v>
      </c>
      <c r="E158" s="232" t="str">
        <f t="shared" si="37"/>
        <v>6.1.5C01</v>
      </c>
      <c r="F158" s="219" t="s">
        <v>1084</v>
      </c>
      <c r="G158" s="217" t="s">
        <v>1088</v>
      </c>
      <c r="H158" s="235">
        <v>85</v>
      </c>
      <c r="I158" s="236"/>
      <c r="J158" s="365">
        <f t="shared" si="36"/>
        <v>0</v>
      </c>
      <c r="K158" s="212"/>
      <c r="L158" s="213"/>
      <c r="M158" s="213"/>
      <c r="N158" s="213"/>
      <c r="O158" s="213"/>
      <c r="P158" s="213"/>
    </row>
    <row r="159" spans="1:16" s="220" customFormat="1" ht="15.75" outlineLevel="1">
      <c r="A159" s="373"/>
      <c r="B159" s="310" t="s">
        <v>1161</v>
      </c>
      <c r="C159" s="286" t="s">
        <v>2</v>
      </c>
      <c r="D159" s="264" t="s">
        <v>1078</v>
      </c>
      <c r="E159" s="232" t="str">
        <f t="shared" si="37"/>
        <v>6.1.6C01</v>
      </c>
      <c r="F159" s="219" t="s">
        <v>1085</v>
      </c>
      <c r="G159" s="217" t="s">
        <v>1024</v>
      </c>
      <c r="H159" s="235">
        <v>15</v>
      </c>
      <c r="I159" s="236"/>
      <c r="J159" s="365">
        <f t="shared" si="36"/>
        <v>0</v>
      </c>
      <c r="K159" s="212"/>
      <c r="L159" s="213"/>
      <c r="M159" s="213"/>
      <c r="N159" s="213"/>
      <c r="O159" s="213"/>
      <c r="P159" s="213"/>
    </row>
    <row r="160" spans="1:16" s="220" customFormat="1" ht="15.75" outlineLevel="1">
      <c r="A160" s="373"/>
      <c r="B160" s="310" t="s">
        <v>1162</v>
      </c>
      <c r="C160" s="286" t="s">
        <v>2</v>
      </c>
      <c r="D160" s="264" t="s">
        <v>1079</v>
      </c>
      <c r="E160" s="232" t="str">
        <f t="shared" si="37"/>
        <v>6.1.7C01</v>
      </c>
      <c r="F160" s="219" t="s">
        <v>1086</v>
      </c>
      <c r="G160" s="217" t="s">
        <v>1024</v>
      </c>
      <c r="H160" s="263">
        <v>178.28</v>
      </c>
      <c r="I160" s="236"/>
      <c r="J160" s="365">
        <f t="shared" si="36"/>
        <v>0</v>
      </c>
      <c r="K160" s="212"/>
      <c r="L160" s="213"/>
      <c r="M160" s="213"/>
      <c r="N160" s="213"/>
      <c r="O160" s="213"/>
      <c r="P160" s="213"/>
    </row>
    <row r="161" spans="1:16" ht="15.75" outlineLevel="1">
      <c r="A161" s="370"/>
      <c r="B161" s="309" t="s">
        <v>1163</v>
      </c>
      <c r="C161" s="267" t="s">
        <v>1109</v>
      </c>
      <c r="D161" s="267"/>
      <c r="E161" s="267"/>
      <c r="F161" s="267"/>
      <c r="G161" s="267"/>
      <c r="H161" s="324"/>
      <c r="I161" s="267"/>
      <c r="J161" s="371">
        <f>SUM(J162:J163)</f>
        <v>0</v>
      </c>
      <c r="K161" s="231"/>
      <c r="L161" s="230"/>
      <c r="M161" s="230"/>
      <c r="N161" s="230"/>
      <c r="O161" s="230"/>
      <c r="P161" s="230"/>
    </row>
    <row r="162" spans="1:16" ht="51.75" customHeight="1" outlineLevel="1">
      <c r="A162" s="370"/>
      <c r="B162" s="310" t="s">
        <v>1164</v>
      </c>
      <c r="C162" s="287" t="s">
        <v>2</v>
      </c>
      <c r="D162" s="243" t="s">
        <v>1032</v>
      </c>
      <c r="E162" s="232" t="str">
        <f t="shared" ref="E162:E163" si="38">B162&amp;$C$152</f>
        <v>6.2.1C01</v>
      </c>
      <c r="F162" s="244" t="s">
        <v>13</v>
      </c>
      <c r="G162" s="234" t="s">
        <v>1031</v>
      </c>
      <c r="H162" s="291">
        <v>2.7301858577227085</v>
      </c>
      <c r="I162" s="236"/>
      <c r="J162" s="365">
        <f t="shared" ref="J162:J163" si="39">SUM(I162*H162)</f>
        <v>0</v>
      </c>
      <c r="K162" s="231"/>
      <c r="L162" s="230"/>
      <c r="M162" s="230"/>
      <c r="N162" s="230"/>
      <c r="O162" s="230"/>
      <c r="P162" s="230"/>
    </row>
    <row r="163" spans="1:16" ht="30" customHeight="1" outlineLevel="1">
      <c r="A163" s="370"/>
      <c r="B163" s="310" t="s">
        <v>1165</v>
      </c>
      <c r="C163" s="288" t="s">
        <v>2</v>
      </c>
      <c r="D163" s="245" t="s">
        <v>1044</v>
      </c>
      <c r="E163" s="232" t="str">
        <f t="shared" si="38"/>
        <v>6.2.2C01</v>
      </c>
      <c r="F163" s="246" t="s">
        <v>1043</v>
      </c>
      <c r="G163" s="234" t="s">
        <v>1024</v>
      </c>
      <c r="H163" s="291">
        <v>178.28113650929285</v>
      </c>
      <c r="I163" s="236"/>
      <c r="J163" s="365">
        <f t="shared" si="39"/>
        <v>0</v>
      </c>
      <c r="K163" s="231"/>
      <c r="L163" s="230"/>
      <c r="M163" s="230"/>
      <c r="N163" s="230"/>
      <c r="O163" s="230"/>
      <c r="P163" s="230"/>
    </row>
    <row r="164" spans="1:16" ht="15.75" outlineLevel="1">
      <c r="A164" s="370"/>
      <c r="B164" s="309" t="s">
        <v>1166</v>
      </c>
      <c r="C164" s="267" t="s">
        <v>1235</v>
      </c>
      <c r="D164" s="267"/>
      <c r="E164" s="267"/>
      <c r="F164" s="267"/>
      <c r="G164" s="267"/>
      <c r="H164" s="324"/>
      <c r="I164" s="267"/>
      <c r="J164" s="371">
        <f>SUM(J165:J169)</f>
        <v>0</v>
      </c>
      <c r="K164" s="231"/>
      <c r="L164" s="230"/>
      <c r="M164" s="230"/>
      <c r="N164" s="230"/>
      <c r="O164" s="230"/>
      <c r="P164" s="230"/>
    </row>
    <row r="165" spans="1:16" ht="15.75" outlineLevel="1">
      <c r="A165" s="370"/>
      <c r="B165" s="310" t="s">
        <v>1167</v>
      </c>
      <c r="C165" s="287" t="s">
        <v>2</v>
      </c>
      <c r="D165" s="243" t="s">
        <v>1125</v>
      </c>
      <c r="E165" s="232" t="str">
        <f t="shared" ref="E165:E167" si="40">B165&amp;$C$125</f>
        <v>6.3.1C03</v>
      </c>
      <c r="F165" s="244" t="s">
        <v>1240</v>
      </c>
      <c r="G165" s="234" t="s">
        <v>1031</v>
      </c>
      <c r="H165" s="291">
        <v>4.0952787865840623</v>
      </c>
      <c r="I165" s="236"/>
      <c r="J165" s="365">
        <f t="shared" ref="J165:J169" si="41">SUM(I165*H165)</f>
        <v>0</v>
      </c>
      <c r="K165" s="231"/>
      <c r="L165" s="230"/>
      <c r="M165" s="230"/>
      <c r="N165" s="230"/>
      <c r="O165" s="230"/>
      <c r="P165" s="230"/>
    </row>
    <row r="166" spans="1:16" ht="15.75" outlineLevel="1">
      <c r="A166" s="370"/>
      <c r="B166" s="310" t="s">
        <v>1318</v>
      </c>
      <c r="C166" s="287" t="s">
        <v>2</v>
      </c>
      <c r="D166" s="243" t="s">
        <v>1231</v>
      </c>
      <c r="E166" s="232" t="str">
        <f t="shared" si="40"/>
        <v>6.3.2C03</v>
      </c>
      <c r="F166" s="244" t="s">
        <v>26</v>
      </c>
      <c r="G166" s="234" t="s">
        <v>1024</v>
      </c>
      <c r="H166" s="291">
        <v>131.75876949369791</v>
      </c>
      <c r="I166" s="236"/>
      <c r="J166" s="365">
        <f t="shared" si="41"/>
        <v>0</v>
      </c>
      <c r="K166" s="212"/>
      <c r="L166" s="230"/>
      <c r="M166" s="230"/>
      <c r="N166" s="230"/>
      <c r="O166" s="230"/>
      <c r="P166" s="230"/>
    </row>
    <row r="167" spans="1:16" ht="15.75" outlineLevel="1">
      <c r="A167" s="370"/>
      <c r="B167" s="310" t="s">
        <v>1319</v>
      </c>
      <c r="C167" s="287" t="s">
        <v>2</v>
      </c>
      <c r="D167" s="243" t="s">
        <v>1236</v>
      </c>
      <c r="E167" s="232" t="str">
        <f t="shared" si="40"/>
        <v>6.3.3C03</v>
      </c>
      <c r="F167" s="244" t="s">
        <v>1239</v>
      </c>
      <c r="G167" s="234" t="s">
        <v>1031</v>
      </c>
      <c r="H167" s="291">
        <v>1.3650929288613542</v>
      </c>
      <c r="I167" s="236"/>
      <c r="J167" s="365">
        <f t="shared" si="41"/>
        <v>0</v>
      </c>
      <c r="K167" s="212"/>
      <c r="L167" s="230"/>
      <c r="M167" s="230"/>
      <c r="N167" s="230"/>
      <c r="O167" s="230"/>
      <c r="P167" s="230"/>
    </row>
    <row r="168" spans="1:16" ht="30" outlineLevel="1">
      <c r="A168" s="370"/>
      <c r="B168" s="310" t="s">
        <v>1168</v>
      </c>
      <c r="C168" s="287" t="s">
        <v>2</v>
      </c>
      <c r="D168" s="243" t="s">
        <v>1232</v>
      </c>
      <c r="E168" s="232" t="str">
        <f t="shared" ref="E168:E169" si="42">B168&amp;$C$152</f>
        <v>6.3.4C01</v>
      </c>
      <c r="F168" s="244" t="s">
        <v>1233</v>
      </c>
      <c r="G168" s="234" t="s">
        <v>686</v>
      </c>
      <c r="H168" s="291">
        <v>73.715018158513132</v>
      </c>
      <c r="I168" s="236"/>
      <c r="J168" s="365">
        <f t="shared" si="41"/>
        <v>0</v>
      </c>
      <c r="K168" s="212"/>
      <c r="L168" s="230"/>
      <c r="M168" s="230"/>
      <c r="N168" s="230"/>
      <c r="O168" s="230"/>
      <c r="P168" s="230"/>
    </row>
    <row r="169" spans="1:16" s="228" customFormat="1" ht="30" outlineLevel="1">
      <c r="A169" s="370"/>
      <c r="B169" s="310" t="s">
        <v>1169</v>
      </c>
      <c r="C169" s="287" t="s">
        <v>2</v>
      </c>
      <c r="D169" s="411" t="s">
        <v>1238</v>
      </c>
      <c r="E169" s="232" t="str">
        <f t="shared" si="42"/>
        <v>6.3.5C01</v>
      </c>
      <c r="F169" s="335" t="s">
        <v>1237</v>
      </c>
      <c r="G169" s="216" t="s">
        <v>1024</v>
      </c>
      <c r="H169" s="291">
        <v>263.51753898739582</v>
      </c>
      <c r="I169" s="236"/>
      <c r="J169" s="365">
        <f t="shared" si="41"/>
        <v>0</v>
      </c>
      <c r="K169" s="212"/>
      <c r="L169" s="230"/>
      <c r="M169" s="230"/>
      <c r="N169" s="230"/>
      <c r="O169" s="230"/>
      <c r="P169" s="230"/>
    </row>
    <row r="170" spans="1:16" ht="15.75" outlineLevel="1">
      <c r="A170" s="370"/>
      <c r="B170" s="309" t="s">
        <v>1170</v>
      </c>
      <c r="C170" s="267" t="s">
        <v>1022</v>
      </c>
      <c r="D170" s="267"/>
      <c r="E170" s="267"/>
      <c r="F170" s="267"/>
      <c r="G170" s="267"/>
      <c r="H170" s="324"/>
      <c r="I170" s="267"/>
      <c r="J170" s="371">
        <f>SUM(J171:J172)</f>
        <v>0</v>
      </c>
      <c r="K170" s="231"/>
      <c r="L170" s="230"/>
      <c r="M170" s="230"/>
      <c r="N170" s="230"/>
      <c r="O170" s="230"/>
      <c r="P170" s="230"/>
    </row>
    <row r="171" spans="1:16" ht="42" customHeight="1" outlineLevel="1">
      <c r="A171" s="370"/>
      <c r="B171" s="310" t="s">
        <v>1171</v>
      </c>
      <c r="C171" s="285" t="s">
        <v>2</v>
      </c>
      <c r="D171" s="237" t="s">
        <v>1106</v>
      </c>
      <c r="E171" s="232" t="str">
        <f t="shared" ref="E171:E172" si="43">B171&amp;$C$152</f>
        <v>6.4.1C01</v>
      </c>
      <c r="F171" s="233" t="s">
        <v>1087</v>
      </c>
      <c r="G171" s="234" t="s">
        <v>1033</v>
      </c>
      <c r="H171" s="323">
        <v>2.4571672719504374</v>
      </c>
      <c r="I171" s="215"/>
      <c r="J171" s="365">
        <f t="shared" ref="J171:J172" si="44">SUM(I171*H171)</f>
        <v>0</v>
      </c>
      <c r="K171" s="231"/>
      <c r="L171" s="230"/>
      <c r="M171" s="230"/>
      <c r="N171" s="230"/>
      <c r="O171" s="230"/>
      <c r="P171" s="230"/>
    </row>
    <row r="172" spans="1:16" s="220" customFormat="1" ht="30" outlineLevel="1">
      <c r="A172" s="373"/>
      <c r="B172" s="310" t="s">
        <v>1271</v>
      </c>
      <c r="C172" s="289" t="s">
        <v>2</v>
      </c>
      <c r="D172" s="264" t="s">
        <v>1030</v>
      </c>
      <c r="E172" s="232" t="str">
        <f t="shared" si="43"/>
        <v>6.4.2C01</v>
      </c>
      <c r="F172" s="218" t="s">
        <v>12</v>
      </c>
      <c r="G172" s="217" t="s">
        <v>1031</v>
      </c>
      <c r="H172" s="291">
        <v>4.0952787865840623</v>
      </c>
      <c r="I172" s="215"/>
      <c r="J172" s="365">
        <f t="shared" si="44"/>
        <v>0</v>
      </c>
      <c r="K172" s="231"/>
      <c r="L172" s="213"/>
      <c r="M172" s="213"/>
      <c r="N172" s="213"/>
      <c r="O172" s="213"/>
      <c r="P172" s="213"/>
    </row>
    <row r="173" spans="1:16" ht="15.75" outlineLevel="1">
      <c r="A173" s="370"/>
      <c r="B173" s="309" t="s">
        <v>1272</v>
      </c>
      <c r="C173" s="267" t="s">
        <v>21</v>
      </c>
      <c r="D173" s="267"/>
      <c r="E173" s="267"/>
      <c r="F173" s="267"/>
      <c r="G173" s="267"/>
      <c r="H173" s="324"/>
      <c r="I173" s="267"/>
      <c r="J173" s="371">
        <f>SUM(J174:J178)</f>
        <v>0</v>
      </c>
      <c r="K173" s="231"/>
      <c r="L173" s="230"/>
      <c r="M173" s="230"/>
      <c r="N173" s="230"/>
      <c r="O173" s="230"/>
      <c r="P173" s="230"/>
    </row>
    <row r="174" spans="1:16" ht="30" outlineLevel="1">
      <c r="A174" s="370"/>
      <c r="B174" s="310" t="s">
        <v>1273</v>
      </c>
      <c r="C174" s="285" t="s">
        <v>2</v>
      </c>
      <c r="D174" s="238" t="s">
        <v>1049</v>
      </c>
      <c r="E174" s="232" t="str">
        <f>B174&amp;$C$152</f>
        <v>6.5.1C01</v>
      </c>
      <c r="F174" s="233" t="s">
        <v>1050</v>
      </c>
      <c r="G174" s="234" t="s">
        <v>1048</v>
      </c>
      <c r="H174" s="323">
        <v>3361.950865199743</v>
      </c>
      <c r="I174" s="236"/>
      <c r="J174" s="365">
        <f t="shared" ref="J174:J178" si="45">SUM(I174*H174)</f>
        <v>0</v>
      </c>
      <c r="K174" s="231"/>
      <c r="L174" s="230"/>
      <c r="M174" s="230"/>
      <c r="N174" s="230"/>
      <c r="O174" s="230"/>
      <c r="P174" s="230"/>
    </row>
    <row r="175" spans="1:16" ht="45" outlineLevel="1">
      <c r="A175" s="370"/>
      <c r="B175" s="310" t="s">
        <v>1274</v>
      </c>
      <c r="C175" s="285" t="s">
        <v>2</v>
      </c>
      <c r="D175" s="238" t="s">
        <v>1060</v>
      </c>
      <c r="E175" s="232" t="str">
        <f>B175&amp;$C$152</f>
        <v>6.5.2C01</v>
      </c>
      <c r="F175" s="233" t="s">
        <v>1061</v>
      </c>
      <c r="G175" s="234" t="s">
        <v>1024</v>
      </c>
      <c r="H175" s="323">
        <v>101.56291390728475</v>
      </c>
      <c r="I175" s="236"/>
      <c r="J175" s="365">
        <f t="shared" si="45"/>
        <v>0</v>
      </c>
      <c r="K175" s="231"/>
      <c r="L175" s="230"/>
      <c r="M175" s="230"/>
      <c r="N175" s="230"/>
      <c r="O175" s="230"/>
      <c r="P175" s="230"/>
    </row>
    <row r="176" spans="1:16" ht="45" outlineLevel="1">
      <c r="A176" s="370"/>
      <c r="B176" s="310" t="s">
        <v>1275</v>
      </c>
      <c r="C176" s="285" t="s">
        <v>2</v>
      </c>
      <c r="D176" s="237" t="s">
        <v>1295</v>
      </c>
      <c r="E176" s="232" t="str">
        <f>B178&amp;$C$152</f>
        <v>6.5.5C01</v>
      </c>
      <c r="F176" s="233" t="s">
        <v>1294</v>
      </c>
      <c r="G176" s="234" t="s">
        <v>1024</v>
      </c>
      <c r="H176" s="323">
        <v>169.27152317880791</v>
      </c>
      <c r="I176" s="236"/>
      <c r="J176" s="365">
        <f t="shared" si="45"/>
        <v>0</v>
      </c>
      <c r="K176" s="231"/>
      <c r="L176" s="230"/>
      <c r="M176" s="230"/>
      <c r="N176" s="230"/>
      <c r="O176" s="230"/>
      <c r="P176" s="230"/>
    </row>
    <row r="177" spans="1:16" ht="30" outlineLevel="1">
      <c r="A177" s="370"/>
      <c r="B177" s="310" t="s">
        <v>1276</v>
      </c>
      <c r="C177" s="285" t="s">
        <v>2</v>
      </c>
      <c r="D177" s="238" t="s">
        <v>22</v>
      </c>
      <c r="E177" s="232" t="str">
        <f>B177&amp;$C$152</f>
        <v>6.5.4C01</v>
      </c>
      <c r="F177" s="233" t="s">
        <v>1246</v>
      </c>
      <c r="G177" s="234" t="s">
        <v>1024</v>
      </c>
      <c r="H177" s="323">
        <v>101.56291390728475</v>
      </c>
      <c r="I177" s="236"/>
      <c r="J177" s="365">
        <f t="shared" si="45"/>
        <v>0</v>
      </c>
      <c r="K177" s="231"/>
      <c r="L177" s="230"/>
      <c r="M177" s="230"/>
      <c r="N177" s="230"/>
      <c r="O177" s="230"/>
      <c r="P177" s="230"/>
    </row>
    <row r="178" spans="1:16" ht="35.25" customHeight="1" outlineLevel="1">
      <c r="A178" s="370"/>
      <c r="B178" s="310" t="s">
        <v>1320</v>
      </c>
      <c r="C178" s="285" t="s">
        <v>2</v>
      </c>
      <c r="D178" s="238" t="s">
        <v>23</v>
      </c>
      <c r="E178" s="232" t="e">
        <f>#REF!&amp;$C$152</f>
        <v>#REF!</v>
      </c>
      <c r="F178" s="233" t="s">
        <v>24</v>
      </c>
      <c r="G178" s="234" t="s">
        <v>1024</v>
      </c>
      <c r="H178" s="323">
        <v>155.72980132450328</v>
      </c>
      <c r="I178" s="236"/>
      <c r="J178" s="365">
        <f t="shared" si="45"/>
        <v>0</v>
      </c>
      <c r="K178" s="231"/>
      <c r="L178" s="230"/>
      <c r="M178" s="230"/>
      <c r="N178" s="230"/>
      <c r="O178" s="230"/>
      <c r="P178" s="230"/>
    </row>
    <row r="179" spans="1:16" s="282" customFormat="1" ht="18">
      <c r="A179" s="374"/>
      <c r="B179" s="308">
        <v>7</v>
      </c>
      <c r="C179" s="290" t="s">
        <v>1096</v>
      </c>
      <c r="D179" s="275"/>
      <c r="E179" s="321" t="e">
        <f>#REF!</f>
        <v>#REF!</v>
      </c>
      <c r="F179" s="276"/>
      <c r="G179" s="277"/>
      <c r="H179" s="278"/>
      <c r="I179" s="279"/>
      <c r="J179" s="369">
        <f>J180+J188+J191+J197+J200</f>
        <v>0</v>
      </c>
      <c r="K179" s="280"/>
      <c r="L179" s="281"/>
      <c r="M179" s="281"/>
      <c r="N179" s="281"/>
      <c r="O179" s="281"/>
      <c r="P179" s="281"/>
    </row>
    <row r="180" spans="1:16" ht="15.75" outlineLevel="1">
      <c r="A180" s="370"/>
      <c r="B180" s="309" t="s">
        <v>1172</v>
      </c>
      <c r="C180" s="267" t="s">
        <v>18</v>
      </c>
      <c r="D180" s="267"/>
      <c r="E180" s="267"/>
      <c r="F180" s="267"/>
      <c r="G180" s="267"/>
      <c r="H180" s="267"/>
      <c r="I180" s="267"/>
      <c r="J180" s="371">
        <f>SUM(J181:J187)</f>
        <v>0</v>
      </c>
      <c r="K180" s="231"/>
      <c r="L180" s="230"/>
      <c r="M180" s="230"/>
      <c r="N180" s="230"/>
      <c r="O180" s="230"/>
      <c r="P180" s="230"/>
    </row>
    <row r="181" spans="1:16" ht="30" outlineLevel="1">
      <c r="A181" s="372"/>
      <c r="B181" s="310" t="s">
        <v>1173</v>
      </c>
      <c r="C181" s="285" t="s">
        <v>2</v>
      </c>
      <c r="D181" s="232" t="s">
        <v>1025</v>
      </c>
      <c r="E181" s="232" t="str">
        <f>B181&amp;$C$179</f>
        <v>7.1.1C02</v>
      </c>
      <c r="F181" s="233" t="s">
        <v>11</v>
      </c>
      <c r="G181" s="234" t="s">
        <v>1024</v>
      </c>
      <c r="H181" s="323">
        <v>164.19162572099981</v>
      </c>
      <c r="I181" s="236"/>
      <c r="J181" s="365">
        <f t="shared" ref="J181:J187" si="46">SUM(I181*H181)</f>
        <v>0</v>
      </c>
      <c r="K181" s="231"/>
      <c r="L181" s="230"/>
      <c r="M181" s="230"/>
      <c r="N181" s="230"/>
      <c r="O181" s="230"/>
      <c r="P181" s="230"/>
    </row>
    <row r="182" spans="1:16" s="220" customFormat="1" ht="15.75" outlineLevel="1">
      <c r="A182" s="373"/>
      <c r="B182" s="310" t="s">
        <v>1174</v>
      </c>
      <c r="C182" s="286" t="s">
        <v>2</v>
      </c>
      <c r="D182" s="264" t="s">
        <v>1074</v>
      </c>
      <c r="E182" s="232" t="str">
        <f t="shared" ref="E182:E187" si="47">B182&amp;$C$179</f>
        <v>7.1.2C02</v>
      </c>
      <c r="F182" s="219" t="s">
        <v>1081</v>
      </c>
      <c r="G182" s="217" t="s">
        <v>686</v>
      </c>
      <c r="H182" s="291">
        <v>20</v>
      </c>
      <c r="I182" s="236"/>
      <c r="J182" s="365">
        <f t="shared" si="46"/>
        <v>0</v>
      </c>
      <c r="K182" s="212"/>
      <c r="L182" s="213"/>
      <c r="M182" s="213"/>
      <c r="N182" s="213"/>
      <c r="O182" s="213"/>
      <c r="P182" s="213"/>
    </row>
    <row r="183" spans="1:16" s="220" customFormat="1" ht="15.75" outlineLevel="1">
      <c r="A183" s="373"/>
      <c r="B183" s="310" t="s">
        <v>1175</v>
      </c>
      <c r="C183" s="286" t="s">
        <v>2</v>
      </c>
      <c r="D183" s="264" t="s">
        <v>1075</v>
      </c>
      <c r="E183" s="232" t="str">
        <f t="shared" si="47"/>
        <v>7.1.3C02</v>
      </c>
      <c r="F183" s="219" t="s">
        <v>1082</v>
      </c>
      <c r="G183" s="217" t="s">
        <v>686</v>
      </c>
      <c r="H183" s="291">
        <v>12</v>
      </c>
      <c r="I183" s="236"/>
      <c r="J183" s="365">
        <f t="shared" si="46"/>
        <v>0</v>
      </c>
      <c r="K183" s="212"/>
      <c r="L183" s="213"/>
      <c r="M183" s="213"/>
      <c r="N183" s="213"/>
      <c r="O183" s="213"/>
      <c r="P183" s="213"/>
    </row>
    <row r="184" spans="1:16" s="220" customFormat="1" ht="30" outlineLevel="1">
      <c r="A184" s="373"/>
      <c r="B184" s="310" t="s">
        <v>1176</v>
      </c>
      <c r="C184" s="286" t="s">
        <v>2</v>
      </c>
      <c r="D184" s="264" t="s">
        <v>1076</v>
      </c>
      <c r="E184" s="232" t="str">
        <f t="shared" si="47"/>
        <v>7.1.4C02</v>
      </c>
      <c r="F184" s="219" t="s">
        <v>1083</v>
      </c>
      <c r="G184" s="217" t="s">
        <v>686</v>
      </c>
      <c r="H184" s="263">
        <v>20</v>
      </c>
      <c r="I184" s="236"/>
      <c r="J184" s="365">
        <f t="shared" si="46"/>
        <v>0</v>
      </c>
      <c r="K184" s="212"/>
      <c r="L184" s="213"/>
      <c r="M184" s="213"/>
      <c r="N184" s="213"/>
      <c r="O184" s="213"/>
      <c r="P184" s="213"/>
    </row>
    <row r="185" spans="1:16" s="220" customFormat="1" ht="15.75" outlineLevel="1">
      <c r="A185" s="373"/>
      <c r="B185" s="310" t="s">
        <v>1177</v>
      </c>
      <c r="C185" s="286" t="s">
        <v>2</v>
      </c>
      <c r="D185" s="264" t="s">
        <v>1077</v>
      </c>
      <c r="E185" s="232" t="str">
        <f t="shared" si="47"/>
        <v>7.1.5C02</v>
      </c>
      <c r="F185" s="219" t="s">
        <v>1084</v>
      </c>
      <c r="G185" s="217" t="s">
        <v>1088</v>
      </c>
      <c r="H185" s="263">
        <v>210</v>
      </c>
      <c r="I185" s="236"/>
      <c r="J185" s="365">
        <f t="shared" si="46"/>
        <v>0</v>
      </c>
      <c r="K185" s="212"/>
      <c r="L185" s="213"/>
      <c r="M185" s="213"/>
      <c r="N185" s="213"/>
      <c r="O185" s="213"/>
      <c r="P185" s="213"/>
    </row>
    <row r="186" spans="1:16" s="220" customFormat="1" ht="15.75" outlineLevel="1">
      <c r="A186" s="373"/>
      <c r="B186" s="310" t="s">
        <v>1178</v>
      </c>
      <c r="C186" s="286" t="s">
        <v>2</v>
      </c>
      <c r="D186" s="264" t="s">
        <v>1078</v>
      </c>
      <c r="E186" s="232" t="str">
        <f t="shared" si="47"/>
        <v>7.1.6C02</v>
      </c>
      <c r="F186" s="219" t="s">
        <v>1085</v>
      </c>
      <c r="G186" s="217" t="s">
        <v>1024</v>
      </c>
      <c r="H186" s="263">
        <v>100</v>
      </c>
      <c r="I186" s="236"/>
      <c r="J186" s="365">
        <f t="shared" si="46"/>
        <v>0</v>
      </c>
      <c r="K186" s="212"/>
      <c r="L186" s="213"/>
      <c r="M186" s="213"/>
      <c r="N186" s="213"/>
      <c r="O186" s="213"/>
      <c r="P186" s="213"/>
    </row>
    <row r="187" spans="1:16" s="220" customFormat="1" ht="15.75" outlineLevel="1">
      <c r="A187" s="373"/>
      <c r="B187" s="310" t="s">
        <v>1179</v>
      </c>
      <c r="C187" s="286" t="s">
        <v>2</v>
      </c>
      <c r="D187" s="264" t="s">
        <v>1079</v>
      </c>
      <c r="E187" s="232" t="str">
        <f t="shared" si="47"/>
        <v>7.1.7C02</v>
      </c>
      <c r="F187" s="219" t="s">
        <v>1086</v>
      </c>
      <c r="G187" s="217" t="s">
        <v>1024</v>
      </c>
      <c r="H187" s="263">
        <v>164.19</v>
      </c>
      <c r="I187" s="236"/>
      <c r="J187" s="365">
        <f t="shared" si="46"/>
        <v>0</v>
      </c>
      <c r="K187" s="212"/>
      <c r="L187" s="213"/>
      <c r="M187" s="213"/>
      <c r="N187" s="213"/>
      <c r="O187" s="213"/>
      <c r="P187" s="213"/>
    </row>
    <row r="188" spans="1:16" ht="15.75" outlineLevel="1">
      <c r="A188" s="370"/>
      <c r="B188" s="309" t="s">
        <v>1180</v>
      </c>
      <c r="C188" s="267" t="s">
        <v>1109</v>
      </c>
      <c r="D188" s="267"/>
      <c r="E188" s="267"/>
      <c r="F188" s="267"/>
      <c r="G188" s="267"/>
      <c r="H188" s="324"/>
      <c r="I188" s="267"/>
      <c r="J188" s="371">
        <f>SUM(J189:J190)</f>
        <v>0</v>
      </c>
      <c r="K188" s="231"/>
      <c r="L188" s="230"/>
      <c r="M188" s="230"/>
      <c r="N188" s="230"/>
      <c r="O188" s="230"/>
      <c r="P188" s="230"/>
    </row>
    <row r="189" spans="1:16" ht="51.75" customHeight="1" outlineLevel="1">
      <c r="A189" s="370"/>
      <c r="B189" s="310" t="s">
        <v>1181</v>
      </c>
      <c r="C189" s="287" t="s">
        <v>2</v>
      </c>
      <c r="D189" s="243" t="s">
        <v>1032</v>
      </c>
      <c r="E189" s="232" t="str">
        <f t="shared" ref="E189:E190" si="48">B189&amp;$C$179</f>
        <v>7.2.1C02</v>
      </c>
      <c r="F189" s="244" t="s">
        <v>13</v>
      </c>
      <c r="G189" s="234" t="s">
        <v>1031</v>
      </c>
      <c r="H189" s="291">
        <v>2.5144199957274087</v>
      </c>
      <c r="I189" s="236"/>
      <c r="J189" s="365">
        <f t="shared" ref="J189:J190" si="49">SUM(I189*H189)</f>
        <v>0</v>
      </c>
      <c r="K189" s="231"/>
      <c r="L189" s="230"/>
      <c r="M189" s="230"/>
      <c r="N189" s="230"/>
      <c r="O189" s="230"/>
      <c r="P189" s="230"/>
    </row>
    <row r="190" spans="1:16" ht="30" customHeight="1" outlineLevel="1">
      <c r="A190" s="370"/>
      <c r="B190" s="310" t="s">
        <v>1182</v>
      </c>
      <c r="C190" s="288" t="s">
        <v>2</v>
      </c>
      <c r="D190" s="245" t="s">
        <v>1044</v>
      </c>
      <c r="E190" s="232" t="str">
        <f t="shared" si="48"/>
        <v>7.2.2C02</v>
      </c>
      <c r="F190" s="246" t="s">
        <v>1043</v>
      </c>
      <c r="G190" s="234" t="s">
        <v>1024</v>
      </c>
      <c r="H190" s="291">
        <v>164.19162572099981</v>
      </c>
      <c r="I190" s="236"/>
      <c r="J190" s="365">
        <f t="shared" si="49"/>
        <v>0</v>
      </c>
      <c r="K190" s="231"/>
      <c r="L190" s="230"/>
      <c r="M190" s="230"/>
      <c r="N190" s="230"/>
      <c r="O190" s="230"/>
      <c r="P190" s="230"/>
    </row>
    <row r="191" spans="1:16" ht="15.75" outlineLevel="1">
      <c r="A191" s="370"/>
      <c r="B191" s="309" t="s">
        <v>1183</v>
      </c>
      <c r="C191" s="267" t="s">
        <v>1235</v>
      </c>
      <c r="D191" s="267"/>
      <c r="E191" s="267"/>
      <c r="F191" s="267"/>
      <c r="G191" s="267"/>
      <c r="H191" s="324"/>
      <c r="I191" s="267"/>
      <c r="J191" s="371">
        <f>SUM(J192:J196)</f>
        <v>0</v>
      </c>
      <c r="K191" s="231"/>
      <c r="L191" s="230"/>
      <c r="M191" s="230"/>
      <c r="N191" s="230"/>
      <c r="O191" s="230"/>
      <c r="P191" s="230"/>
    </row>
    <row r="192" spans="1:16" ht="15.75" outlineLevel="1">
      <c r="A192" s="370"/>
      <c r="B192" s="310" t="s">
        <v>1184</v>
      </c>
      <c r="C192" s="287" t="s">
        <v>2</v>
      </c>
      <c r="D192" s="243" t="s">
        <v>1125</v>
      </c>
      <c r="E192" s="232" t="str">
        <f t="shared" ref="E192:E194" si="50">B192&amp;$C$125</f>
        <v>7.3.1C03</v>
      </c>
      <c r="F192" s="244" t="s">
        <v>1240</v>
      </c>
      <c r="G192" s="234" t="s">
        <v>1031</v>
      </c>
      <c r="H192" s="291">
        <v>3.7716299935911133</v>
      </c>
      <c r="I192" s="236"/>
      <c r="J192" s="365">
        <f t="shared" ref="J192:J196" si="51">SUM(I192*H192)</f>
        <v>0</v>
      </c>
      <c r="K192" s="231"/>
      <c r="L192" s="230"/>
      <c r="M192" s="230"/>
      <c r="N192" s="230"/>
      <c r="O192" s="230"/>
      <c r="P192" s="230"/>
    </row>
    <row r="193" spans="1:16" ht="15.75" outlineLevel="1">
      <c r="A193" s="370"/>
      <c r="B193" s="310" t="s">
        <v>1277</v>
      </c>
      <c r="C193" s="287" t="s">
        <v>2</v>
      </c>
      <c r="D193" s="243" t="s">
        <v>1231</v>
      </c>
      <c r="E193" s="232" t="str">
        <f t="shared" si="50"/>
        <v>7.3.2C03</v>
      </c>
      <c r="F193" s="244" t="s">
        <v>26</v>
      </c>
      <c r="G193" s="234" t="s">
        <v>1024</v>
      </c>
      <c r="H193" s="291">
        <v>121.34590899380476</v>
      </c>
      <c r="I193" s="236"/>
      <c r="J193" s="365">
        <f t="shared" si="51"/>
        <v>0</v>
      </c>
      <c r="K193" s="212"/>
      <c r="L193" s="230"/>
      <c r="M193" s="230"/>
      <c r="N193" s="230"/>
      <c r="O193" s="230"/>
      <c r="P193" s="230"/>
    </row>
    <row r="194" spans="1:16" ht="15.75" outlineLevel="1">
      <c r="A194" s="370"/>
      <c r="B194" s="310" t="s">
        <v>1278</v>
      </c>
      <c r="C194" s="287" t="s">
        <v>2</v>
      </c>
      <c r="D194" s="243" t="s">
        <v>1236</v>
      </c>
      <c r="E194" s="232" t="str">
        <f t="shared" si="50"/>
        <v>7.3.3C03</v>
      </c>
      <c r="F194" s="244" t="s">
        <v>1239</v>
      </c>
      <c r="G194" s="234" t="s">
        <v>1031</v>
      </c>
      <c r="H194" s="291">
        <v>1.2572099978637044</v>
      </c>
      <c r="I194" s="236"/>
      <c r="J194" s="365">
        <f t="shared" si="51"/>
        <v>0</v>
      </c>
      <c r="K194" s="212"/>
      <c r="L194" s="230"/>
      <c r="M194" s="230"/>
      <c r="N194" s="230"/>
      <c r="O194" s="230"/>
      <c r="P194" s="230"/>
    </row>
    <row r="195" spans="1:16" ht="30" outlineLevel="1">
      <c r="A195" s="370"/>
      <c r="B195" s="310" t="s">
        <v>1185</v>
      </c>
      <c r="C195" s="287" t="s">
        <v>2</v>
      </c>
      <c r="D195" s="243" t="s">
        <v>1232</v>
      </c>
      <c r="E195" s="232" t="str">
        <f t="shared" ref="E195:E196" si="52">B195&amp;$C$152</f>
        <v>7.3.4C01</v>
      </c>
      <c r="F195" s="244" t="s">
        <v>1233</v>
      </c>
      <c r="G195" s="234" t="s">
        <v>686</v>
      </c>
      <c r="H195" s="291">
        <v>67.889339884640037</v>
      </c>
      <c r="I195" s="236"/>
      <c r="J195" s="365">
        <f t="shared" si="51"/>
        <v>0</v>
      </c>
      <c r="K195" s="212"/>
      <c r="L195" s="230"/>
      <c r="M195" s="230"/>
      <c r="N195" s="230"/>
      <c r="O195" s="230"/>
      <c r="P195" s="230"/>
    </row>
    <row r="196" spans="1:16" ht="30" outlineLevel="1">
      <c r="A196" s="370"/>
      <c r="B196" s="310" t="s">
        <v>1186</v>
      </c>
      <c r="C196" s="287" t="s">
        <v>2</v>
      </c>
      <c r="D196" s="411" t="s">
        <v>1238</v>
      </c>
      <c r="E196" s="232" t="str">
        <f t="shared" si="52"/>
        <v>7.3.5C01</v>
      </c>
      <c r="F196" s="335" t="s">
        <v>1237</v>
      </c>
      <c r="G196" s="216" t="s">
        <v>1024</v>
      </c>
      <c r="H196" s="291">
        <v>242.69181798760951</v>
      </c>
      <c r="I196" s="236"/>
      <c r="J196" s="365">
        <f t="shared" si="51"/>
        <v>0</v>
      </c>
      <c r="K196" s="212"/>
      <c r="L196" s="230"/>
      <c r="M196" s="230"/>
      <c r="N196" s="230"/>
      <c r="O196" s="230"/>
      <c r="P196" s="230"/>
    </row>
    <row r="197" spans="1:16" ht="15.75" outlineLevel="1">
      <c r="A197" s="370"/>
      <c r="B197" s="309" t="s">
        <v>1187</v>
      </c>
      <c r="C197" s="267" t="s">
        <v>1022</v>
      </c>
      <c r="D197" s="267"/>
      <c r="E197" s="267"/>
      <c r="F197" s="267"/>
      <c r="G197" s="267"/>
      <c r="H197" s="324"/>
      <c r="I197" s="267"/>
      <c r="J197" s="371">
        <f>SUM(J198:J199)</f>
        <v>0</v>
      </c>
      <c r="K197" s="231"/>
      <c r="L197" s="230"/>
      <c r="M197" s="230"/>
      <c r="N197" s="230"/>
      <c r="O197" s="230"/>
      <c r="P197" s="230"/>
    </row>
    <row r="198" spans="1:16" s="220" customFormat="1" ht="30" outlineLevel="1">
      <c r="A198" s="373"/>
      <c r="B198" s="310" t="s">
        <v>1188</v>
      </c>
      <c r="C198" s="286" t="s">
        <v>2</v>
      </c>
      <c r="D198" s="264" t="s">
        <v>1080</v>
      </c>
      <c r="E198" s="232" t="str">
        <f t="shared" ref="E198:E199" si="53">B198&amp;$C$179</f>
        <v>7.4.1C02</v>
      </c>
      <c r="F198" s="219" t="s">
        <v>1087</v>
      </c>
      <c r="G198" s="217" t="s">
        <v>1033</v>
      </c>
      <c r="H198" s="338">
        <v>2.2599999999999998</v>
      </c>
      <c r="I198" s="215"/>
      <c r="J198" s="365">
        <f t="shared" ref="J198:J199" si="54">SUM(I198*H198)</f>
        <v>0</v>
      </c>
      <c r="K198" s="212"/>
      <c r="L198" s="213"/>
      <c r="M198" s="213"/>
      <c r="N198" s="213"/>
      <c r="O198" s="213"/>
      <c r="P198" s="213"/>
    </row>
    <row r="199" spans="1:16" s="220" customFormat="1" ht="30" outlineLevel="1">
      <c r="A199" s="373"/>
      <c r="B199" s="310" t="s">
        <v>1189</v>
      </c>
      <c r="C199" s="289" t="s">
        <v>2</v>
      </c>
      <c r="D199" s="264" t="s">
        <v>1030</v>
      </c>
      <c r="E199" s="232" t="str">
        <f t="shared" si="53"/>
        <v>7.4.2C02</v>
      </c>
      <c r="F199" s="218" t="s">
        <v>12</v>
      </c>
      <c r="G199" s="217" t="s">
        <v>1031</v>
      </c>
      <c r="H199" s="291">
        <v>3.7716299935911133</v>
      </c>
      <c r="I199" s="215"/>
      <c r="J199" s="365">
        <f t="shared" si="54"/>
        <v>0</v>
      </c>
      <c r="K199" s="231"/>
      <c r="L199" s="213"/>
      <c r="M199" s="213"/>
      <c r="N199" s="213"/>
      <c r="O199" s="213"/>
      <c r="P199" s="213"/>
    </row>
    <row r="200" spans="1:16" ht="15.75" outlineLevel="1">
      <c r="A200" s="370"/>
      <c r="B200" s="309" t="s">
        <v>1279</v>
      </c>
      <c r="C200" s="267" t="s">
        <v>21</v>
      </c>
      <c r="D200" s="267"/>
      <c r="E200" s="267"/>
      <c r="F200" s="267"/>
      <c r="G200" s="267"/>
      <c r="H200" s="324"/>
      <c r="I200" s="267"/>
      <c r="J200" s="371">
        <f>SUM(J201:J205)</f>
        <v>0</v>
      </c>
      <c r="K200" s="231"/>
      <c r="L200" s="230"/>
      <c r="M200" s="230"/>
      <c r="N200" s="230"/>
      <c r="O200" s="230"/>
      <c r="P200" s="230"/>
    </row>
    <row r="201" spans="1:16" ht="30" outlineLevel="1">
      <c r="A201" s="370"/>
      <c r="B201" s="310" t="s">
        <v>1280</v>
      </c>
      <c r="C201" s="285" t="s">
        <v>2</v>
      </c>
      <c r="D201" s="238" t="s">
        <v>1049</v>
      </c>
      <c r="E201" s="232" t="str">
        <f>B201&amp;$C$179</f>
        <v>7.5.1C02</v>
      </c>
      <c r="F201" s="233" t="s">
        <v>1050</v>
      </c>
      <c r="G201" s="234" t="s">
        <v>1048</v>
      </c>
      <c r="H201" s="323">
        <v>3096.2567827387311</v>
      </c>
      <c r="I201" s="236"/>
      <c r="J201" s="365">
        <f t="shared" ref="J201:J205" si="55">SUM(I201*H201)</f>
        <v>0</v>
      </c>
      <c r="K201" s="231"/>
      <c r="L201" s="230"/>
      <c r="M201" s="230"/>
      <c r="N201" s="230"/>
      <c r="O201" s="230"/>
      <c r="P201" s="230"/>
    </row>
    <row r="202" spans="1:16" ht="45" outlineLevel="1">
      <c r="A202" s="370"/>
      <c r="B202" s="310" t="s">
        <v>1281</v>
      </c>
      <c r="C202" s="285" t="s">
        <v>2</v>
      </c>
      <c r="D202" s="238" t="s">
        <v>1060</v>
      </c>
      <c r="E202" s="232" t="str">
        <f>B202&amp;$C$179</f>
        <v>7.5.2C02</v>
      </c>
      <c r="F202" s="233" t="s">
        <v>1061</v>
      </c>
      <c r="G202" s="234" t="s">
        <v>1024</v>
      </c>
      <c r="H202" s="323">
        <v>93.536423841059602</v>
      </c>
      <c r="I202" s="236"/>
      <c r="J202" s="365">
        <f t="shared" si="55"/>
        <v>0</v>
      </c>
      <c r="K202" s="231"/>
      <c r="L202" s="230"/>
      <c r="M202" s="230"/>
      <c r="N202" s="230"/>
      <c r="O202" s="230"/>
      <c r="P202" s="230"/>
    </row>
    <row r="203" spans="1:16" ht="45" outlineLevel="1">
      <c r="A203" s="370"/>
      <c r="B203" s="310" t="s">
        <v>1282</v>
      </c>
      <c r="C203" s="285" t="s">
        <v>2</v>
      </c>
      <c r="D203" s="237" t="s">
        <v>1295</v>
      </c>
      <c r="E203" s="232" t="str">
        <f>B203&amp;$C$179</f>
        <v>7.5.3C02</v>
      </c>
      <c r="F203" s="233" t="s">
        <v>1294</v>
      </c>
      <c r="G203" s="234" t="s">
        <v>1024</v>
      </c>
      <c r="H203" s="323">
        <v>155.89403973509934</v>
      </c>
      <c r="I203" s="236"/>
      <c r="J203" s="365">
        <f t="shared" si="55"/>
        <v>0</v>
      </c>
      <c r="K203" s="231"/>
      <c r="L203" s="230"/>
      <c r="M203" s="230"/>
      <c r="N203" s="230"/>
      <c r="O203" s="230"/>
      <c r="P203" s="230"/>
    </row>
    <row r="204" spans="1:16" ht="30" outlineLevel="1">
      <c r="A204" s="370"/>
      <c r="B204" s="310" t="s">
        <v>1283</v>
      </c>
      <c r="C204" s="285" t="s">
        <v>2</v>
      </c>
      <c r="D204" s="238" t="s">
        <v>22</v>
      </c>
      <c r="E204" s="232" t="str">
        <f>B204&amp;$C$179</f>
        <v>7.5.4C02</v>
      </c>
      <c r="F204" s="233" t="s">
        <v>1246</v>
      </c>
      <c r="G204" s="234" t="s">
        <v>1024</v>
      </c>
      <c r="H204" s="323">
        <v>93.536423841059602</v>
      </c>
      <c r="I204" s="236"/>
      <c r="J204" s="365">
        <f t="shared" si="55"/>
        <v>0</v>
      </c>
      <c r="K204" s="231"/>
      <c r="L204" s="230"/>
      <c r="M204" s="230"/>
      <c r="N204" s="230"/>
      <c r="O204" s="230"/>
      <c r="P204" s="230"/>
    </row>
    <row r="205" spans="1:16" ht="40.5" customHeight="1" outlineLevel="1">
      <c r="A205" s="370"/>
      <c r="B205" s="310" t="s">
        <v>1321</v>
      </c>
      <c r="C205" s="285" t="s">
        <v>2</v>
      </c>
      <c r="D205" s="238" t="s">
        <v>23</v>
      </c>
      <c r="E205" s="232" t="str">
        <f>B205&amp;$C$179</f>
        <v>7.5.5C02</v>
      </c>
      <c r="F205" s="233" t="s">
        <v>24</v>
      </c>
      <c r="G205" s="234" t="s">
        <v>1024</v>
      </c>
      <c r="H205" s="323">
        <v>143.42251655629138</v>
      </c>
      <c r="I205" s="236"/>
      <c r="J205" s="365">
        <f t="shared" si="55"/>
        <v>0</v>
      </c>
      <c r="K205" s="231"/>
      <c r="L205" s="230"/>
      <c r="M205" s="230"/>
      <c r="N205" s="230"/>
      <c r="O205" s="230"/>
      <c r="P205" s="230"/>
    </row>
    <row r="206" spans="1:16" s="274" customFormat="1" ht="23.25" customHeight="1">
      <c r="A206" s="375"/>
      <c r="B206" s="333" t="s">
        <v>1305</v>
      </c>
      <c r="C206" s="333"/>
      <c r="D206" s="333"/>
      <c r="E206" s="333"/>
      <c r="F206" s="297"/>
      <c r="G206" s="297"/>
      <c r="H206" s="297"/>
      <c r="I206" s="298"/>
      <c r="J206" s="376">
        <f>J207+J221+J235+J250</f>
        <v>0</v>
      </c>
      <c r="K206" s="272"/>
      <c r="L206" s="273"/>
      <c r="M206" s="273"/>
      <c r="N206" s="273"/>
      <c r="O206" s="273"/>
      <c r="P206" s="273"/>
    </row>
    <row r="207" spans="1:16" s="282" customFormat="1" ht="18">
      <c r="A207" s="377"/>
      <c r="B207" s="311">
        <v>8</v>
      </c>
      <c r="C207" s="299" t="s">
        <v>1104</v>
      </c>
      <c r="D207" s="300"/>
      <c r="E207" s="322" t="e">
        <f>#REF!</f>
        <v>#REF!</v>
      </c>
      <c r="F207" s="301"/>
      <c r="G207" s="302"/>
      <c r="H207" s="303"/>
      <c r="I207" s="304"/>
      <c r="J207" s="378">
        <f>J208+J210+J213+J216</f>
        <v>0</v>
      </c>
      <c r="K207" s="280"/>
      <c r="L207" s="281"/>
      <c r="M207" s="281"/>
      <c r="N207" s="281"/>
      <c r="O207" s="281"/>
      <c r="P207" s="281"/>
    </row>
    <row r="208" spans="1:16" ht="15.75" outlineLevel="1">
      <c r="A208" s="379"/>
      <c r="B208" s="312" t="s">
        <v>1192</v>
      </c>
      <c r="C208" s="296" t="s">
        <v>18</v>
      </c>
      <c r="D208" s="296"/>
      <c r="E208" s="296"/>
      <c r="F208" s="296"/>
      <c r="G208" s="296"/>
      <c r="H208" s="296"/>
      <c r="I208" s="296"/>
      <c r="J208" s="380">
        <f>J209</f>
        <v>0</v>
      </c>
      <c r="K208" s="231"/>
      <c r="L208" s="230"/>
      <c r="M208" s="230"/>
      <c r="N208" s="230"/>
      <c r="O208" s="230"/>
      <c r="P208" s="230"/>
    </row>
    <row r="209" spans="1:16" ht="30" outlineLevel="1">
      <c r="A209" s="381"/>
      <c r="B209" s="310" t="s">
        <v>1204</v>
      </c>
      <c r="C209" s="285" t="s">
        <v>2</v>
      </c>
      <c r="D209" s="232" t="s">
        <v>1025</v>
      </c>
      <c r="E209" s="232" t="str">
        <f>B209&amp;$C$207</f>
        <v>8.1.1A04</v>
      </c>
      <c r="F209" s="233" t="s">
        <v>11</v>
      </c>
      <c r="G209" s="234" t="s">
        <v>1024</v>
      </c>
      <c r="H209" s="341">
        <v>24.61</v>
      </c>
      <c r="I209" s="236"/>
      <c r="J209" s="365">
        <f t="shared" ref="J209" si="56">SUM(I209*H209)</f>
        <v>0</v>
      </c>
      <c r="K209" s="231"/>
      <c r="L209" s="230"/>
      <c r="M209" s="230"/>
      <c r="N209" s="230"/>
      <c r="O209" s="230"/>
      <c r="P209" s="230"/>
    </row>
    <row r="210" spans="1:16" ht="15.75" outlineLevel="1">
      <c r="A210" s="379"/>
      <c r="B210" s="313" t="s">
        <v>1193</v>
      </c>
      <c r="C210" s="266" t="s">
        <v>1109</v>
      </c>
      <c r="D210" s="266"/>
      <c r="E210" s="266"/>
      <c r="F210" s="266"/>
      <c r="G210" s="266"/>
      <c r="H210" s="325"/>
      <c r="I210" s="266"/>
      <c r="J210" s="382">
        <f>SUM(J211:J212)</f>
        <v>0</v>
      </c>
      <c r="K210" s="231"/>
      <c r="L210" s="230"/>
      <c r="M210" s="230"/>
      <c r="N210" s="230"/>
      <c r="O210" s="230"/>
      <c r="P210" s="230"/>
    </row>
    <row r="211" spans="1:16" ht="51.75" customHeight="1" outlineLevel="1">
      <c r="A211" s="379"/>
      <c r="B211" s="310" t="s">
        <v>1205</v>
      </c>
      <c r="C211" s="287" t="s">
        <v>2</v>
      </c>
      <c r="D211" s="243" t="s">
        <v>1032</v>
      </c>
      <c r="E211" s="232" t="str">
        <f>B211&amp;$C$207</f>
        <v>8.2.1A04</v>
      </c>
      <c r="F211" s="244" t="s">
        <v>13</v>
      </c>
      <c r="G211" s="234" t="s">
        <v>1031</v>
      </c>
      <c r="H211" s="339">
        <v>1.1286919831223627</v>
      </c>
      <c r="I211" s="401"/>
      <c r="J211" s="365">
        <f t="shared" ref="J211:J212" si="57">SUM(I211*H211)</f>
        <v>0</v>
      </c>
      <c r="K211" s="231"/>
      <c r="L211" s="230"/>
      <c r="M211" s="230"/>
      <c r="N211" s="230"/>
      <c r="O211" s="230"/>
      <c r="P211" s="230"/>
    </row>
    <row r="212" spans="1:16" ht="30" customHeight="1" outlineLevel="1">
      <c r="A212" s="379"/>
      <c r="B212" s="310" t="s">
        <v>1206</v>
      </c>
      <c r="C212" s="288" t="s">
        <v>2</v>
      </c>
      <c r="D212" s="245" t="s">
        <v>1044</v>
      </c>
      <c r="E212" s="232" t="str">
        <f>B212&amp;$C$207</f>
        <v>8.2.2A04</v>
      </c>
      <c r="F212" s="246" t="s">
        <v>1043</v>
      </c>
      <c r="G212" s="234" t="s">
        <v>1024</v>
      </c>
      <c r="H212" s="339">
        <v>24.61</v>
      </c>
      <c r="I212" s="401"/>
      <c r="J212" s="365">
        <f t="shared" si="57"/>
        <v>0</v>
      </c>
      <c r="K212" s="231"/>
      <c r="L212" s="230"/>
      <c r="M212" s="230"/>
      <c r="N212" s="230"/>
      <c r="O212" s="230"/>
      <c r="P212" s="230"/>
    </row>
    <row r="213" spans="1:16" ht="15.75" outlineLevel="1">
      <c r="A213" s="379"/>
      <c r="B213" s="313" t="s">
        <v>1194</v>
      </c>
      <c r="C213" s="266" t="s">
        <v>1022</v>
      </c>
      <c r="D213" s="266"/>
      <c r="E213" s="266"/>
      <c r="F213" s="266"/>
      <c r="G213" s="266"/>
      <c r="H213" s="325"/>
      <c r="I213" s="266"/>
      <c r="J213" s="382">
        <f>SUM(J214:J215)</f>
        <v>0</v>
      </c>
      <c r="K213" s="231"/>
      <c r="L213" s="230"/>
      <c r="M213" s="230"/>
      <c r="N213" s="230"/>
      <c r="O213" s="230"/>
      <c r="P213" s="230"/>
    </row>
    <row r="214" spans="1:16" s="220" customFormat="1" ht="30" outlineLevel="1">
      <c r="A214" s="383"/>
      <c r="B214" s="310" t="s">
        <v>1207</v>
      </c>
      <c r="C214" s="286" t="s">
        <v>2</v>
      </c>
      <c r="D214" s="264" t="s">
        <v>1080</v>
      </c>
      <c r="E214" s="232" t="str">
        <f>B214&amp;$C$207</f>
        <v>8.3.1A04</v>
      </c>
      <c r="F214" s="219" t="s">
        <v>1087</v>
      </c>
      <c r="G214" s="217" t="s">
        <v>1033</v>
      </c>
      <c r="H214" s="338">
        <v>1.02</v>
      </c>
      <c r="I214" s="401"/>
      <c r="J214" s="365">
        <f t="shared" ref="J214:J215" si="58">SUM(I214*H214)</f>
        <v>0</v>
      </c>
      <c r="K214" s="212"/>
      <c r="L214" s="213"/>
      <c r="M214" s="213"/>
      <c r="N214" s="213"/>
      <c r="O214" s="213"/>
      <c r="P214" s="213"/>
    </row>
    <row r="215" spans="1:16" s="220" customFormat="1" ht="30" outlineLevel="1">
      <c r="A215" s="383"/>
      <c r="B215" s="310" t="s">
        <v>1208</v>
      </c>
      <c r="C215" s="289" t="s">
        <v>2</v>
      </c>
      <c r="D215" s="265" t="s">
        <v>1030</v>
      </c>
      <c r="E215" s="232" t="str">
        <f>B215&amp;$C$207</f>
        <v>8.3.2A04</v>
      </c>
      <c r="F215" s="218" t="s">
        <v>12</v>
      </c>
      <c r="G215" s="217" t="s">
        <v>1031</v>
      </c>
      <c r="H215" s="339">
        <v>1.693037974683544</v>
      </c>
      <c r="I215" s="401"/>
      <c r="J215" s="365">
        <f t="shared" si="58"/>
        <v>0</v>
      </c>
      <c r="K215" s="231"/>
      <c r="L215" s="213"/>
      <c r="M215" s="213"/>
      <c r="N215" s="213"/>
      <c r="O215" s="213"/>
      <c r="P215" s="213"/>
    </row>
    <row r="216" spans="1:16" ht="15.75" outlineLevel="1">
      <c r="A216" s="379"/>
      <c r="B216" s="313" t="s">
        <v>1284</v>
      </c>
      <c r="C216" s="266" t="s">
        <v>21</v>
      </c>
      <c r="D216" s="266"/>
      <c r="E216" s="266"/>
      <c r="F216" s="266"/>
      <c r="G216" s="266"/>
      <c r="H216" s="340"/>
      <c r="I216" s="266"/>
      <c r="J216" s="382">
        <f>SUM(J217:J220)</f>
        <v>0</v>
      </c>
      <c r="K216" s="231"/>
      <c r="L216" s="230"/>
      <c r="M216" s="230"/>
      <c r="N216" s="230"/>
      <c r="O216" s="230"/>
      <c r="P216" s="230"/>
    </row>
    <row r="217" spans="1:16" ht="45" outlineLevel="1">
      <c r="A217" s="379"/>
      <c r="B217" s="310" t="s">
        <v>1285</v>
      </c>
      <c r="C217" s="285" t="s">
        <v>2</v>
      </c>
      <c r="D217" s="238" t="s">
        <v>1060</v>
      </c>
      <c r="E217" s="232" t="str">
        <f>B217&amp;$C$207</f>
        <v>8.4.2A04</v>
      </c>
      <c r="F217" s="233" t="s">
        <v>1061</v>
      </c>
      <c r="G217" s="234" t="s">
        <v>1024</v>
      </c>
      <c r="H217" s="339">
        <v>14.765999999999996</v>
      </c>
      <c r="I217" s="236"/>
      <c r="J217" s="365">
        <f t="shared" ref="J217:J220" si="59">SUM(I217*H217)</f>
        <v>0</v>
      </c>
      <c r="K217" s="231"/>
      <c r="L217" s="230"/>
      <c r="M217" s="230"/>
      <c r="N217" s="230"/>
      <c r="O217" s="230"/>
      <c r="P217" s="230"/>
    </row>
    <row r="218" spans="1:16" ht="45" outlineLevel="1">
      <c r="A218" s="379"/>
      <c r="B218" s="310" t="s">
        <v>1286</v>
      </c>
      <c r="C218" s="285" t="s">
        <v>2</v>
      </c>
      <c r="D218" s="237" t="s">
        <v>1295</v>
      </c>
      <c r="E218" s="232" t="str">
        <f>B218&amp;$C$207</f>
        <v>8.4.3A04</v>
      </c>
      <c r="F218" s="233" t="s">
        <v>1294</v>
      </c>
      <c r="G218" s="234" t="s">
        <v>1024</v>
      </c>
      <c r="H218" s="339">
        <v>24.609999999999996</v>
      </c>
      <c r="I218" s="236"/>
      <c r="J218" s="365">
        <f t="shared" si="59"/>
        <v>0</v>
      </c>
      <c r="K218" s="231"/>
      <c r="L218" s="230"/>
      <c r="M218" s="230"/>
      <c r="N218" s="230"/>
      <c r="O218" s="230"/>
      <c r="P218" s="230"/>
    </row>
    <row r="219" spans="1:16" ht="15.75" outlineLevel="1">
      <c r="A219" s="379"/>
      <c r="B219" s="310" t="s">
        <v>1287</v>
      </c>
      <c r="C219" s="285" t="s">
        <v>2</v>
      </c>
      <c r="D219" s="238" t="s">
        <v>22</v>
      </c>
      <c r="E219" s="232" t="str">
        <f>B219&amp;$C$207</f>
        <v>8.4.4A04</v>
      </c>
      <c r="F219" s="233" t="s">
        <v>1036</v>
      </c>
      <c r="G219" s="234" t="s">
        <v>1024</v>
      </c>
      <c r="H219" s="339">
        <v>14.765999999999996</v>
      </c>
      <c r="I219" s="236"/>
      <c r="J219" s="365">
        <f t="shared" si="59"/>
        <v>0</v>
      </c>
      <c r="K219" s="231"/>
      <c r="L219" s="230"/>
      <c r="M219" s="230"/>
      <c r="N219" s="230"/>
      <c r="O219" s="230"/>
      <c r="P219" s="230"/>
    </row>
    <row r="220" spans="1:16" ht="42" customHeight="1" outlineLevel="1">
      <c r="A220" s="379"/>
      <c r="B220" s="310" t="s">
        <v>1322</v>
      </c>
      <c r="C220" s="285" t="s">
        <v>2</v>
      </c>
      <c r="D220" s="238" t="s">
        <v>23</v>
      </c>
      <c r="E220" s="232" t="str">
        <f>B220&amp;$C$207</f>
        <v>8.4.5A04</v>
      </c>
      <c r="F220" s="233" t="s">
        <v>24</v>
      </c>
      <c r="G220" s="234" t="s">
        <v>1024</v>
      </c>
      <c r="H220" s="339">
        <v>22.573839662447252</v>
      </c>
      <c r="I220" s="236"/>
      <c r="J220" s="365">
        <f t="shared" si="59"/>
        <v>0</v>
      </c>
      <c r="K220" s="231"/>
      <c r="L220" s="230"/>
      <c r="M220" s="230"/>
      <c r="N220" s="230"/>
      <c r="O220" s="230"/>
      <c r="P220" s="230"/>
    </row>
    <row r="221" spans="1:16" s="282" customFormat="1" ht="18">
      <c r="A221" s="377"/>
      <c r="B221" s="311">
        <v>9</v>
      </c>
      <c r="C221" s="299" t="s">
        <v>1103</v>
      </c>
      <c r="D221" s="300"/>
      <c r="E221" s="322" t="e">
        <f>#REF!</f>
        <v>#REF!</v>
      </c>
      <c r="F221" s="301"/>
      <c r="G221" s="302"/>
      <c r="H221" s="342"/>
      <c r="I221" s="304"/>
      <c r="J221" s="378">
        <f>J222+J224+J227+J230</f>
        <v>0</v>
      </c>
      <c r="K221" s="280"/>
      <c r="L221" s="281"/>
      <c r="M221" s="281"/>
      <c r="N221" s="281"/>
      <c r="O221" s="281"/>
      <c r="P221" s="281"/>
    </row>
    <row r="222" spans="1:16" ht="15.75" outlineLevel="1">
      <c r="A222" s="379"/>
      <c r="B222" s="313" t="s">
        <v>1195</v>
      </c>
      <c r="C222" s="266" t="s">
        <v>18</v>
      </c>
      <c r="D222" s="266"/>
      <c r="E222" s="266"/>
      <c r="F222" s="266"/>
      <c r="G222" s="266"/>
      <c r="H222" s="343"/>
      <c r="I222" s="266"/>
      <c r="J222" s="382">
        <f>J223</f>
        <v>0</v>
      </c>
      <c r="K222" s="231"/>
      <c r="L222" s="230"/>
      <c r="M222" s="230"/>
      <c r="N222" s="230"/>
      <c r="O222" s="230"/>
      <c r="P222" s="230"/>
    </row>
    <row r="223" spans="1:16" ht="30" outlineLevel="1">
      <c r="A223" s="381"/>
      <c r="B223" s="310" t="s">
        <v>1209</v>
      </c>
      <c r="C223" s="285" t="s">
        <v>2</v>
      </c>
      <c r="D223" s="232" t="s">
        <v>1025</v>
      </c>
      <c r="E223" s="232" t="str">
        <f>B223&amp;$C$221</f>
        <v>9.1.1A03</v>
      </c>
      <c r="F223" s="233" t="s">
        <v>11</v>
      </c>
      <c r="G223" s="234" t="s">
        <v>1024</v>
      </c>
      <c r="H223" s="341">
        <v>29.09</v>
      </c>
      <c r="I223" s="236"/>
      <c r="J223" s="365">
        <f t="shared" ref="J223" si="60">SUM(I223*H223)</f>
        <v>0</v>
      </c>
      <c r="K223" s="231"/>
      <c r="L223" s="230"/>
      <c r="M223" s="230"/>
      <c r="N223" s="230"/>
      <c r="O223" s="230"/>
      <c r="P223" s="230"/>
    </row>
    <row r="224" spans="1:16" ht="15.75" outlineLevel="1">
      <c r="A224" s="379"/>
      <c r="B224" s="313" t="s">
        <v>1196</v>
      </c>
      <c r="C224" s="266" t="s">
        <v>1109</v>
      </c>
      <c r="D224" s="266"/>
      <c r="E224" s="266"/>
      <c r="F224" s="266"/>
      <c r="G224" s="266"/>
      <c r="H224" s="340"/>
      <c r="I224" s="266"/>
      <c r="J224" s="382">
        <f>SUM(J225:J226)</f>
        <v>0</v>
      </c>
      <c r="K224" s="231"/>
      <c r="L224" s="230"/>
      <c r="M224" s="230"/>
      <c r="N224" s="230"/>
      <c r="O224" s="230"/>
      <c r="P224" s="230"/>
    </row>
    <row r="225" spans="1:16" ht="51.75" customHeight="1" outlineLevel="1">
      <c r="A225" s="379"/>
      <c r="B225" s="310" t="s">
        <v>1210</v>
      </c>
      <c r="C225" s="287" t="s">
        <v>2</v>
      </c>
      <c r="D225" s="243" t="s">
        <v>1032</v>
      </c>
      <c r="E225" s="232" t="str">
        <f t="shared" ref="E225:E226" si="61">B225&amp;$C$221</f>
        <v>9.2.1A03</v>
      </c>
      <c r="F225" s="244" t="s">
        <v>13</v>
      </c>
      <c r="G225" s="234" t="s">
        <v>1031</v>
      </c>
      <c r="H225" s="339">
        <v>1.3343881856540083</v>
      </c>
      <c r="I225" s="401"/>
      <c r="J225" s="365">
        <f t="shared" ref="J225:J226" si="62">SUM(I225*H225)</f>
        <v>0</v>
      </c>
      <c r="K225" s="231"/>
      <c r="L225" s="230"/>
      <c r="M225" s="230"/>
      <c r="N225" s="230"/>
      <c r="O225" s="230"/>
      <c r="P225" s="230"/>
    </row>
    <row r="226" spans="1:16" ht="30" customHeight="1" outlineLevel="1">
      <c r="A226" s="379"/>
      <c r="B226" s="310" t="s">
        <v>1211</v>
      </c>
      <c r="C226" s="288" t="s">
        <v>2</v>
      </c>
      <c r="D226" s="245" t="s">
        <v>1044</v>
      </c>
      <c r="E226" s="232" t="str">
        <f t="shared" si="61"/>
        <v>9.2.2A03</v>
      </c>
      <c r="F226" s="246" t="s">
        <v>1043</v>
      </c>
      <c r="G226" s="234" t="s">
        <v>1024</v>
      </c>
      <c r="H226" s="341">
        <v>29.09</v>
      </c>
      <c r="I226" s="401"/>
      <c r="J226" s="365">
        <f t="shared" si="62"/>
        <v>0</v>
      </c>
      <c r="K226" s="231"/>
      <c r="L226" s="230"/>
      <c r="M226" s="230"/>
      <c r="N226" s="230"/>
      <c r="O226" s="230"/>
      <c r="P226" s="230"/>
    </row>
    <row r="227" spans="1:16" ht="15.75" outlineLevel="1">
      <c r="A227" s="379"/>
      <c r="B227" s="313" t="s">
        <v>1197</v>
      </c>
      <c r="C227" s="266" t="s">
        <v>1022</v>
      </c>
      <c r="D227" s="266"/>
      <c r="E227" s="266"/>
      <c r="F227" s="266"/>
      <c r="G227" s="266"/>
      <c r="H227" s="340"/>
      <c r="I227" s="266"/>
      <c r="J227" s="382">
        <f>SUM(J228:J229)</f>
        <v>0</v>
      </c>
      <c r="K227" s="231"/>
      <c r="L227" s="230"/>
      <c r="M227" s="230"/>
      <c r="N227" s="230"/>
      <c r="O227" s="230"/>
      <c r="P227" s="230"/>
    </row>
    <row r="228" spans="1:16" s="220" customFormat="1" ht="30" outlineLevel="1">
      <c r="A228" s="383"/>
      <c r="B228" s="310" t="s">
        <v>1212</v>
      </c>
      <c r="C228" s="286" t="s">
        <v>2</v>
      </c>
      <c r="D228" s="264" t="s">
        <v>1080</v>
      </c>
      <c r="E228" s="232" t="str">
        <f t="shared" ref="E228:E229" si="63">B228&amp;$C$221</f>
        <v>9.3.1A03</v>
      </c>
      <c r="F228" s="219" t="s">
        <v>1087</v>
      </c>
      <c r="G228" s="217" t="s">
        <v>1033</v>
      </c>
      <c r="H228" s="338">
        <v>1.02</v>
      </c>
      <c r="I228" s="401"/>
      <c r="J228" s="365">
        <f t="shared" ref="J228:J229" si="64">SUM(I228*H228)</f>
        <v>0</v>
      </c>
      <c r="K228" s="212"/>
      <c r="L228" s="213"/>
      <c r="M228" s="213"/>
      <c r="N228" s="213"/>
      <c r="O228" s="213"/>
      <c r="P228" s="213"/>
    </row>
    <row r="229" spans="1:16" s="220" customFormat="1" ht="30" outlineLevel="1">
      <c r="A229" s="383"/>
      <c r="B229" s="310" t="s">
        <v>1213</v>
      </c>
      <c r="C229" s="289" t="s">
        <v>2</v>
      </c>
      <c r="D229" s="265" t="s">
        <v>1030</v>
      </c>
      <c r="E229" s="232" t="str">
        <f t="shared" si="63"/>
        <v>9.3.2A03</v>
      </c>
      <c r="F229" s="218" t="s">
        <v>12</v>
      </c>
      <c r="G229" s="217" t="s">
        <v>1031</v>
      </c>
      <c r="H229" s="339">
        <v>2.0015822784810124</v>
      </c>
      <c r="I229" s="401"/>
      <c r="J229" s="365">
        <f t="shared" si="64"/>
        <v>0</v>
      </c>
      <c r="K229" s="231"/>
      <c r="L229" s="213"/>
      <c r="M229" s="213"/>
      <c r="N229" s="213"/>
      <c r="O229" s="213"/>
      <c r="P229" s="213"/>
    </row>
    <row r="230" spans="1:16" ht="15.75" outlineLevel="1">
      <c r="A230" s="379"/>
      <c r="B230" s="313" t="s">
        <v>1341</v>
      </c>
      <c r="C230" s="266" t="s">
        <v>21</v>
      </c>
      <c r="D230" s="266"/>
      <c r="E230" s="266"/>
      <c r="F230" s="266"/>
      <c r="G230" s="266"/>
      <c r="H230" s="340"/>
      <c r="I230" s="266"/>
      <c r="J230" s="382">
        <f>SUM(J231:J234)</f>
        <v>0</v>
      </c>
      <c r="K230" s="231"/>
      <c r="L230" s="230"/>
      <c r="M230" s="230"/>
      <c r="N230" s="230"/>
      <c r="O230" s="230"/>
      <c r="P230" s="230"/>
    </row>
    <row r="231" spans="1:16" ht="45" outlineLevel="1">
      <c r="A231" s="379"/>
      <c r="B231" s="310" t="s">
        <v>1342</v>
      </c>
      <c r="C231" s="285" t="s">
        <v>2</v>
      </c>
      <c r="D231" s="238" t="s">
        <v>1060</v>
      </c>
      <c r="E231" s="232" t="str">
        <f>B231&amp;$C$221</f>
        <v>9.4.2A03</v>
      </c>
      <c r="F231" s="233" t="s">
        <v>1061</v>
      </c>
      <c r="G231" s="234" t="s">
        <v>1024</v>
      </c>
      <c r="H231" s="341">
        <v>29.09</v>
      </c>
      <c r="I231" s="236"/>
      <c r="J231" s="365">
        <f t="shared" ref="J231:J234" si="65">SUM(I231*H231)</f>
        <v>0</v>
      </c>
      <c r="K231" s="231"/>
      <c r="L231" s="230"/>
      <c r="M231" s="230"/>
      <c r="N231" s="230"/>
      <c r="O231" s="230"/>
      <c r="P231" s="230"/>
    </row>
    <row r="232" spans="1:16" ht="45" outlineLevel="1">
      <c r="A232" s="379"/>
      <c r="B232" s="310" t="s">
        <v>1343</v>
      </c>
      <c r="C232" s="285" t="s">
        <v>2</v>
      </c>
      <c r="D232" s="237" t="s">
        <v>1295</v>
      </c>
      <c r="E232" s="232" t="str">
        <f>B232&amp;$C$221</f>
        <v>9.4.3A03</v>
      </c>
      <c r="F232" s="233" t="s">
        <v>1294</v>
      </c>
      <c r="G232" s="234" t="s">
        <v>1024</v>
      </c>
      <c r="H232" s="341">
        <v>29.09</v>
      </c>
      <c r="I232" s="236"/>
      <c r="J232" s="365">
        <f t="shared" si="65"/>
        <v>0</v>
      </c>
      <c r="K232" s="231"/>
      <c r="L232" s="230"/>
      <c r="M232" s="230"/>
      <c r="N232" s="230"/>
      <c r="O232" s="230"/>
      <c r="P232" s="230"/>
    </row>
    <row r="233" spans="1:16" ht="15.75" outlineLevel="1">
      <c r="A233" s="379"/>
      <c r="B233" s="310" t="s">
        <v>1344</v>
      </c>
      <c r="C233" s="285" t="s">
        <v>2</v>
      </c>
      <c r="D233" s="238" t="s">
        <v>22</v>
      </c>
      <c r="E233" s="232" t="str">
        <f>B233&amp;$C$221</f>
        <v>9.4.4A03</v>
      </c>
      <c r="F233" s="233" t="s">
        <v>1036</v>
      </c>
      <c r="G233" s="234" t="s">
        <v>1024</v>
      </c>
      <c r="H233" s="341">
        <v>29.09</v>
      </c>
      <c r="I233" s="236"/>
      <c r="J233" s="365">
        <f t="shared" si="65"/>
        <v>0</v>
      </c>
      <c r="K233" s="231"/>
      <c r="L233" s="230"/>
      <c r="M233" s="230"/>
      <c r="N233" s="230"/>
      <c r="O233" s="230"/>
      <c r="P233" s="230"/>
    </row>
    <row r="234" spans="1:16" ht="30.75" customHeight="1" outlineLevel="1">
      <c r="A234" s="379"/>
      <c r="B234" s="310" t="s">
        <v>1345</v>
      </c>
      <c r="C234" s="285" t="s">
        <v>2</v>
      </c>
      <c r="D234" s="238" t="s">
        <v>23</v>
      </c>
      <c r="E234" s="232" t="str">
        <f>B234&amp;$C$221</f>
        <v>9.4.5A03</v>
      </c>
      <c r="F234" s="233" t="s">
        <v>24</v>
      </c>
      <c r="G234" s="234" t="s">
        <v>1024</v>
      </c>
      <c r="H234" s="341">
        <v>29.09</v>
      </c>
      <c r="I234" s="236"/>
      <c r="J234" s="365">
        <f t="shared" si="65"/>
        <v>0</v>
      </c>
      <c r="K234" s="231"/>
      <c r="L234" s="230"/>
      <c r="M234" s="230"/>
      <c r="N234" s="230"/>
      <c r="O234" s="230"/>
      <c r="P234" s="230"/>
    </row>
    <row r="235" spans="1:16" s="282" customFormat="1" ht="18">
      <c r="A235" s="377"/>
      <c r="B235" s="311">
        <v>10</v>
      </c>
      <c r="C235" s="299" t="s">
        <v>1101</v>
      </c>
      <c r="D235" s="300"/>
      <c r="E235" s="322" t="e">
        <f>#REF!</f>
        <v>#REF!</v>
      </c>
      <c r="F235" s="301"/>
      <c r="G235" s="302"/>
      <c r="H235" s="342"/>
      <c r="I235" s="304"/>
      <c r="J235" s="378">
        <f>J236+J238+J241+J244</f>
        <v>0</v>
      </c>
      <c r="K235" s="280"/>
      <c r="L235" s="281"/>
      <c r="M235" s="281"/>
      <c r="N235" s="281"/>
      <c r="O235" s="281"/>
      <c r="P235" s="281"/>
    </row>
    <row r="236" spans="1:16" ht="15.75" outlineLevel="1">
      <c r="A236" s="379"/>
      <c r="B236" s="313" t="s">
        <v>1198</v>
      </c>
      <c r="C236" s="266" t="s">
        <v>18</v>
      </c>
      <c r="D236" s="266"/>
      <c r="E236" s="266"/>
      <c r="F236" s="266"/>
      <c r="G236" s="266"/>
      <c r="H236" s="343"/>
      <c r="I236" s="266"/>
      <c r="J236" s="382">
        <f>J237</f>
        <v>0</v>
      </c>
      <c r="K236" s="231"/>
      <c r="L236" s="230"/>
      <c r="M236" s="230"/>
      <c r="N236" s="230"/>
      <c r="O236" s="230"/>
      <c r="P236" s="230"/>
    </row>
    <row r="237" spans="1:16" ht="30" outlineLevel="1">
      <c r="A237" s="381"/>
      <c r="B237" s="310" t="s">
        <v>1214</v>
      </c>
      <c r="C237" s="285" t="s">
        <v>2</v>
      </c>
      <c r="D237" s="232" t="s">
        <v>1025</v>
      </c>
      <c r="E237" s="344" t="str">
        <f>B237&amp;$C$235</f>
        <v>10.1.1A01</v>
      </c>
      <c r="F237" s="334" t="s">
        <v>11</v>
      </c>
      <c r="G237" s="234" t="s">
        <v>1024</v>
      </c>
      <c r="H237" s="345">
        <v>144.32</v>
      </c>
      <c r="I237" s="236"/>
      <c r="J237" s="365">
        <f t="shared" ref="J237" si="66">SUM(I237*H237)</f>
        <v>0</v>
      </c>
      <c r="K237" s="231"/>
      <c r="L237" s="230"/>
      <c r="M237" s="230"/>
      <c r="N237" s="230"/>
      <c r="O237" s="230"/>
      <c r="P237" s="230"/>
    </row>
    <row r="238" spans="1:16" ht="15.75" outlineLevel="1">
      <c r="A238" s="379"/>
      <c r="B238" s="313" t="s">
        <v>1199</v>
      </c>
      <c r="C238" s="266" t="s">
        <v>1109</v>
      </c>
      <c r="D238" s="266"/>
      <c r="E238" s="266"/>
      <c r="F238" s="266"/>
      <c r="G238" s="266"/>
      <c r="H238" s="325"/>
      <c r="I238" s="266"/>
      <c r="J238" s="382">
        <f>SUM(J239:J240)</f>
        <v>0</v>
      </c>
      <c r="K238" s="231"/>
      <c r="L238" s="230"/>
      <c r="M238" s="230"/>
      <c r="N238" s="230"/>
      <c r="O238" s="230"/>
      <c r="P238" s="230"/>
    </row>
    <row r="239" spans="1:16" ht="51.75" customHeight="1" outlineLevel="1">
      <c r="A239" s="379"/>
      <c r="B239" s="310" t="s">
        <v>1215</v>
      </c>
      <c r="C239" s="287" t="s">
        <v>2</v>
      </c>
      <c r="D239" s="243" t="s">
        <v>1032</v>
      </c>
      <c r="E239" s="232" t="str">
        <f>B239&amp;$C$235</f>
        <v>10.2.1A01</v>
      </c>
      <c r="F239" s="244" t="s">
        <v>13</v>
      </c>
      <c r="G239" s="234" t="s">
        <v>1031</v>
      </c>
      <c r="H239" s="339">
        <v>6.6191983122362865</v>
      </c>
      <c r="I239" s="401"/>
      <c r="J239" s="365">
        <f t="shared" ref="J239:J240" si="67">SUM(I239*H239)</f>
        <v>0</v>
      </c>
      <c r="K239" s="231"/>
      <c r="L239" s="230"/>
      <c r="M239" s="230"/>
      <c r="N239" s="230"/>
      <c r="O239" s="230"/>
      <c r="P239" s="230"/>
    </row>
    <row r="240" spans="1:16" ht="30" customHeight="1" outlineLevel="1">
      <c r="A240" s="379"/>
      <c r="B240" s="310" t="s">
        <v>1216</v>
      </c>
      <c r="C240" s="288" t="s">
        <v>2</v>
      </c>
      <c r="D240" s="245" t="s">
        <v>1044</v>
      </c>
      <c r="E240" s="232" t="str">
        <f>B240&amp;$C$235</f>
        <v>10.2.2A01</v>
      </c>
      <c r="F240" s="246" t="s">
        <v>1043</v>
      </c>
      <c r="G240" s="234" t="s">
        <v>1024</v>
      </c>
      <c r="H240" s="345">
        <v>144.32</v>
      </c>
      <c r="I240" s="401"/>
      <c r="J240" s="365">
        <f t="shared" si="67"/>
        <v>0</v>
      </c>
      <c r="K240" s="231"/>
      <c r="L240" s="230"/>
      <c r="M240" s="230"/>
      <c r="N240" s="230"/>
      <c r="O240" s="230"/>
      <c r="P240" s="230"/>
    </row>
    <row r="241" spans="1:16" ht="15.75" outlineLevel="1">
      <c r="A241" s="379"/>
      <c r="B241" s="313" t="s">
        <v>1200</v>
      </c>
      <c r="C241" s="266" t="s">
        <v>1022</v>
      </c>
      <c r="D241" s="266"/>
      <c r="E241" s="266"/>
      <c r="F241" s="266"/>
      <c r="G241" s="266"/>
      <c r="H241" s="340"/>
      <c r="I241" s="266"/>
      <c r="J241" s="382">
        <f>SUM(J242:J243)</f>
        <v>0</v>
      </c>
      <c r="K241" s="231"/>
      <c r="L241" s="230"/>
      <c r="M241" s="230"/>
      <c r="N241" s="230"/>
      <c r="O241" s="230"/>
      <c r="P241" s="230"/>
    </row>
    <row r="242" spans="1:16" s="220" customFormat="1" ht="30" outlineLevel="1">
      <c r="A242" s="383"/>
      <c r="B242" s="310" t="s">
        <v>1323</v>
      </c>
      <c r="C242" s="286" t="s">
        <v>2</v>
      </c>
      <c r="D242" s="264" t="s">
        <v>1080</v>
      </c>
      <c r="E242" s="232" t="str">
        <f>B242&amp;$C$235</f>
        <v>10.3.1A01</v>
      </c>
      <c r="F242" s="219" t="s">
        <v>1087</v>
      </c>
      <c r="G242" s="217" t="s">
        <v>1033</v>
      </c>
      <c r="H242" s="338">
        <v>1.02</v>
      </c>
      <c r="I242" s="401"/>
      <c r="J242" s="365">
        <f t="shared" ref="J242:J243" si="68">SUM(I242*H242)</f>
        <v>0</v>
      </c>
      <c r="K242" s="212"/>
      <c r="L242" s="213"/>
      <c r="M242" s="213"/>
      <c r="N242" s="213"/>
      <c r="O242" s="213"/>
      <c r="P242" s="213"/>
    </row>
    <row r="243" spans="1:16" s="220" customFormat="1" ht="30" outlineLevel="1">
      <c r="A243" s="383"/>
      <c r="B243" s="310" t="s">
        <v>1217</v>
      </c>
      <c r="C243" s="289" t="s">
        <v>2</v>
      </c>
      <c r="D243" s="265" t="s">
        <v>1030</v>
      </c>
      <c r="E243" s="232" t="str">
        <f>B243&amp;$C$235</f>
        <v>10.3.2A01</v>
      </c>
      <c r="F243" s="218" t="s">
        <v>12</v>
      </c>
      <c r="G243" s="217" t="s">
        <v>1031</v>
      </c>
      <c r="H243" s="339">
        <v>9.9287974683544302</v>
      </c>
      <c r="I243" s="401"/>
      <c r="J243" s="365">
        <f t="shared" si="68"/>
        <v>0</v>
      </c>
      <c r="K243" s="231"/>
      <c r="L243" s="213"/>
      <c r="M243" s="213"/>
      <c r="N243" s="213"/>
      <c r="O243" s="213"/>
      <c r="P243" s="213"/>
    </row>
    <row r="244" spans="1:16" ht="15.75" outlineLevel="1">
      <c r="A244" s="379"/>
      <c r="B244" s="313" t="s">
        <v>1346</v>
      </c>
      <c r="C244" s="266" t="s">
        <v>21</v>
      </c>
      <c r="D244" s="266"/>
      <c r="E244" s="266"/>
      <c r="F244" s="266"/>
      <c r="G244" s="266"/>
      <c r="H244" s="340"/>
      <c r="I244" s="266"/>
      <c r="J244" s="382">
        <f>SUM(J245:J249)</f>
        <v>0</v>
      </c>
      <c r="K244" s="231"/>
      <c r="L244" s="230"/>
      <c r="M244" s="230"/>
      <c r="N244" s="230"/>
      <c r="O244" s="230"/>
      <c r="P244" s="230"/>
    </row>
    <row r="245" spans="1:16" ht="30" outlineLevel="1">
      <c r="A245" s="379"/>
      <c r="B245" s="310" t="s">
        <v>1347</v>
      </c>
      <c r="C245" s="285" t="s">
        <v>2</v>
      </c>
      <c r="D245" s="238" t="s">
        <v>1049</v>
      </c>
      <c r="E245" s="232" t="str">
        <f>B245&amp;$C$235</f>
        <v>10.4.1A01</v>
      </c>
      <c r="F245" s="233" t="s">
        <v>1050</v>
      </c>
      <c r="G245" s="234" t="s">
        <v>1048</v>
      </c>
      <c r="H245" s="341">
        <v>1181.49</v>
      </c>
      <c r="I245" s="236"/>
      <c r="J245" s="365">
        <f t="shared" ref="J245:J249" si="69">SUM(I245*H245)</f>
        <v>0</v>
      </c>
      <c r="K245" s="231"/>
      <c r="L245" s="230"/>
      <c r="M245" s="230"/>
      <c r="N245" s="230"/>
      <c r="O245" s="230"/>
      <c r="P245" s="230"/>
    </row>
    <row r="246" spans="1:16" ht="45" outlineLevel="1">
      <c r="A246" s="379"/>
      <c r="B246" s="310" t="s">
        <v>1348</v>
      </c>
      <c r="C246" s="285" t="s">
        <v>2</v>
      </c>
      <c r="D246" s="238" t="s">
        <v>1060</v>
      </c>
      <c r="E246" s="232" t="str">
        <f>B246&amp;$C$235</f>
        <v>10.4.2A01</v>
      </c>
      <c r="F246" s="233" t="s">
        <v>1061</v>
      </c>
      <c r="G246" s="234" t="s">
        <v>1024</v>
      </c>
      <c r="H246" s="345">
        <v>144.32</v>
      </c>
      <c r="I246" s="236"/>
      <c r="J246" s="365">
        <f t="shared" si="69"/>
        <v>0</v>
      </c>
      <c r="K246" s="231"/>
      <c r="L246" s="230"/>
      <c r="M246" s="230"/>
      <c r="N246" s="230"/>
      <c r="O246" s="230"/>
      <c r="P246" s="230"/>
    </row>
    <row r="247" spans="1:16" ht="45" outlineLevel="1">
      <c r="A247" s="379"/>
      <c r="B247" s="310" t="s">
        <v>1349</v>
      </c>
      <c r="C247" s="285" t="s">
        <v>2</v>
      </c>
      <c r="D247" s="237" t="s">
        <v>1295</v>
      </c>
      <c r="E247" s="232" t="str">
        <f>B247&amp;$C$235</f>
        <v>10.4.3A01</v>
      </c>
      <c r="F247" s="233" t="s">
        <v>1294</v>
      </c>
      <c r="G247" s="234" t="s">
        <v>1024</v>
      </c>
      <c r="H247" s="345">
        <v>144.32</v>
      </c>
      <c r="I247" s="236"/>
      <c r="J247" s="365">
        <f t="shared" si="69"/>
        <v>0</v>
      </c>
      <c r="K247" s="231"/>
      <c r="L247" s="230"/>
      <c r="M247" s="230"/>
      <c r="N247" s="230"/>
      <c r="O247" s="230"/>
      <c r="P247" s="230"/>
    </row>
    <row r="248" spans="1:16" ht="15.75" outlineLevel="1">
      <c r="A248" s="379"/>
      <c r="B248" s="310" t="s">
        <v>1350</v>
      </c>
      <c r="C248" s="285" t="s">
        <v>2</v>
      </c>
      <c r="D248" s="238" t="s">
        <v>22</v>
      </c>
      <c r="E248" s="232" t="str">
        <f>B248&amp;$C$235</f>
        <v>10.4.4A01</v>
      </c>
      <c r="F248" s="233" t="s">
        <v>1036</v>
      </c>
      <c r="G248" s="234" t="s">
        <v>1024</v>
      </c>
      <c r="H248" s="345">
        <v>144.32</v>
      </c>
      <c r="I248" s="236"/>
      <c r="J248" s="365">
        <f t="shared" si="69"/>
        <v>0</v>
      </c>
      <c r="K248" s="231"/>
      <c r="L248" s="230"/>
      <c r="M248" s="230"/>
      <c r="N248" s="230"/>
      <c r="O248" s="230"/>
      <c r="P248" s="230"/>
    </row>
    <row r="249" spans="1:16" ht="26.25" customHeight="1" outlineLevel="1">
      <c r="A249" s="379"/>
      <c r="B249" s="310" t="s">
        <v>1351</v>
      </c>
      <c r="C249" s="285" t="s">
        <v>2</v>
      </c>
      <c r="D249" s="238" t="s">
        <v>23</v>
      </c>
      <c r="E249" s="232" t="str">
        <f>B249&amp;$C$235</f>
        <v>10.4.5A01</v>
      </c>
      <c r="F249" s="233" t="s">
        <v>24</v>
      </c>
      <c r="G249" s="234" t="s">
        <v>1024</v>
      </c>
      <c r="H249" s="341">
        <v>132.38396624472571</v>
      </c>
      <c r="I249" s="236"/>
      <c r="J249" s="365">
        <f t="shared" si="69"/>
        <v>0</v>
      </c>
      <c r="K249" s="231"/>
      <c r="L249" s="230"/>
      <c r="M249" s="230"/>
      <c r="N249" s="230"/>
      <c r="O249" s="230"/>
      <c r="P249" s="230"/>
    </row>
    <row r="250" spans="1:16" s="282" customFormat="1" ht="18">
      <c r="A250" s="377"/>
      <c r="B250" s="311">
        <v>11</v>
      </c>
      <c r="C250" s="299" t="s">
        <v>1102</v>
      </c>
      <c r="D250" s="300"/>
      <c r="E250" s="322" t="e">
        <f>#REF!</f>
        <v>#REF!</v>
      </c>
      <c r="F250" s="301"/>
      <c r="G250" s="302"/>
      <c r="H250" s="342"/>
      <c r="I250" s="304"/>
      <c r="J250" s="378">
        <f>J251+J253+J256+J259</f>
        <v>0</v>
      </c>
      <c r="K250" s="280"/>
      <c r="L250" s="281"/>
      <c r="M250" s="281"/>
      <c r="N250" s="281"/>
      <c r="O250" s="281"/>
      <c r="P250" s="281"/>
    </row>
    <row r="251" spans="1:16" ht="15.75" outlineLevel="1">
      <c r="A251" s="379"/>
      <c r="B251" s="313" t="s">
        <v>1201</v>
      </c>
      <c r="C251" s="266" t="s">
        <v>18</v>
      </c>
      <c r="D251" s="266"/>
      <c r="E251" s="266"/>
      <c r="F251" s="266"/>
      <c r="G251" s="266"/>
      <c r="H251" s="343"/>
      <c r="I251" s="266"/>
      <c r="J251" s="382">
        <f>J252</f>
        <v>0</v>
      </c>
      <c r="K251" s="231"/>
      <c r="L251" s="230"/>
      <c r="M251" s="230"/>
      <c r="N251" s="230"/>
      <c r="O251" s="230"/>
      <c r="P251" s="230"/>
    </row>
    <row r="252" spans="1:16" ht="30" outlineLevel="1">
      <c r="A252" s="381"/>
      <c r="B252" s="310" t="s">
        <v>1218</v>
      </c>
      <c r="C252" s="285" t="s">
        <v>2</v>
      </c>
      <c r="D252" s="232" t="s">
        <v>1025</v>
      </c>
      <c r="E252" s="232" t="str">
        <f>B252&amp;$C$250</f>
        <v>11.1.1A02</v>
      </c>
      <c r="F252" s="233" t="s">
        <v>11</v>
      </c>
      <c r="G252" s="234" t="s">
        <v>1024</v>
      </c>
      <c r="H252" s="341">
        <v>20.010000000000002</v>
      </c>
      <c r="I252" s="236"/>
      <c r="J252" s="365">
        <f t="shared" ref="J252" si="70">SUM(I252*H252)</f>
        <v>0</v>
      </c>
      <c r="K252" s="231"/>
      <c r="L252" s="230"/>
      <c r="M252" s="230"/>
      <c r="N252" s="230"/>
      <c r="O252" s="230"/>
      <c r="P252" s="230"/>
    </row>
    <row r="253" spans="1:16" ht="15.75" outlineLevel="1">
      <c r="A253" s="379"/>
      <c r="B253" s="313" t="s">
        <v>1202</v>
      </c>
      <c r="C253" s="266" t="s">
        <v>1109</v>
      </c>
      <c r="D253" s="266"/>
      <c r="E253" s="266"/>
      <c r="F253" s="266"/>
      <c r="G253" s="266"/>
      <c r="H253" s="340"/>
      <c r="I253" s="266"/>
      <c r="J253" s="382">
        <f>SUM(J254:J255)</f>
        <v>0</v>
      </c>
      <c r="K253" s="231"/>
      <c r="L253" s="230"/>
      <c r="M253" s="230"/>
      <c r="N253" s="230"/>
      <c r="O253" s="230"/>
      <c r="P253" s="230"/>
    </row>
    <row r="254" spans="1:16" ht="51.75" customHeight="1" outlineLevel="1">
      <c r="A254" s="379"/>
      <c r="B254" s="310" t="s">
        <v>1219</v>
      </c>
      <c r="C254" s="287" t="s">
        <v>2</v>
      </c>
      <c r="D254" s="243" t="s">
        <v>1032</v>
      </c>
      <c r="E254" s="232" t="str">
        <f t="shared" ref="E254:E255" si="71">B254&amp;$C$250</f>
        <v>11.2.1A02</v>
      </c>
      <c r="F254" s="244" t="s">
        <v>13</v>
      </c>
      <c r="G254" s="234" t="s">
        <v>1031</v>
      </c>
      <c r="H254" s="339">
        <v>0.91772151898734156</v>
      </c>
      <c r="I254" s="401"/>
      <c r="J254" s="365">
        <f t="shared" ref="J254:J255" si="72">SUM(I254*H254)</f>
        <v>0</v>
      </c>
      <c r="K254" s="231"/>
      <c r="L254" s="230"/>
      <c r="M254" s="230"/>
      <c r="N254" s="230"/>
      <c r="O254" s="230"/>
      <c r="P254" s="230"/>
    </row>
    <row r="255" spans="1:16" ht="30" customHeight="1" outlineLevel="1">
      <c r="A255" s="379"/>
      <c r="B255" s="310" t="s">
        <v>1220</v>
      </c>
      <c r="C255" s="288" t="s">
        <v>2</v>
      </c>
      <c r="D255" s="245" t="s">
        <v>1044</v>
      </c>
      <c r="E255" s="232" t="str">
        <f t="shared" si="71"/>
        <v>11.2.2A02</v>
      </c>
      <c r="F255" s="246" t="s">
        <v>1043</v>
      </c>
      <c r="G255" s="234" t="s">
        <v>1024</v>
      </c>
      <c r="H255" s="341">
        <v>20.010000000000002</v>
      </c>
      <c r="I255" s="401"/>
      <c r="J255" s="365">
        <f t="shared" si="72"/>
        <v>0</v>
      </c>
      <c r="K255" s="231"/>
      <c r="L255" s="230"/>
      <c r="M255" s="230"/>
      <c r="N255" s="230"/>
      <c r="O255" s="230"/>
      <c r="P255" s="230"/>
    </row>
    <row r="256" spans="1:16" ht="15.75" outlineLevel="1">
      <c r="A256" s="379"/>
      <c r="B256" s="313" t="s">
        <v>1203</v>
      </c>
      <c r="C256" s="266" t="s">
        <v>1022</v>
      </c>
      <c r="D256" s="266"/>
      <c r="E256" s="266"/>
      <c r="F256" s="266"/>
      <c r="G256" s="266"/>
      <c r="H256" s="340"/>
      <c r="I256" s="266"/>
      <c r="J256" s="382">
        <f>SUM(J257:J258)</f>
        <v>0</v>
      </c>
      <c r="K256" s="231"/>
      <c r="L256" s="230"/>
      <c r="M256" s="230"/>
      <c r="N256" s="230"/>
      <c r="O256" s="230"/>
      <c r="P256" s="230"/>
    </row>
    <row r="257" spans="1:16" s="220" customFormat="1" ht="30" outlineLevel="1">
      <c r="A257" s="383"/>
      <c r="B257" s="310" t="s">
        <v>1324</v>
      </c>
      <c r="C257" s="286" t="s">
        <v>2</v>
      </c>
      <c r="D257" s="264" t="s">
        <v>1080</v>
      </c>
      <c r="E257" s="232" t="str">
        <f t="shared" ref="E257:E258" si="73">B257&amp;$C$250</f>
        <v>11.3.1A02</v>
      </c>
      <c r="F257" s="219" t="s">
        <v>1087</v>
      </c>
      <c r="G257" s="217" t="s">
        <v>1033</v>
      </c>
      <c r="H257" s="338">
        <v>1.02</v>
      </c>
      <c r="I257" s="401"/>
      <c r="J257" s="365">
        <f t="shared" ref="J257:J258" si="74">SUM(I257*H257)</f>
        <v>0</v>
      </c>
      <c r="K257" s="212"/>
      <c r="L257" s="213"/>
      <c r="M257" s="213"/>
      <c r="N257" s="213"/>
      <c r="O257" s="213"/>
      <c r="P257" s="213"/>
    </row>
    <row r="258" spans="1:16" s="220" customFormat="1" ht="30" outlineLevel="1">
      <c r="A258" s="383"/>
      <c r="B258" s="310" t="s">
        <v>1221</v>
      </c>
      <c r="C258" s="289" t="s">
        <v>2</v>
      </c>
      <c r="D258" s="265" t="s">
        <v>1030</v>
      </c>
      <c r="E258" s="232" t="str">
        <f t="shared" si="73"/>
        <v>11.3.2A02</v>
      </c>
      <c r="F258" s="218" t="s">
        <v>12</v>
      </c>
      <c r="G258" s="217" t="s">
        <v>1031</v>
      </c>
      <c r="H258" s="339">
        <v>1.3765822784810122</v>
      </c>
      <c r="I258" s="401"/>
      <c r="J258" s="365">
        <f t="shared" si="74"/>
        <v>0</v>
      </c>
      <c r="K258" s="231"/>
      <c r="L258" s="213"/>
      <c r="M258" s="213"/>
      <c r="N258" s="213"/>
      <c r="O258" s="213"/>
      <c r="P258" s="213"/>
    </row>
    <row r="259" spans="1:16" ht="15.75" outlineLevel="1">
      <c r="A259" s="379"/>
      <c r="B259" s="313" t="s">
        <v>1352</v>
      </c>
      <c r="C259" s="266" t="s">
        <v>21</v>
      </c>
      <c r="D259" s="266"/>
      <c r="E259" s="266"/>
      <c r="F259" s="266"/>
      <c r="G259" s="266"/>
      <c r="H259" s="340"/>
      <c r="I259" s="266"/>
      <c r="J259" s="382">
        <f>SUM(J260:J263)</f>
        <v>0</v>
      </c>
      <c r="K259" s="231"/>
      <c r="L259" s="230"/>
      <c r="M259" s="230"/>
      <c r="N259" s="230"/>
      <c r="O259" s="230"/>
      <c r="P259" s="230"/>
    </row>
    <row r="260" spans="1:16" ht="45" outlineLevel="1">
      <c r="A260" s="379"/>
      <c r="B260" s="310" t="s">
        <v>1353</v>
      </c>
      <c r="C260" s="285" t="s">
        <v>2</v>
      </c>
      <c r="D260" s="237" t="s">
        <v>1060</v>
      </c>
      <c r="E260" s="232" t="str">
        <f>B260&amp;$C$250</f>
        <v>11.4.2A02</v>
      </c>
      <c r="F260" s="233" t="s">
        <v>1061</v>
      </c>
      <c r="G260" s="234" t="s">
        <v>1024</v>
      </c>
      <c r="H260" s="341">
        <v>20.010000000000002</v>
      </c>
      <c r="I260" s="350"/>
      <c r="J260" s="365">
        <f t="shared" ref="J260:J263" si="75">SUM(I260*H260)</f>
        <v>0</v>
      </c>
      <c r="K260" s="231"/>
      <c r="L260" s="230"/>
      <c r="M260" s="230"/>
      <c r="N260" s="230"/>
      <c r="O260" s="230"/>
      <c r="P260" s="230"/>
    </row>
    <row r="261" spans="1:16" s="351" customFormat="1" ht="45" outlineLevel="1">
      <c r="A261" s="379"/>
      <c r="B261" s="310" t="s">
        <v>1354</v>
      </c>
      <c r="C261" s="285" t="s">
        <v>2</v>
      </c>
      <c r="D261" s="237" t="s">
        <v>1295</v>
      </c>
      <c r="E261" s="232" t="str">
        <f>B261&amp;$C$250</f>
        <v>11.4.3A02</v>
      </c>
      <c r="F261" s="233" t="s">
        <v>1294</v>
      </c>
      <c r="G261" s="234" t="s">
        <v>1024</v>
      </c>
      <c r="H261" s="341">
        <v>20.010000000000002</v>
      </c>
      <c r="I261" s="350"/>
      <c r="J261" s="365">
        <f t="shared" si="75"/>
        <v>0</v>
      </c>
      <c r="K261" s="231"/>
      <c r="L261" s="230"/>
      <c r="M261" s="230"/>
      <c r="N261" s="230"/>
      <c r="O261" s="230"/>
      <c r="P261" s="230"/>
    </row>
    <row r="262" spans="1:16" ht="15.75" outlineLevel="1">
      <c r="A262" s="379"/>
      <c r="B262" s="310" t="s">
        <v>1355</v>
      </c>
      <c r="C262" s="285" t="s">
        <v>2</v>
      </c>
      <c r="D262" s="237" t="s">
        <v>22</v>
      </c>
      <c r="E262" s="232" t="str">
        <f>B262&amp;$C$250</f>
        <v>11.4.4A02</v>
      </c>
      <c r="F262" s="233" t="s">
        <v>1036</v>
      </c>
      <c r="G262" s="234" t="s">
        <v>1024</v>
      </c>
      <c r="H262" s="341">
        <v>20.010000000000002</v>
      </c>
      <c r="I262" s="350"/>
      <c r="J262" s="365">
        <f t="shared" si="75"/>
        <v>0</v>
      </c>
      <c r="K262" s="231"/>
      <c r="L262" s="230"/>
      <c r="M262" s="230"/>
      <c r="N262" s="230"/>
      <c r="O262" s="230"/>
      <c r="P262" s="230"/>
    </row>
    <row r="263" spans="1:16" ht="36" customHeight="1" outlineLevel="1">
      <c r="A263" s="379"/>
      <c r="B263" s="310" t="s">
        <v>1356</v>
      </c>
      <c r="C263" s="285" t="s">
        <v>2</v>
      </c>
      <c r="D263" s="237" t="s">
        <v>23</v>
      </c>
      <c r="E263" s="232" t="str">
        <f>B263&amp;$C$250</f>
        <v>11.4.5A02</v>
      </c>
      <c r="F263" s="233" t="s">
        <v>24</v>
      </c>
      <c r="G263" s="234" t="s">
        <v>1024</v>
      </c>
      <c r="H263" s="341">
        <v>20.010000000000002</v>
      </c>
      <c r="I263" s="350"/>
      <c r="J263" s="365">
        <f t="shared" si="75"/>
        <v>0</v>
      </c>
      <c r="K263" s="231"/>
      <c r="L263" s="230"/>
      <c r="M263" s="230"/>
      <c r="N263" s="230"/>
      <c r="O263" s="230"/>
      <c r="P263" s="230"/>
    </row>
    <row r="264" spans="1:16" s="274" customFormat="1" ht="23.25" customHeight="1">
      <c r="A264" s="361"/>
      <c r="B264" s="318">
        <v>12</v>
      </c>
      <c r="C264" s="319" t="s">
        <v>1119</v>
      </c>
      <c r="D264" s="319"/>
      <c r="E264" s="319"/>
      <c r="F264" s="319"/>
      <c r="G264" s="319"/>
      <c r="H264" s="319"/>
      <c r="I264" s="320"/>
      <c r="J264" s="362">
        <f>SUM(J265,J267)</f>
        <v>0</v>
      </c>
      <c r="K264" s="272"/>
      <c r="L264" s="273"/>
      <c r="M264" s="273"/>
      <c r="N264" s="273"/>
      <c r="O264" s="273"/>
      <c r="P264" s="273"/>
    </row>
    <row r="265" spans="1:16" ht="15.75" outlineLevel="1">
      <c r="A265" s="363"/>
      <c r="B265" s="305" t="s">
        <v>1190</v>
      </c>
      <c r="C265" s="268" t="s">
        <v>1120</v>
      </c>
      <c r="D265" s="268"/>
      <c r="E265" s="268"/>
      <c r="F265" s="268"/>
      <c r="G265" s="268"/>
      <c r="H265" s="268"/>
      <c r="I265" s="269"/>
      <c r="J265" s="364">
        <f>J266</f>
        <v>0</v>
      </c>
      <c r="K265" s="231"/>
      <c r="L265" s="230"/>
      <c r="M265" s="230"/>
      <c r="N265" s="230"/>
      <c r="O265" s="230"/>
      <c r="P265" s="230"/>
    </row>
    <row r="266" spans="1:16" ht="15.75" customHeight="1" outlineLevel="1">
      <c r="A266" s="384"/>
      <c r="B266" s="310" t="s">
        <v>1191</v>
      </c>
      <c r="C266" s="288" t="s">
        <v>2</v>
      </c>
      <c r="D266" s="245" t="s">
        <v>25</v>
      </c>
      <c r="E266" s="232" t="str">
        <f>B266&amp;$C$264</f>
        <v xml:space="preserve">12.1.1PÓS OBRA  </v>
      </c>
      <c r="F266" s="246" t="s">
        <v>26</v>
      </c>
      <c r="G266" s="234" t="s">
        <v>1024</v>
      </c>
      <c r="H266" s="239">
        <v>750</v>
      </c>
      <c r="I266" s="350"/>
      <c r="J266" s="365">
        <f t="shared" ref="J266" si="76">SUM(I266*H266)</f>
        <v>0</v>
      </c>
      <c r="K266" s="231"/>
      <c r="L266" s="230"/>
      <c r="M266" s="230"/>
      <c r="N266" s="230"/>
      <c r="O266" s="230"/>
      <c r="P266" s="230"/>
    </row>
    <row r="267" spans="1:16" ht="15.75" outlineLevel="1">
      <c r="A267" s="363"/>
      <c r="B267" s="305" t="s">
        <v>1288</v>
      </c>
      <c r="C267" s="268" t="s">
        <v>1114</v>
      </c>
      <c r="D267" s="268"/>
      <c r="E267" s="268"/>
      <c r="F267" s="268"/>
      <c r="G267" s="268"/>
      <c r="H267" s="268"/>
      <c r="I267" s="269"/>
      <c r="J267" s="364">
        <f>SUM(J268:J270)</f>
        <v>0</v>
      </c>
      <c r="K267" s="231"/>
      <c r="L267" s="230"/>
      <c r="M267" s="230"/>
      <c r="N267" s="230"/>
      <c r="O267" s="230"/>
      <c r="P267" s="230"/>
    </row>
    <row r="268" spans="1:16" ht="15.75" outlineLevel="1">
      <c r="A268" s="385"/>
      <c r="B268" s="306" t="s">
        <v>1289</v>
      </c>
      <c r="C268" s="294" t="s">
        <v>2</v>
      </c>
      <c r="D268" s="241" t="s">
        <v>1037</v>
      </c>
      <c r="E268" s="232" t="str">
        <f t="shared" ref="E268:E270" si="77">B268&amp;$C$264</f>
        <v xml:space="preserve">12.2.1PÓS OBRA  </v>
      </c>
      <c r="F268" s="242" t="s">
        <v>1038</v>
      </c>
      <c r="G268" s="240" t="s">
        <v>1107</v>
      </c>
      <c r="H268" s="239">
        <v>2</v>
      </c>
      <c r="I268" s="350"/>
      <c r="J268" s="365">
        <f t="shared" ref="J268:J270" si="78">SUM(I268*H268)</f>
        <v>0</v>
      </c>
      <c r="K268" s="231"/>
      <c r="L268" s="230"/>
      <c r="M268" s="230"/>
      <c r="N268" s="230"/>
      <c r="O268" s="230"/>
      <c r="P268" s="230"/>
    </row>
    <row r="269" spans="1:16" ht="15.75" outlineLevel="1">
      <c r="A269" s="385"/>
      <c r="B269" s="306" t="s">
        <v>1290</v>
      </c>
      <c r="C269" s="294" t="s">
        <v>2</v>
      </c>
      <c r="D269" s="241" t="s">
        <v>1039</v>
      </c>
      <c r="E269" s="232" t="str">
        <f t="shared" si="77"/>
        <v xml:space="preserve">12.2.2PÓS OBRA  </v>
      </c>
      <c r="F269" s="242" t="s">
        <v>1040</v>
      </c>
      <c r="G269" s="240" t="s">
        <v>1107</v>
      </c>
      <c r="H269" s="239">
        <v>2</v>
      </c>
      <c r="I269" s="350"/>
      <c r="J269" s="365">
        <f t="shared" si="78"/>
        <v>0</v>
      </c>
      <c r="K269" s="231"/>
      <c r="L269" s="230"/>
      <c r="M269" s="230"/>
      <c r="N269" s="230"/>
      <c r="O269" s="230"/>
      <c r="P269" s="230"/>
    </row>
    <row r="270" spans="1:16" ht="15.75" outlineLevel="1">
      <c r="A270" s="385"/>
      <c r="B270" s="306" t="s">
        <v>1291</v>
      </c>
      <c r="C270" s="294" t="s">
        <v>2</v>
      </c>
      <c r="D270" s="241" t="s">
        <v>1041</v>
      </c>
      <c r="E270" s="232" t="str">
        <f t="shared" si="77"/>
        <v xml:space="preserve">12.2.3PÓS OBRA  </v>
      </c>
      <c r="F270" s="242" t="s">
        <v>1042</v>
      </c>
      <c r="G270" s="240" t="s">
        <v>1107</v>
      </c>
      <c r="H270" s="239">
        <v>2</v>
      </c>
      <c r="I270" s="350"/>
      <c r="J270" s="365">
        <f t="shared" si="78"/>
        <v>0</v>
      </c>
      <c r="K270" s="231"/>
      <c r="L270" s="230"/>
      <c r="M270" s="230"/>
      <c r="N270" s="230"/>
      <c r="O270" s="230"/>
      <c r="P270" s="230"/>
    </row>
    <row r="271" spans="1:16" ht="15.75" customHeight="1" thickBot="1">
      <c r="A271" s="386"/>
      <c r="B271" s="314"/>
      <c r="C271" s="247"/>
      <c r="D271" s="247"/>
      <c r="E271" s="247"/>
      <c r="F271" s="248"/>
      <c r="G271" s="248"/>
      <c r="H271" s="249"/>
      <c r="I271" s="250"/>
      <c r="J271" s="387"/>
      <c r="K271" s="231"/>
      <c r="L271" s="230"/>
      <c r="M271" s="230"/>
      <c r="N271" s="230"/>
      <c r="O271" s="230"/>
      <c r="P271" s="230"/>
    </row>
    <row r="272" spans="1:16" ht="32.25" customHeight="1">
      <c r="A272" s="388"/>
      <c r="B272" s="315"/>
      <c r="C272" s="283"/>
      <c r="D272" s="283"/>
      <c r="E272" s="283"/>
      <c r="F272" s="283"/>
      <c r="G272" s="283"/>
      <c r="H272" s="283"/>
      <c r="I272" s="251" t="s">
        <v>1059</v>
      </c>
      <c r="J272" s="389">
        <f>J8+J43+J206+J264</f>
        <v>0</v>
      </c>
      <c r="K272" s="252"/>
      <c r="L272" s="253"/>
      <c r="M272" s="253"/>
      <c r="N272" s="253"/>
      <c r="O272" s="253"/>
      <c r="P272" s="253"/>
    </row>
    <row r="273" spans="1:16" ht="15.75" customHeight="1">
      <c r="A273" s="390"/>
      <c r="B273" s="315"/>
      <c r="C273" s="284"/>
      <c r="D273" s="284"/>
      <c r="E273" s="284"/>
      <c r="F273" s="284"/>
      <c r="G273" s="284"/>
      <c r="H273" s="391"/>
      <c r="I273" s="255" t="s">
        <v>1058</v>
      </c>
      <c r="J273" s="392">
        <f>SUM(J272*'CALCULO BDI'!D12)</f>
        <v>0</v>
      </c>
      <c r="K273" s="252"/>
      <c r="L273" s="253"/>
      <c r="M273" s="253"/>
      <c r="N273" s="253"/>
      <c r="O273" s="253"/>
      <c r="P273" s="253"/>
    </row>
    <row r="274" spans="1:16" ht="15.75" customHeight="1" thickBot="1">
      <c r="A274" s="390"/>
      <c r="B274" s="315"/>
      <c r="C274" s="284"/>
      <c r="D274" s="284"/>
      <c r="E274" s="284"/>
      <c r="F274" s="284"/>
      <c r="G274" s="284"/>
      <c r="H274" s="391"/>
      <c r="I274" s="255" t="s">
        <v>1057</v>
      </c>
      <c r="J274" s="392">
        <f>SUM(J272:J273)</f>
        <v>0</v>
      </c>
      <c r="K274" s="364"/>
      <c r="L274" s="253"/>
      <c r="M274" s="253"/>
      <c r="N274" s="253"/>
      <c r="O274" s="253"/>
      <c r="P274" s="253"/>
    </row>
    <row r="275" spans="1:16" ht="15.75" customHeight="1" thickBot="1">
      <c r="A275" s="393"/>
      <c r="B275" s="394"/>
      <c r="C275" s="395"/>
      <c r="D275" s="395"/>
      <c r="E275" s="395"/>
      <c r="F275" s="395"/>
      <c r="G275" s="395"/>
      <c r="H275" s="396"/>
      <c r="I275" s="397"/>
      <c r="J275" s="398"/>
      <c r="K275" s="417"/>
      <c r="L275" s="253"/>
      <c r="M275" s="253"/>
      <c r="N275" s="253"/>
      <c r="O275" s="253"/>
      <c r="P275" s="253"/>
    </row>
    <row r="276" spans="1:16" ht="15.75" customHeight="1">
      <c r="A276" s="284"/>
      <c r="B276" s="315"/>
      <c r="C276" s="253"/>
      <c r="D276" s="253"/>
      <c r="E276" s="253"/>
      <c r="F276" s="253"/>
      <c r="G276" s="253"/>
      <c r="H276" s="254"/>
      <c r="I276" s="253"/>
      <c r="J276" s="326"/>
      <c r="K276" s="253"/>
      <c r="L276" s="253"/>
      <c r="M276" s="253"/>
      <c r="N276" s="253"/>
      <c r="O276" s="253"/>
      <c r="P276" s="253"/>
    </row>
    <row r="277" spans="1:16" ht="15.75" customHeight="1">
      <c r="A277" s="284"/>
      <c r="B277" s="315"/>
      <c r="C277" s="253"/>
      <c r="D277" s="253"/>
      <c r="E277" s="253"/>
      <c r="F277" s="253"/>
      <c r="G277" s="253"/>
      <c r="H277" s="254"/>
      <c r="I277" s="253"/>
      <c r="J277" s="326"/>
      <c r="K277" s="253"/>
      <c r="L277" s="253"/>
      <c r="M277" s="253"/>
      <c r="N277" s="253"/>
      <c r="O277" s="253"/>
      <c r="P277" s="253"/>
    </row>
    <row r="278" spans="1:16" ht="15.75" customHeight="1">
      <c r="A278" s="284"/>
      <c r="B278" s="315"/>
      <c r="C278" s="253"/>
      <c r="D278" s="253"/>
      <c r="E278" s="253"/>
      <c r="F278" s="253"/>
      <c r="G278" s="253"/>
      <c r="H278" s="254"/>
      <c r="I278" s="253"/>
      <c r="J278" s="326"/>
      <c r="K278" s="253"/>
      <c r="L278" s="253"/>
      <c r="M278" s="253"/>
      <c r="N278" s="253"/>
      <c r="O278" s="253"/>
      <c r="P278" s="253"/>
    </row>
    <row r="279" spans="1:16" ht="15.75" customHeight="1">
      <c r="A279" s="284"/>
      <c r="B279" s="315"/>
      <c r="C279" s="253"/>
      <c r="D279" s="253"/>
      <c r="E279" s="253"/>
      <c r="F279" s="253"/>
      <c r="G279" s="253"/>
      <c r="H279" s="254"/>
      <c r="I279" s="253"/>
      <c r="J279" s="326"/>
      <c r="K279" s="253"/>
      <c r="L279" s="253"/>
      <c r="M279" s="253"/>
      <c r="N279" s="253"/>
      <c r="O279" s="253"/>
      <c r="P279" s="253"/>
    </row>
    <row r="280" spans="1:16" ht="15.75" customHeight="1">
      <c r="A280" s="284"/>
      <c r="B280" s="315"/>
      <c r="C280" s="253"/>
      <c r="D280" s="253"/>
      <c r="E280" s="253"/>
      <c r="F280" s="253"/>
      <c r="G280" s="253"/>
      <c r="H280" s="254"/>
      <c r="I280" s="253"/>
      <c r="J280" s="326"/>
      <c r="K280" s="253"/>
      <c r="L280" s="253"/>
      <c r="M280" s="253"/>
      <c r="N280" s="253"/>
      <c r="O280" s="253"/>
      <c r="P280" s="253"/>
    </row>
    <row r="281" spans="1:16" ht="15.75" customHeight="1">
      <c r="A281" s="284"/>
      <c r="B281" s="315"/>
      <c r="C281" s="253"/>
      <c r="D281" s="253"/>
      <c r="E281" s="253"/>
      <c r="F281" s="256"/>
      <c r="G281" s="256"/>
      <c r="H281" s="254"/>
      <c r="I281" s="253"/>
      <c r="J281" s="326"/>
      <c r="K281" s="253"/>
      <c r="L281" s="253"/>
      <c r="M281" s="253"/>
      <c r="N281" s="253"/>
      <c r="O281" s="253"/>
      <c r="P281" s="253"/>
    </row>
    <row r="282" spans="1:16" ht="15.75" customHeight="1">
      <c r="A282" s="284"/>
      <c r="B282" s="315"/>
      <c r="C282" s="253"/>
      <c r="D282" s="253"/>
      <c r="E282" s="253"/>
      <c r="F282" s="257"/>
      <c r="G282" s="257"/>
      <c r="H282" s="254"/>
      <c r="I282" s="253"/>
      <c r="J282" s="326"/>
      <c r="K282" s="253"/>
      <c r="L282" s="253"/>
      <c r="M282" s="253"/>
      <c r="N282" s="253"/>
      <c r="O282" s="253"/>
      <c r="P282" s="253"/>
    </row>
    <row r="283" spans="1:16" ht="15.75" customHeight="1">
      <c r="A283" s="284"/>
      <c r="B283" s="315"/>
      <c r="C283" s="253"/>
      <c r="D283" s="253"/>
      <c r="E283" s="253"/>
      <c r="F283" s="258"/>
      <c r="G283" s="258"/>
      <c r="H283" s="254"/>
      <c r="I283" s="253"/>
      <c r="J283" s="326"/>
      <c r="K283" s="253"/>
      <c r="L283" s="253"/>
      <c r="M283" s="253"/>
      <c r="N283" s="253"/>
      <c r="O283" s="253"/>
      <c r="P283" s="253"/>
    </row>
    <row r="284" spans="1:16" ht="15.75" customHeight="1">
      <c r="A284" s="284"/>
      <c r="B284" s="315"/>
      <c r="C284" s="253"/>
      <c r="D284" s="253"/>
      <c r="E284" s="253"/>
      <c r="F284" s="253"/>
      <c r="G284" s="253"/>
      <c r="H284" s="254"/>
      <c r="I284" s="253"/>
      <c r="J284" s="326"/>
      <c r="K284" s="253"/>
      <c r="L284" s="253"/>
      <c r="M284" s="253"/>
      <c r="N284" s="253"/>
      <c r="O284" s="253"/>
      <c r="P284" s="253"/>
    </row>
    <row r="285" spans="1:16" ht="15.75" customHeight="1" thickBot="1">
      <c r="A285" s="284"/>
      <c r="B285" s="316"/>
      <c r="C285" s="259"/>
      <c r="D285" s="259"/>
      <c r="E285" s="259"/>
      <c r="F285" s="259"/>
      <c r="G285" s="259"/>
      <c r="H285" s="260"/>
      <c r="I285" s="259"/>
      <c r="J285" s="327"/>
      <c r="K285" s="253"/>
      <c r="L285" s="253"/>
      <c r="M285" s="253"/>
      <c r="N285" s="253"/>
      <c r="O285" s="253"/>
      <c r="P285" s="253"/>
    </row>
    <row r="286" spans="1:16" ht="15.75" customHeight="1">
      <c r="A286" s="284"/>
      <c r="B286" s="315"/>
      <c r="C286" s="253"/>
      <c r="D286" s="253"/>
      <c r="E286" s="253"/>
      <c r="F286" s="253"/>
      <c r="G286" s="253"/>
      <c r="H286" s="254"/>
      <c r="I286" s="253"/>
      <c r="J286" s="292"/>
      <c r="K286" s="253"/>
      <c r="L286" s="253"/>
      <c r="M286" s="253"/>
      <c r="N286" s="253"/>
      <c r="O286" s="253"/>
      <c r="P286" s="253"/>
    </row>
    <row r="287" spans="1:16" ht="15.75" customHeight="1">
      <c r="A287" s="284"/>
      <c r="B287" s="315"/>
      <c r="C287" s="253"/>
      <c r="D287" s="253"/>
      <c r="E287" s="253"/>
      <c r="F287" s="253"/>
      <c r="G287" s="253"/>
      <c r="H287" s="254"/>
      <c r="I287" s="253"/>
      <c r="J287" s="292"/>
      <c r="K287" s="253"/>
      <c r="L287" s="253"/>
      <c r="M287" s="253"/>
      <c r="N287" s="253"/>
      <c r="O287" s="253"/>
      <c r="P287" s="253"/>
    </row>
    <row r="288" spans="1:16" ht="15.75" customHeight="1">
      <c r="A288" s="284"/>
      <c r="B288" s="315"/>
      <c r="C288" s="253"/>
      <c r="D288" s="253"/>
      <c r="E288" s="253"/>
      <c r="F288" s="253"/>
      <c r="G288" s="253"/>
      <c r="H288" s="254"/>
      <c r="I288" s="253"/>
      <c r="J288" s="292"/>
      <c r="K288" s="253"/>
      <c r="L288" s="253"/>
      <c r="M288" s="253"/>
      <c r="N288" s="253"/>
      <c r="O288" s="253"/>
      <c r="P288" s="253"/>
    </row>
    <row r="289" spans="1:16" ht="15.75" customHeight="1">
      <c r="A289" s="284"/>
      <c r="B289" s="315"/>
      <c r="C289" s="253"/>
      <c r="D289" s="253"/>
      <c r="E289" s="253"/>
      <c r="F289" s="253"/>
      <c r="G289" s="253"/>
      <c r="H289" s="254"/>
      <c r="I289" s="253"/>
      <c r="J289" s="292"/>
      <c r="K289" s="253"/>
      <c r="L289" s="253"/>
      <c r="M289" s="253"/>
      <c r="N289" s="253"/>
      <c r="O289" s="253"/>
      <c r="P289" s="253"/>
    </row>
    <row r="290" spans="1:16" ht="15.75" customHeight="1">
      <c r="A290" s="284"/>
      <c r="B290" s="315"/>
      <c r="C290" s="253"/>
      <c r="D290" s="253"/>
      <c r="E290" s="253"/>
      <c r="F290" s="253"/>
      <c r="G290" s="253"/>
      <c r="H290" s="254"/>
      <c r="I290" s="253"/>
      <c r="J290" s="292"/>
      <c r="K290" s="253"/>
      <c r="L290" s="253"/>
      <c r="M290" s="253"/>
      <c r="N290" s="253"/>
      <c r="O290" s="253"/>
      <c r="P290" s="253"/>
    </row>
    <row r="291" spans="1:16" ht="15.75" customHeight="1">
      <c r="A291" s="284"/>
      <c r="B291" s="315"/>
      <c r="C291" s="253"/>
      <c r="D291" s="253"/>
      <c r="E291" s="253"/>
      <c r="F291" s="253"/>
      <c r="G291" s="253"/>
      <c r="H291" s="254"/>
      <c r="I291" s="253"/>
      <c r="J291" s="292"/>
      <c r="K291" s="253"/>
      <c r="L291" s="253"/>
      <c r="M291" s="253"/>
      <c r="N291" s="253"/>
      <c r="O291" s="253"/>
      <c r="P291" s="253"/>
    </row>
    <row r="292" spans="1:16" ht="15.75" customHeight="1">
      <c r="A292" s="284"/>
      <c r="B292" s="315"/>
      <c r="C292" s="253"/>
      <c r="D292" s="253"/>
      <c r="E292" s="253"/>
      <c r="F292" s="253"/>
      <c r="G292" s="253"/>
      <c r="H292" s="254"/>
      <c r="I292" s="253"/>
      <c r="J292" s="292"/>
      <c r="K292" s="253"/>
      <c r="L292" s="253"/>
      <c r="M292" s="253"/>
      <c r="N292" s="253"/>
      <c r="O292" s="253"/>
      <c r="P292" s="253"/>
    </row>
    <row r="293" spans="1:16" ht="15.75" customHeight="1">
      <c r="A293" s="284"/>
      <c r="B293" s="315"/>
      <c r="C293" s="253"/>
      <c r="D293" s="253"/>
      <c r="E293" s="253"/>
      <c r="F293" s="253"/>
      <c r="G293" s="253"/>
      <c r="H293" s="254"/>
      <c r="I293" s="253"/>
      <c r="J293" s="292"/>
      <c r="K293" s="253"/>
      <c r="L293" s="253"/>
      <c r="M293" s="253"/>
      <c r="N293" s="253"/>
      <c r="O293" s="253"/>
      <c r="P293" s="253"/>
    </row>
    <row r="294" spans="1:16" ht="15.75" customHeight="1">
      <c r="A294" s="284"/>
      <c r="B294" s="315"/>
      <c r="C294" s="253"/>
      <c r="D294" s="253"/>
      <c r="E294" s="253"/>
      <c r="F294" s="253"/>
      <c r="G294" s="253"/>
      <c r="H294" s="254"/>
      <c r="I294" s="253"/>
      <c r="J294" s="292"/>
      <c r="K294" s="253"/>
      <c r="L294" s="253"/>
      <c r="M294" s="253"/>
      <c r="N294" s="253"/>
      <c r="O294" s="253"/>
      <c r="P294" s="253"/>
    </row>
    <row r="295" spans="1:16" ht="15.75" customHeight="1">
      <c r="A295" s="284"/>
      <c r="B295" s="315"/>
      <c r="C295" s="253"/>
      <c r="D295" s="253"/>
      <c r="E295" s="253"/>
      <c r="F295" s="253"/>
      <c r="G295" s="253"/>
      <c r="H295" s="254"/>
      <c r="I295" s="253"/>
      <c r="J295" s="292"/>
      <c r="K295" s="253"/>
      <c r="L295" s="253"/>
      <c r="M295" s="253"/>
      <c r="N295" s="253"/>
      <c r="O295" s="253"/>
      <c r="P295" s="253"/>
    </row>
    <row r="296" spans="1:16" ht="15.75" customHeight="1">
      <c r="A296" s="284"/>
      <c r="B296" s="315"/>
      <c r="C296" s="253"/>
      <c r="D296" s="253"/>
      <c r="E296" s="253"/>
      <c r="F296" s="253"/>
      <c r="G296" s="253"/>
      <c r="H296" s="254"/>
      <c r="I296" s="253"/>
      <c r="J296" s="292"/>
      <c r="K296" s="253"/>
      <c r="L296" s="253"/>
      <c r="M296" s="253"/>
      <c r="N296" s="253"/>
      <c r="O296" s="253"/>
      <c r="P296" s="253"/>
    </row>
    <row r="297" spans="1:16" ht="15.75" customHeight="1">
      <c r="A297" s="284"/>
      <c r="B297" s="315"/>
      <c r="C297" s="253"/>
      <c r="D297" s="253"/>
      <c r="E297" s="253"/>
      <c r="F297" s="253"/>
      <c r="G297" s="253"/>
      <c r="H297" s="254"/>
      <c r="I297" s="253"/>
      <c r="J297" s="292"/>
      <c r="K297" s="253"/>
      <c r="L297" s="253"/>
      <c r="M297" s="253"/>
      <c r="N297" s="253"/>
      <c r="O297" s="253"/>
      <c r="P297" s="253"/>
    </row>
    <row r="298" spans="1:16" ht="15.75" customHeight="1">
      <c r="A298" s="284"/>
      <c r="B298" s="315"/>
      <c r="C298" s="253"/>
      <c r="D298" s="253"/>
      <c r="E298" s="253"/>
      <c r="F298" s="253"/>
      <c r="G298" s="253"/>
      <c r="H298" s="254"/>
      <c r="I298" s="253"/>
      <c r="J298" s="292"/>
      <c r="K298" s="253"/>
      <c r="L298" s="253"/>
      <c r="M298" s="253"/>
      <c r="N298" s="253"/>
      <c r="O298" s="253"/>
      <c r="P298" s="253"/>
    </row>
    <row r="299" spans="1:16" ht="15.75" customHeight="1">
      <c r="A299" s="284"/>
      <c r="B299" s="315"/>
      <c r="C299" s="253"/>
      <c r="D299" s="253"/>
      <c r="E299" s="253"/>
      <c r="F299" s="253"/>
      <c r="G299" s="253"/>
      <c r="H299" s="254"/>
      <c r="I299" s="253"/>
      <c r="J299" s="292"/>
      <c r="K299" s="253"/>
      <c r="L299" s="253"/>
      <c r="M299" s="253"/>
      <c r="N299" s="253"/>
      <c r="O299" s="253"/>
      <c r="P299" s="253"/>
    </row>
    <row r="300" spans="1:16" ht="15.75" customHeight="1">
      <c r="A300" s="284"/>
      <c r="B300" s="315"/>
      <c r="C300" s="253"/>
      <c r="D300" s="253"/>
      <c r="E300" s="253"/>
      <c r="F300" s="253"/>
      <c r="G300" s="253"/>
      <c r="H300" s="254"/>
      <c r="I300" s="253"/>
      <c r="J300" s="292"/>
      <c r="K300" s="253"/>
      <c r="L300" s="253"/>
      <c r="M300" s="253"/>
      <c r="N300" s="253"/>
      <c r="O300" s="253"/>
      <c r="P300" s="253"/>
    </row>
    <row r="301" spans="1:16" ht="15.75" customHeight="1">
      <c r="A301" s="284"/>
      <c r="B301" s="315"/>
      <c r="C301" s="253"/>
      <c r="D301" s="253"/>
      <c r="E301" s="253"/>
      <c r="F301" s="253"/>
      <c r="G301" s="253"/>
      <c r="H301" s="254"/>
      <c r="I301" s="253"/>
      <c r="J301" s="292"/>
      <c r="K301" s="253"/>
      <c r="L301" s="253"/>
      <c r="M301" s="253"/>
      <c r="N301" s="253"/>
      <c r="O301" s="253"/>
      <c r="P301" s="253"/>
    </row>
    <row r="302" spans="1:16" ht="15.75" customHeight="1">
      <c r="A302" s="284"/>
      <c r="B302" s="315"/>
      <c r="C302" s="253"/>
      <c r="D302" s="253"/>
      <c r="E302" s="253"/>
      <c r="F302" s="253"/>
      <c r="G302" s="253"/>
      <c r="H302" s="254"/>
      <c r="I302" s="253"/>
      <c r="J302" s="292"/>
      <c r="K302" s="253"/>
      <c r="L302" s="253"/>
      <c r="M302" s="253"/>
      <c r="N302" s="253"/>
      <c r="O302" s="253"/>
      <c r="P302" s="253"/>
    </row>
    <row r="303" spans="1:16" ht="15.75" customHeight="1">
      <c r="A303" s="284"/>
      <c r="B303" s="315"/>
      <c r="C303" s="253"/>
      <c r="D303" s="253"/>
      <c r="E303" s="253"/>
      <c r="F303" s="253"/>
      <c r="G303" s="253"/>
      <c r="H303" s="254"/>
      <c r="I303" s="253"/>
      <c r="J303" s="292"/>
      <c r="K303" s="253"/>
      <c r="L303" s="253"/>
      <c r="M303" s="253"/>
      <c r="N303" s="253"/>
      <c r="O303" s="253"/>
      <c r="P303" s="253"/>
    </row>
    <row r="304" spans="1:16" ht="15.75" customHeight="1">
      <c r="A304" s="284"/>
      <c r="B304" s="315"/>
      <c r="C304" s="253"/>
      <c r="D304" s="253"/>
      <c r="E304" s="253"/>
      <c r="F304" s="253"/>
      <c r="G304" s="253"/>
      <c r="H304" s="254"/>
      <c r="I304" s="253"/>
      <c r="J304" s="292"/>
      <c r="K304" s="253"/>
      <c r="L304" s="253"/>
      <c r="M304" s="253"/>
      <c r="N304" s="253"/>
      <c r="O304" s="253"/>
      <c r="P304" s="253"/>
    </row>
    <row r="305" spans="1:16" ht="15.75" customHeight="1">
      <c r="A305" s="284"/>
      <c r="B305" s="315"/>
      <c r="C305" s="253"/>
      <c r="D305" s="253"/>
      <c r="E305" s="253"/>
      <c r="F305" s="253"/>
      <c r="G305" s="253"/>
      <c r="H305" s="254"/>
      <c r="I305" s="253"/>
      <c r="J305" s="292"/>
      <c r="K305" s="253"/>
      <c r="L305" s="253"/>
      <c r="M305" s="253"/>
      <c r="N305" s="253"/>
      <c r="O305" s="253"/>
      <c r="P305" s="253"/>
    </row>
    <row r="306" spans="1:16" ht="15.75" customHeight="1">
      <c r="A306" s="284"/>
      <c r="B306" s="315"/>
      <c r="C306" s="253"/>
      <c r="D306" s="253"/>
      <c r="E306" s="253"/>
      <c r="F306" s="253"/>
      <c r="G306" s="253"/>
      <c r="H306" s="254"/>
      <c r="I306" s="253"/>
      <c r="J306" s="292"/>
      <c r="K306" s="253"/>
      <c r="L306" s="253"/>
      <c r="M306" s="253"/>
      <c r="N306" s="253"/>
      <c r="O306" s="253"/>
      <c r="P306" s="253"/>
    </row>
    <row r="307" spans="1:16" ht="15.75" customHeight="1">
      <c r="A307" s="284"/>
      <c r="B307" s="315"/>
      <c r="C307" s="253"/>
      <c r="D307" s="253"/>
      <c r="E307" s="253"/>
      <c r="F307" s="253"/>
      <c r="G307" s="253"/>
      <c r="H307" s="253"/>
      <c r="I307" s="253"/>
      <c r="J307" s="292"/>
      <c r="K307" s="253"/>
      <c r="L307" s="253"/>
      <c r="M307" s="253"/>
      <c r="N307" s="253"/>
      <c r="O307" s="253"/>
      <c r="P307" s="253"/>
    </row>
    <row r="308" spans="1:16" ht="15.75" customHeight="1">
      <c r="A308" s="284"/>
      <c r="B308" s="315"/>
      <c r="C308" s="253"/>
      <c r="D308" s="253"/>
      <c r="E308" s="253"/>
      <c r="F308" s="253"/>
      <c r="G308" s="253"/>
      <c r="H308" s="253"/>
      <c r="I308" s="253"/>
      <c r="J308" s="292"/>
      <c r="K308" s="253"/>
      <c r="L308" s="253"/>
      <c r="M308" s="253"/>
      <c r="N308" s="253"/>
      <c r="O308" s="253"/>
      <c r="P308" s="253"/>
    </row>
    <row r="309" spans="1:16" ht="15.75" customHeight="1">
      <c r="A309" s="284"/>
      <c r="B309" s="315"/>
      <c r="C309" s="253"/>
      <c r="D309" s="253"/>
      <c r="E309" s="253"/>
      <c r="F309" s="253"/>
      <c r="G309" s="253"/>
      <c r="H309" s="253"/>
      <c r="I309" s="253"/>
      <c r="J309" s="292"/>
      <c r="K309" s="253"/>
      <c r="L309" s="253"/>
      <c r="M309" s="253"/>
      <c r="N309" s="253"/>
      <c r="O309" s="253"/>
      <c r="P309" s="253"/>
    </row>
    <row r="310" spans="1:16" ht="15.75" customHeight="1">
      <c r="A310" s="284"/>
      <c r="B310" s="315"/>
      <c r="C310" s="253"/>
      <c r="D310" s="253"/>
      <c r="E310" s="253"/>
      <c r="F310" s="253"/>
      <c r="G310" s="253"/>
      <c r="H310" s="253"/>
      <c r="I310" s="253"/>
      <c r="J310" s="292"/>
      <c r="K310" s="253"/>
      <c r="L310" s="253"/>
      <c r="M310" s="253"/>
      <c r="N310" s="253"/>
      <c r="O310" s="253"/>
      <c r="P310" s="253"/>
    </row>
    <row r="311" spans="1:16" ht="15.75" customHeight="1">
      <c r="A311" s="284"/>
      <c r="B311" s="315"/>
      <c r="C311" s="253"/>
      <c r="D311" s="253"/>
      <c r="E311" s="253"/>
      <c r="F311" s="253"/>
      <c r="G311" s="253"/>
      <c r="H311" s="253"/>
      <c r="I311" s="253"/>
      <c r="J311" s="292"/>
      <c r="K311" s="253"/>
      <c r="L311" s="253"/>
      <c r="M311" s="253"/>
      <c r="N311" s="253"/>
      <c r="O311" s="253"/>
      <c r="P311" s="253"/>
    </row>
    <row r="312" spans="1:16" ht="15.75" customHeight="1">
      <c r="A312" s="284"/>
      <c r="B312" s="315"/>
      <c r="C312" s="253"/>
      <c r="D312" s="253"/>
      <c r="E312" s="253"/>
      <c r="F312" s="253"/>
      <c r="G312" s="253"/>
      <c r="H312" s="253"/>
      <c r="I312" s="253"/>
      <c r="J312" s="292"/>
      <c r="K312" s="253"/>
      <c r="L312" s="253"/>
      <c r="M312" s="253"/>
      <c r="N312" s="253"/>
      <c r="O312" s="253"/>
      <c r="P312" s="253"/>
    </row>
    <row r="313" spans="1:16" ht="15.75" customHeight="1">
      <c r="A313" s="284"/>
      <c r="B313" s="315"/>
      <c r="C313" s="253"/>
      <c r="D313" s="253"/>
      <c r="E313" s="253"/>
      <c r="F313" s="253"/>
      <c r="G313" s="253"/>
      <c r="H313" s="253"/>
      <c r="I313" s="253"/>
      <c r="J313" s="292"/>
      <c r="K313" s="253"/>
      <c r="L313" s="253"/>
      <c r="M313" s="253"/>
      <c r="N313" s="253"/>
      <c r="O313" s="253"/>
      <c r="P313" s="253"/>
    </row>
    <row r="314" spans="1:16" ht="15.75" customHeight="1">
      <c r="A314" s="284"/>
      <c r="B314" s="315"/>
      <c r="C314" s="253"/>
      <c r="D314" s="253"/>
      <c r="E314" s="253"/>
      <c r="F314" s="253"/>
      <c r="G314" s="253"/>
      <c r="H314" s="253"/>
      <c r="I314" s="253"/>
      <c r="J314" s="292"/>
      <c r="K314" s="253"/>
      <c r="L314" s="253"/>
      <c r="M314" s="253"/>
      <c r="N314" s="253"/>
      <c r="O314" s="253"/>
      <c r="P314" s="253"/>
    </row>
    <row r="315" spans="1:16" ht="15.75" customHeight="1">
      <c r="A315" s="284"/>
      <c r="B315" s="315"/>
      <c r="C315" s="253"/>
      <c r="D315" s="253"/>
      <c r="E315" s="253"/>
      <c r="F315" s="253"/>
      <c r="G315" s="253"/>
      <c r="H315" s="253"/>
      <c r="I315" s="253"/>
      <c r="J315" s="292"/>
      <c r="K315" s="253"/>
      <c r="L315" s="253"/>
      <c r="M315" s="253"/>
      <c r="N315" s="253"/>
      <c r="O315" s="253"/>
      <c r="P315" s="253"/>
    </row>
    <row r="316" spans="1:16" ht="15.75" customHeight="1">
      <c r="A316" s="284"/>
      <c r="B316" s="315"/>
      <c r="C316" s="253"/>
      <c r="D316" s="253"/>
      <c r="E316" s="253"/>
      <c r="F316" s="253"/>
      <c r="G316" s="253"/>
      <c r="H316" s="253"/>
      <c r="I316" s="253"/>
      <c r="J316" s="292"/>
      <c r="K316" s="253"/>
      <c r="L316" s="253"/>
      <c r="M316" s="253"/>
      <c r="N316" s="253"/>
      <c r="O316" s="253"/>
      <c r="P316" s="253"/>
    </row>
    <row r="317" spans="1:16" ht="15.75" customHeight="1">
      <c r="A317" s="284"/>
      <c r="B317" s="315"/>
      <c r="C317" s="253"/>
      <c r="D317" s="253"/>
      <c r="E317" s="253"/>
      <c r="F317" s="253"/>
      <c r="G317" s="253"/>
      <c r="H317" s="253"/>
      <c r="I317" s="253"/>
      <c r="J317" s="292"/>
      <c r="K317" s="253"/>
      <c r="L317" s="253"/>
      <c r="M317" s="253"/>
      <c r="N317" s="253"/>
      <c r="O317" s="253"/>
      <c r="P317" s="253"/>
    </row>
    <row r="318" spans="1:16" ht="15.75" customHeight="1">
      <c r="A318" s="284"/>
      <c r="B318" s="315"/>
      <c r="C318" s="253"/>
      <c r="D318" s="253"/>
      <c r="E318" s="253"/>
      <c r="F318" s="253"/>
      <c r="G318" s="253"/>
      <c r="H318" s="253"/>
      <c r="I318" s="253"/>
      <c r="J318" s="292"/>
      <c r="K318" s="253"/>
      <c r="L318" s="253"/>
      <c r="M318" s="253"/>
      <c r="N318" s="253"/>
      <c r="O318" s="253"/>
      <c r="P318" s="253"/>
    </row>
    <row r="319" spans="1:16" ht="15.75" customHeight="1">
      <c r="A319" s="284"/>
      <c r="B319" s="315"/>
      <c r="C319" s="253"/>
      <c r="D319" s="253"/>
      <c r="E319" s="253"/>
      <c r="F319" s="253"/>
      <c r="G319" s="253"/>
      <c r="H319" s="253"/>
      <c r="I319" s="253"/>
      <c r="J319" s="292"/>
      <c r="K319" s="253"/>
      <c r="L319" s="253"/>
      <c r="M319" s="253"/>
      <c r="N319" s="253"/>
      <c r="O319" s="253"/>
      <c r="P319" s="253"/>
    </row>
    <row r="320" spans="1:16" ht="15.75" customHeight="1">
      <c r="A320" s="284"/>
      <c r="B320" s="315"/>
      <c r="C320" s="253"/>
      <c r="D320" s="253"/>
      <c r="E320" s="253"/>
      <c r="F320" s="253"/>
      <c r="G320" s="253"/>
      <c r="H320" s="253"/>
      <c r="I320" s="253"/>
      <c r="J320" s="292"/>
      <c r="K320" s="253"/>
      <c r="L320" s="253"/>
      <c r="M320" s="253"/>
      <c r="N320" s="253"/>
      <c r="O320" s="253"/>
      <c r="P320" s="253"/>
    </row>
    <row r="321" spans="1:16" ht="15.75" customHeight="1">
      <c r="A321" s="284"/>
      <c r="B321" s="315"/>
      <c r="C321" s="253"/>
      <c r="D321" s="253"/>
      <c r="E321" s="253"/>
      <c r="F321" s="253"/>
      <c r="G321" s="253"/>
      <c r="H321" s="253"/>
      <c r="I321" s="253"/>
      <c r="J321" s="292"/>
      <c r="K321" s="253"/>
      <c r="L321" s="253"/>
      <c r="M321" s="253"/>
      <c r="N321" s="253"/>
      <c r="O321" s="253"/>
      <c r="P321" s="253"/>
    </row>
    <row r="322" spans="1:16" ht="15.75" customHeight="1">
      <c r="A322" s="284"/>
      <c r="B322" s="315"/>
      <c r="C322" s="253"/>
      <c r="D322" s="253"/>
      <c r="E322" s="253"/>
      <c r="F322" s="253"/>
      <c r="G322" s="253"/>
      <c r="H322" s="253"/>
      <c r="I322" s="253"/>
      <c r="J322" s="292"/>
      <c r="K322" s="253"/>
      <c r="L322" s="253"/>
      <c r="M322" s="253"/>
      <c r="N322" s="253"/>
      <c r="O322" s="253"/>
      <c r="P322" s="253"/>
    </row>
    <row r="323" spans="1:16" ht="15.75" customHeight="1">
      <c r="A323" s="284"/>
      <c r="B323" s="315"/>
      <c r="C323" s="253"/>
      <c r="D323" s="253"/>
      <c r="E323" s="253"/>
      <c r="F323" s="253"/>
      <c r="G323" s="253"/>
      <c r="H323" s="253"/>
      <c r="I323" s="253"/>
      <c r="J323" s="292"/>
      <c r="K323" s="253"/>
      <c r="L323" s="253"/>
      <c r="M323" s="253"/>
      <c r="N323" s="253"/>
      <c r="O323" s="253"/>
      <c r="P323" s="253"/>
    </row>
    <row r="324" spans="1:16" ht="15.75" customHeight="1">
      <c r="A324" s="284"/>
      <c r="B324" s="315"/>
      <c r="C324" s="253"/>
      <c r="D324" s="253"/>
      <c r="E324" s="253"/>
      <c r="F324" s="253"/>
      <c r="G324" s="253"/>
      <c r="H324" s="253"/>
      <c r="I324" s="253"/>
      <c r="J324" s="292"/>
      <c r="K324" s="253"/>
      <c r="L324" s="253"/>
      <c r="M324" s="253"/>
      <c r="N324" s="253"/>
      <c r="O324" s="253"/>
      <c r="P324" s="253"/>
    </row>
    <row r="325" spans="1:16" ht="15.75" customHeight="1">
      <c r="A325" s="284"/>
      <c r="B325" s="315"/>
      <c r="C325" s="253"/>
      <c r="D325" s="253"/>
      <c r="E325" s="253"/>
      <c r="F325" s="253"/>
      <c r="G325" s="253"/>
      <c r="H325" s="253"/>
      <c r="I325" s="253"/>
      <c r="J325" s="292"/>
      <c r="K325" s="253"/>
      <c r="L325" s="253"/>
      <c r="M325" s="253"/>
      <c r="N325" s="253"/>
      <c r="O325" s="253"/>
      <c r="P325" s="253"/>
    </row>
    <row r="326" spans="1:16" ht="15.75" customHeight="1">
      <c r="A326" s="284"/>
      <c r="B326" s="315"/>
      <c r="C326" s="253"/>
      <c r="D326" s="253"/>
      <c r="E326" s="253"/>
      <c r="F326" s="253"/>
      <c r="G326" s="253"/>
      <c r="H326" s="253"/>
      <c r="I326" s="253"/>
      <c r="J326" s="292"/>
      <c r="K326" s="253"/>
      <c r="L326" s="253"/>
      <c r="M326" s="253"/>
      <c r="N326" s="253"/>
      <c r="O326" s="253"/>
      <c r="P326" s="253"/>
    </row>
    <row r="327" spans="1:16" ht="15.75" customHeight="1">
      <c r="A327" s="284"/>
      <c r="B327" s="315"/>
      <c r="C327" s="253"/>
      <c r="D327" s="253"/>
      <c r="E327" s="253"/>
      <c r="F327" s="253"/>
      <c r="G327" s="253"/>
      <c r="H327" s="253"/>
      <c r="I327" s="253"/>
      <c r="J327" s="292"/>
      <c r="K327" s="253"/>
      <c r="L327" s="253"/>
      <c r="M327" s="253"/>
      <c r="N327" s="253"/>
      <c r="O327" s="253"/>
      <c r="P327" s="253"/>
    </row>
    <row r="328" spans="1:16" ht="15.75" customHeight="1">
      <c r="A328" s="284"/>
      <c r="B328" s="315"/>
      <c r="C328" s="253"/>
      <c r="D328" s="253"/>
      <c r="E328" s="253"/>
      <c r="F328" s="253"/>
      <c r="G328" s="253"/>
      <c r="H328" s="253"/>
      <c r="I328" s="253"/>
      <c r="J328" s="292"/>
      <c r="K328" s="253"/>
      <c r="L328" s="253"/>
      <c r="M328" s="253"/>
      <c r="N328" s="253"/>
      <c r="O328" s="253"/>
      <c r="P328" s="253"/>
    </row>
    <row r="329" spans="1:16" ht="15.75" customHeight="1">
      <c r="A329" s="284"/>
      <c r="B329" s="315"/>
      <c r="C329" s="253"/>
      <c r="D329" s="253"/>
      <c r="E329" s="253"/>
      <c r="F329" s="253"/>
      <c r="G329" s="253"/>
      <c r="H329" s="253"/>
      <c r="I329" s="253"/>
      <c r="J329" s="292"/>
      <c r="K329" s="253"/>
      <c r="L329" s="253"/>
      <c r="M329" s="253"/>
      <c r="N329" s="253"/>
      <c r="O329" s="253"/>
      <c r="P329" s="253"/>
    </row>
    <row r="330" spans="1:16" ht="15.75" customHeight="1">
      <c r="A330" s="284"/>
      <c r="B330" s="315"/>
      <c r="C330" s="253"/>
      <c r="D330" s="253"/>
      <c r="E330" s="253"/>
      <c r="F330" s="253"/>
      <c r="G330" s="253"/>
      <c r="H330" s="253"/>
      <c r="I330" s="253"/>
      <c r="J330" s="292"/>
      <c r="K330" s="253"/>
      <c r="L330" s="253"/>
      <c r="M330" s="253"/>
      <c r="N330" s="253"/>
      <c r="O330" s="253"/>
      <c r="P330" s="253"/>
    </row>
    <row r="331" spans="1:16" ht="15.75" customHeight="1">
      <c r="A331" s="284"/>
      <c r="B331" s="315"/>
      <c r="C331" s="253"/>
      <c r="D331" s="253"/>
      <c r="E331" s="253"/>
      <c r="F331" s="253"/>
      <c r="G331" s="253"/>
      <c r="H331" s="253"/>
      <c r="I331" s="253"/>
      <c r="J331" s="292"/>
      <c r="K331" s="253"/>
      <c r="L331" s="253"/>
      <c r="M331" s="253"/>
      <c r="N331" s="253"/>
      <c r="O331" s="253"/>
      <c r="P331" s="253"/>
    </row>
    <row r="332" spans="1:16" ht="15.75" customHeight="1">
      <c r="A332" s="284"/>
      <c r="B332" s="315"/>
      <c r="C332" s="253"/>
      <c r="D332" s="253"/>
      <c r="E332" s="253"/>
      <c r="F332" s="253"/>
      <c r="G332" s="253"/>
      <c r="H332" s="253"/>
      <c r="I332" s="253"/>
      <c r="J332" s="292"/>
      <c r="K332" s="253"/>
      <c r="L332" s="253"/>
      <c r="M332" s="253"/>
      <c r="N332" s="253"/>
      <c r="O332" s="253"/>
      <c r="P332" s="253"/>
    </row>
    <row r="333" spans="1:16" ht="15.75" customHeight="1">
      <c r="A333" s="284"/>
      <c r="B333" s="315"/>
      <c r="C333" s="253"/>
      <c r="D333" s="253"/>
      <c r="E333" s="253"/>
      <c r="F333" s="253"/>
      <c r="G333" s="253"/>
      <c r="H333" s="253"/>
      <c r="I333" s="253"/>
      <c r="J333" s="292"/>
      <c r="K333" s="253"/>
      <c r="L333" s="253"/>
      <c r="M333" s="253"/>
      <c r="N333" s="253"/>
      <c r="O333" s="253"/>
      <c r="P333" s="253"/>
    </row>
    <row r="334" spans="1:16" ht="15.75" customHeight="1">
      <c r="A334" s="284"/>
      <c r="B334" s="315"/>
      <c r="C334" s="253"/>
      <c r="D334" s="253"/>
      <c r="E334" s="253"/>
      <c r="F334" s="253"/>
      <c r="G334" s="253"/>
      <c r="H334" s="253"/>
      <c r="I334" s="253"/>
      <c r="J334" s="292"/>
      <c r="K334" s="253"/>
      <c r="L334" s="253"/>
      <c r="M334" s="253"/>
      <c r="N334" s="253"/>
      <c r="O334" s="253"/>
      <c r="P334" s="253"/>
    </row>
    <row r="335" spans="1:16" ht="15.75" customHeight="1">
      <c r="A335" s="284"/>
      <c r="B335" s="315"/>
      <c r="C335" s="253"/>
      <c r="D335" s="253"/>
      <c r="E335" s="253"/>
      <c r="F335" s="253"/>
      <c r="G335" s="253"/>
      <c r="H335" s="253"/>
      <c r="I335" s="253"/>
      <c r="J335" s="292"/>
      <c r="K335" s="253"/>
      <c r="L335" s="253"/>
      <c r="M335" s="253"/>
      <c r="N335" s="253"/>
      <c r="O335" s="253"/>
      <c r="P335" s="253"/>
    </row>
    <row r="336" spans="1:16" ht="15.75" customHeight="1">
      <c r="A336" s="284"/>
      <c r="B336" s="315"/>
      <c r="C336" s="253"/>
      <c r="D336" s="253"/>
      <c r="E336" s="253"/>
      <c r="F336" s="253"/>
      <c r="G336" s="253"/>
      <c r="H336" s="253"/>
      <c r="I336" s="253"/>
      <c r="J336" s="292"/>
      <c r="K336" s="253"/>
      <c r="L336" s="253"/>
      <c r="M336" s="253"/>
      <c r="N336" s="253"/>
      <c r="O336" s="253"/>
      <c r="P336" s="253"/>
    </row>
    <row r="337" spans="1:16" ht="15.75" customHeight="1">
      <c r="A337" s="284"/>
      <c r="B337" s="315"/>
      <c r="C337" s="253"/>
      <c r="D337" s="253"/>
      <c r="E337" s="253"/>
      <c r="F337" s="253"/>
      <c r="G337" s="253"/>
      <c r="H337" s="253"/>
      <c r="I337" s="253"/>
      <c r="J337" s="292"/>
      <c r="K337" s="253"/>
      <c r="L337" s="253"/>
      <c r="M337" s="253"/>
      <c r="N337" s="253"/>
      <c r="O337" s="253"/>
      <c r="P337" s="253"/>
    </row>
    <row r="338" spans="1:16" ht="15.75" customHeight="1">
      <c r="A338" s="284"/>
      <c r="B338" s="315"/>
      <c r="C338" s="253"/>
      <c r="D338" s="253"/>
      <c r="E338" s="253"/>
      <c r="F338" s="253"/>
      <c r="G338" s="253"/>
      <c r="H338" s="253"/>
      <c r="I338" s="253"/>
      <c r="J338" s="292"/>
      <c r="K338" s="253"/>
      <c r="L338" s="253"/>
      <c r="M338" s="253"/>
      <c r="N338" s="253"/>
      <c r="O338" s="253"/>
      <c r="P338" s="253"/>
    </row>
    <row r="339" spans="1:16" ht="15.75" customHeight="1">
      <c r="A339" s="284"/>
      <c r="B339" s="315"/>
      <c r="C339" s="253"/>
      <c r="D339" s="253"/>
      <c r="E339" s="253"/>
      <c r="F339" s="253"/>
      <c r="G339" s="253"/>
      <c r="H339" s="253"/>
      <c r="I339" s="253"/>
      <c r="J339" s="292"/>
      <c r="K339" s="253"/>
      <c r="L339" s="253"/>
      <c r="M339" s="253"/>
      <c r="N339" s="253"/>
      <c r="O339" s="253"/>
      <c r="P339" s="253"/>
    </row>
    <row r="340" spans="1:16" ht="15.75" customHeight="1">
      <c r="A340" s="284"/>
      <c r="B340" s="315"/>
      <c r="C340" s="253"/>
      <c r="D340" s="253"/>
      <c r="E340" s="253"/>
      <c r="F340" s="253"/>
      <c r="G340" s="253"/>
      <c r="H340" s="253"/>
      <c r="I340" s="253"/>
      <c r="J340" s="292"/>
      <c r="K340" s="253"/>
      <c r="L340" s="253"/>
      <c r="M340" s="253"/>
      <c r="N340" s="253"/>
      <c r="O340" s="253"/>
      <c r="P340" s="253"/>
    </row>
    <row r="341" spans="1:16" ht="15.75" customHeight="1">
      <c r="A341" s="284"/>
      <c r="B341" s="315"/>
      <c r="C341" s="253"/>
      <c r="D341" s="253"/>
      <c r="E341" s="253"/>
      <c r="F341" s="253"/>
      <c r="G341" s="253"/>
      <c r="H341" s="253"/>
      <c r="I341" s="253"/>
      <c r="J341" s="292"/>
      <c r="K341" s="253"/>
      <c r="L341" s="253"/>
      <c r="M341" s="253"/>
      <c r="N341" s="253"/>
      <c r="O341" s="253"/>
      <c r="P341" s="253"/>
    </row>
    <row r="342" spans="1:16" ht="15.75" customHeight="1">
      <c r="A342" s="284"/>
      <c r="B342" s="315"/>
      <c r="C342" s="253"/>
      <c r="D342" s="253"/>
      <c r="E342" s="253"/>
      <c r="F342" s="253"/>
      <c r="G342" s="253"/>
      <c r="H342" s="253"/>
      <c r="I342" s="253"/>
      <c r="J342" s="292"/>
      <c r="K342" s="253"/>
      <c r="L342" s="253"/>
      <c r="M342" s="253"/>
      <c r="N342" s="253"/>
      <c r="O342" s="253"/>
      <c r="P342" s="253"/>
    </row>
    <row r="343" spans="1:16" ht="15.75" customHeight="1">
      <c r="A343" s="284"/>
      <c r="B343" s="315"/>
      <c r="C343" s="253"/>
      <c r="D343" s="253"/>
      <c r="E343" s="253"/>
      <c r="F343" s="253"/>
      <c r="G343" s="253"/>
      <c r="H343" s="253"/>
      <c r="I343" s="253"/>
      <c r="J343" s="292"/>
      <c r="K343" s="253"/>
      <c r="L343" s="253"/>
      <c r="M343" s="253"/>
      <c r="N343" s="253"/>
      <c r="O343" s="253"/>
      <c r="P343" s="253"/>
    </row>
    <row r="344" spans="1:16" ht="15.75" customHeight="1">
      <c r="A344" s="284"/>
      <c r="B344" s="315"/>
      <c r="C344" s="253"/>
      <c r="D344" s="253"/>
      <c r="E344" s="253"/>
      <c r="F344" s="253"/>
      <c r="G344" s="253"/>
      <c r="H344" s="253"/>
      <c r="I344" s="253"/>
      <c r="J344" s="292"/>
      <c r="K344" s="253"/>
      <c r="L344" s="253"/>
      <c r="M344" s="253"/>
      <c r="N344" s="253"/>
      <c r="O344" s="253"/>
      <c r="P344" s="253"/>
    </row>
    <row r="345" spans="1:16" ht="15.75" customHeight="1">
      <c r="A345" s="284"/>
      <c r="B345" s="315"/>
      <c r="C345" s="253"/>
      <c r="D345" s="253"/>
      <c r="E345" s="253"/>
      <c r="F345" s="253"/>
      <c r="G345" s="253"/>
      <c r="H345" s="253"/>
      <c r="I345" s="253"/>
      <c r="J345" s="292"/>
      <c r="K345" s="253"/>
      <c r="L345" s="253"/>
      <c r="M345" s="253"/>
      <c r="N345" s="253"/>
      <c r="O345" s="253"/>
      <c r="P345" s="253"/>
    </row>
    <row r="346" spans="1:16" ht="15.75" customHeight="1">
      <c r="A346" s="284"/>
      <c r="B346" s="315"/>
      <c r="C346" s="253"/>
      <c r="D346" s="253"/>
      <c r="E346" s="253"/>
      <c r="F346" s="253"/>
      <c r="G346" s="253"/>
      <c r="H346" s="253"/>
      <c r="I346" s="253"/>
      <c r="J346" s="292"/>
      <c r="K346" s="253"/>
      <c r="L346" s="253"/>
      <c r="M346" s="253"/>
      <c r="N346" s="253"/>
      <c r="O346" s="253"/>
      <c r="P346" s="253"/>
    </row>
    <row r="347" spans="1:16" ht="15.75" customHeight="1">
      <c r="A347" s="284"/>
      <c r="B347" s="315"/>
      <c r="C347" s="253"/>
      <c r="D347" s="253"/>
      <c r="E347" s="253"/>
      <c r="F347" s="253"/>
      <c r="G347" s="253"/>
      <c r="H347" s="253"/>
      <c r="I347" s="253"/>
      <c r="J347" s="292"/>
      <c r="K347" s="253"/>
      <c r="L347" s="253"/>
      <c r="M347" s="253"/>
      <c r="N347" s="253"/>
      <c r="O347" s="253"/>
      <c r="P347" s="253"/>
    </row>
    <row r="348" spans="1:16" ht="15.75" customHeight="1">
      <c r="A348" s="284"/>
      <c r="B348" s="315"/>
      <c r="C348" s="253"/>
      <c r="D348" s="253"/>
      <c r="E348" s="253"/>
      <c r="F348" s="253"/>
      <c r="G348" s="253"/>
      <c r="H348" s="253"/>
      <c r="I348" s="253"/>
      <c r="J348" s="292"/>
      <c r="K348" s="253"/>
      <c r="L348" s="253"/>
      <c r="M348" s="253"/>
      <c r="N348" s="253"/>
      <c r="O348" s="253"/>
      <c r="P348" s="253"/>
    </row>
    <row r="349" spans="1:16" ht="15.75" customHeight="1">
      <c r="A349" s="284"/>
      <c r="B349" s="315"/>
      <c r="C349" s="253"/>
      <c r="D349" s="253"/>
      <c r="E349" s="253"/>
      <c r="F349" s="253"/>
      <c r="G349" s="253"/>
      <c r="H349" s="253"/>
      <c r="I349" s="253"/>
      <c r="J349" s="292"/>
      <c r="K349" s="253"/>
      <c r="L349" s="253"/>
      <c r="M349" s="253"/>
      <c r="N349" s="253"/>
      <c r="O349" s="253"/>
      <c r="P349" s="253"/>
    </row>
    <row r="350" spans="1:16" ht="15.75" customHeight="1">
      <c r="A350" s="284"/>
      <c r="B350" s="315"/>
      <c r="C350" s="253"/>
      <c r="D350" s="253"/>
      <c r="E350" s="253"/>
      <c r="F350" s="253"/>
      <c r="G350" s="253"/>
      <c r="H350" s="253"/>
      <c r="I350" s="253"/>
      <c r="J350" s="292"/>
      <c r="K350" s="253"/>
      <c r="L350" s="253"/>
      <c r="M350" s="253"/>
      <c r="N350" s="253"/>
      <c r="O350" s="253"/>
      <c r="P350" s="253"/>
    </row>
    <row r="351" spans="1:16" ht="15.75" customHeight="1">
      <c r="A351" s="284"/>
      <c r="B351" s="315"/>
      <c r="C351" s="253"/>
      <c r="D351" s="253"/>
      <c r="E351" s="253"/>
      <c r="F351" s="253"/>
      <c r="G351" s="253"/>
      <c r="H351" s="253"/>
      <c r="I351" s="253"/>
      <c r="J351" s="292"/>
      <c r="K351" s="253"/>
      <c r="L351" s="253"/>
      <c r="M351" s="253"/>
      <c r="N351" s="253"/>
      <c r="O351" s="253"/>
      <c r="P351" s="253"/>
    </row>
    <row r="352" spans="1:16" ht="15.75" customHeight="1">
      <c r="A352" s="284"/>
      <c r="B352" s="315"/>
      <c r="C352" s="253"/>
      <c r="D352" s="253"/>
      <c r="E352" s="253"/>
      <c r="F352" s="253"/>
      <c r="G352" s="253"/>
      <c r="H352" s="253"/>
      <c r="I352" s="253"/>
      <c r="J352" s="292"/>
      <c r="K352" s="253"/>
      <c r="L352" s="253"/>
      <c r="M352" s="253"/>
      <c r="N352" s="253"/>
      <c r="O352" s="253"/>
      <c r="P352" s="253"/>
    </row>
    <row r="353" spans="1:16" ht="15.75" customHeight="1">
      <c r="A353" s="284"/>
      <c r="B353" s="315"/>
      <c r="C353" s="253"/>
      <c r="D353" s="253"/>
      <c r="E353" s="253"/>
      <c r="F353" s="253"/>
      <c r="G353" s="253"/>
      <c r="H353" s="253"/>
      <c r="I353" s="253"/>
      <c r="J353" s="292"/>
      <c r="K353" s="253"/>
      <c r="L353" s="253"/>
      <c r="M353" s="253"/>
      <c r="N353" s="253"/>
      <c r="O353" s="253"/>
      <c r="P353" s="253"/>
    </row>
    <row r="354" spans="1:16" ht="15.75" customHeight="1">
      <c r="A354" s="284"/>
      <c r="B354" s="315"/>
      <c r="C354" s="253"/>
      <c r="D354" s="253"/>
      <c r="E354" s="253"/>
      <c r="F354" s="253"/>
      <c r="G354" s="253"/>
      <c r="H354" s="253"/>
      <c r="I354" s="253"/>
      <c r="J354" s="292"/>
      <c r="K354" s="253"/>
      <c r="L354" s="253"/>
      <c r="M354" s="253"/>
      <c r="N354" s="253"/>
      <c r="O354" s="253"/>
      <c r="P354" s="253"/>
    </row>
    <row r="355" spans="1:16" ht="15.75" customHeight="1">
      <c r="A355" s="284"/>
      <c r="B355" s="315"/>
      <c r="C355" s="253"/>
      <c r="D355" s="253"/>
      <c r="E355" s="253"/>
      <c r="F355" s="253"/>
      <c r="G355" s="253"/>
      <c r="H355" s="253"/>
      <c r="I355" s="253"/>
      <c r="J355" s="292"/>
      <c r="K355" s="253"/>
      <c r="L355" s="253"/>
      <c r="M355" s="253"/>
      <c r="N355" s="253"/>
      <c r="O355" s="253"/>
      <c r="P355" s="253"/>
    </row>
    <row r="356" spans="1:16" ht="15.75" customHeight="1">
      <c r="A356" s="284"/>
      <c r="B356" s="315"/>
      <c r="C356" s="253"/>
      <c r="D356" s="253"/>
      <c r="E356" s="253"/>
      <c r="F356" s="253"/>
      <c r="G356" s="253"/>
      <c r="H356" s="253"/>
      <c r="I356" s="253"/>
      <c r="J356" s="292"/>
      <c r="K356" s="253"/>
      <c r="L356" s="253"/>
      <c r="M356" s="253"/>
      <c r="N356" s="253"/>
      <c r="O356" s="253"/>
      <c r="P356" s="253"/>
    </row>
    <row r="357" spans="1:16" ht="15.75" customHeight="1">
      <c r="A357" s="284"/>
      <c r="B357" s="315"/>
      <c r="C357" s="253"/>
      <c r="D357" s="253"/>
      <c r="E357" s="253"/>
      <c r="F357" s="253"/>
      <c r="G357" s="253"/>
      <c r="H357" s="253"/>
      <c r="I357" s="253"/>
      <c r="J357" s="292"/>
      <c r="K357" s="253"/>
      <c r="L357" s="253"/>
      <c r="M357" s="253"/>
      <c r="N357" s="253"/>
      <c r="O357" s="253"/>
      <c r="P357" s="253"/>
    </row>
    <row r="358" spans="1:16" ht="15.75" customHeight="1">
      <c r="A358" s="284"/>
      <c r="B358" s="315"/>
      <c r="C358" s="253"/>
      <c r="D358" s="253"/>
      <c r="E358" s="253"/>
      <c r="F358" s="253"/>
      <c r="G358" s="253"/>
      <c r="H358" s="253"/>
      <c r="I358" s="253"/>
      <c r="J358" s="292"/>
      <c r="K358" s="253"/>
      <c r="L358" s="253"/>
      <c r="M358" s="253"/>
      <c r="N358" s="253"/>
      <c r="O358" s="253"/>
      <c r="P358" s="253"/>
    </row>
    <row r="359" spans="1:16" ht="15.75" customHeight="1">
      <c r="A359" s="284"/>
      <c r="B359" s="315"/>
      <c r="C359" s="253"/>
      <c r="D359" s="253"/>
      <c r="E359" s="253"/>
      <c r="F359" s="253"/>
      <c r="G359" s="253"/>
      <c r="H359" s="253"/>
      <c r="I359" s="253"/>
      <c r="J359" s="292"/>
      <c r="K359" s="253"/>
      <c r="L359" s="253"/>
      <c r="M359" s="253"/>
      <c r="N359" s="253"/>
      <c r="O359" s="253"/>
      <c r="P359" s="253"/>
    </row>
    <row r="360" spans="1:16" ht="15.75" customHeight="1">
      <c r="A360" s="284"/>
      <c r="B360" s="315"/>
      <c r="C360" s="253"/>
      <c r="D360" s="253"/>
      <c r="E360" s="253"/>
      <c r="F360" s="253"/>
      <c r="G360" s="253"/>
      <c r="H360" s="253"/>
      <c r="I360" s="253"/>
      <c r="J360" s="292"/>
      <c r="K360" s="253"/>
      <c r="L360" s="253"/>
      <c r="M360" s="253"/>
      <c r="N360" s="253"/>
      <c r="O360" s="253"/>
      <c r="P360" s="253"/>
    </row>
    <row r="361" spans="1:16" ht="15.75" customHeight="1">
      <c r="A361" s="284"/>
      <c r="B361" s="315"/>
      <c r="C361" s="253"/>
      <c r="D361" s="253"/>
      <c r="E361" s="253"/>
      <c r="F361" s="253"/>
      <c r="G361" s="253"/>
      <c r="H361" s="253"/>
      <c r="I361" s="253"/>
      <c r="J361" s="292"/>
      <c r="K361" s="253"/>
      <c r="L361" s="253"/>
      <c r="M361" s="253"/>
      <c r="N361" s="253"/>
      <c r="O361" s="253"/>
      <c r="P361" s="253"/>
    </row>
    <row r="362" spans="1:16" ht="15.75" customHeight="1">
      <c r="A362" s="284"/>
      <c r="B362" s="315"/>
      <c r="C362" s="253"/>
      <c r="D362" s="253"/>
      <c r="E362" s="253"/>
      <c r="F362" s="253"/>
      <c r="G362" s="253"/>
      <c r="H362" s="253"/>
      <c r="I362" s="253"/>
      <c r="J362" s="292"/>
      <c r="K362" s="253"/>
      <c r="L362" s="253"/>
      <c r="M362" s="253"/>
      <c r="N362" s="253"/>
      <c r="O362" s="253"/>
      <c r="P362" s="253"/>
    </row>
    <row r="363" spans="1:16" ht="15.75" customHeight="1">
      <c r="A363" s="284"/>
      <c r="B363" s="315"/>
      <c r="C363" s="253"/>
      <c r="D363" s="253"/>
      <c r="E363" s="253"/>
      <c r="F363" s="253"/>
      <c r="G363" s="253"/>
      <c r="H363" s="253"/>
      <c r="I363" s="253"/>
      <c r="J363" s="292"/>
      <c r="K363" s="253"/>
      <c r="L363" s="253"/>
      <c r="M363" s="253"/>
      <c r="N363" s="253"/>
      <c r="O363" s="253"/>
      <c r="P363" s="253"/>
    </row>
    <row r="364" spans="1:16" ht="15.75" customHeight="1">
      <c r="A364" s="284"/>
      <c r="B364" s="315"/>
      <c r="C364" s="253"/>
      <c r="D364" s="253"/>
      <c r="E364" s="253"/>
      <c r="F364" s="253"/>
      <c r="G364" s="253"/>
      <c r="H364" s="253"/>
      <c r="I364" s="253"/>
      <c r="J364" s="292"/>
      <c r="K364" s="253"/>
      <c r="L364" s="253"/>
      <c r="M364" s="253"/>
      <c r="N364" s="253"/>
      <c r="O364" s="253"/>
      <c r="P364" s="253"/>
    </row>
    <row r="365" spans="1:16" ht="15.75" customHeight="1">
      <c r="A365" s="284"/>
      <c r="B365" s="315"/>
      <c r="C365" s="253"/>
      <c r="D365" s="253"/>
      <c r="E365" s="253"/>
      <c r="F365" s="253"/>
      <c r="G365" s="253"/>
      <c r="H365" s="253"/>
      <c r="I365" s="253"/>
      <c r="J365" s="292"/>
      <c r="K365" s="253"/>
      <c r="L365" s="253"/>
      <c r="M365" s="253"/>
      <c r="N365" s="253"/>
      <c r="O365" s="253"/>
      <c r="P365" s="253"/>
    </row>
    <row r="366" spans="1:16" ht="15.75" customHeight="1">
      <c r="A366" s="284"/>
      <c r="B366" s="315"/>
      <c r="C366" s="253"/>
      <c r="D366" s="253"/>
      <c r="E366" s="253"/>
      <c r="F366" s="253"/>
      <c r="G366" s="253"/>
      <c r="H366" s="253"/>
      <c r="I366" s="253"/>
      <c r="J366" s="292"/>
      <c r="K366" s="253"/>
      <c r="L366" s="253"/>
      <c r="M366" s="253"/>
      <c r="N366" s="253"/>
      <c r="O366" s="253"/>
      <c r="P366" s="253"/>
    </row>
    <row r="367" spans="1:16" ht="15.75" customHeight="1">
      <c r="A367" s="284"/>
      <c r="B367" s="315"/>
      <c r="C367" s="253"/>
      <c r="D367" s="253"/>
      <c r="E367" s="253"/>
      <c r="F367" s="253"/>
      <c r="G367" s="253"/>
      <c r="H367" s="253"/>
      <c r="I367" s="253"/>
      <c r="J367" s="292"/>
      <c r="K367" s="253"/>
      <c r="L367" s="253"/>
      <c r="M367" s="253"/>
      <c r="N367" s="253"/>
      <c r="O367" s="253"/>
      <c r="P367" s="253"/>
    </row>
    <row r="368" spans="1:16" ht="15.75" customHeight="1">
      <c r="A368" s="284"/>
      <c r="B368" s="315"/>
      <c r="C368" s="253"/>
      <c r="D368" s="253"/>
      <c r="E368" s="253"/>
      <c r="F368" s="253"/>
      <c r="G368" s="253"/>
      <c r="H368" s="253"/>
      <c r="I368" s="253"/>
      <c r="J368" s="292"/>
      <c r="K368" s="253"/>
      <c r="L368" s="253"/>
      <c r="M368" s="253"/>
      <c r="N368" s="253"/>
      <c r="O368" s="253"/>
      <c r="P368" s="253"/>
    </row>
    <row r="369" spans="1:16" ht="15.75" customHeight="1">
      <c r="A369" s="284"/>
      <c r="B369" s="315"/>
      <c r="C369" s="253"/>
      <c r="D369" s="253"/>
      <c r="E369" s="253"/>
      <c r="F369" s="253"/>
      <c r="G369" s="253"/>
      <c r="H369" s="253"/>
      <c r="I369" s="253"/>
      <c r="J369" s="292"/>
      <c r="K369" s="253"/>
      <c r="L369" s="253"/>
      <c r="M369" s="253"/>
      <c r="N369" s="253"/>
      <c r="O369" s="253"/>
      <c r="P369" s="253"/>
    </row>
    <row r="370" spans="1:16" ht="15.75" customHeight="1">
      <c r="A370" s="284"/>
      <c r="B370" s="315"/>
      <c r="C370" s="253"/>
      <c r="D370" s="253"/>
      <c r="E370" s="253"/>
      <c r="F370" s="253"/>
      <c r="G370" s="253"/>
      <c r="H370" s="253"/>
      <c r="I370" s="253"/>
      <c r="J370" s="292"/>
      <c r="K370" s="253"/>
      <c r="L370" s="253"/>
      <c r="M370" s="253"/>
      <c r="N370" s="253"/>
      <c r="O370" s="253"/>
      <c r="P370" s="253"/>
    </row>
    <row r="371" spans="1:16" ht="15.75" customHeight="1">
      <c r="A371" s="284"/>
      <c r="B371" s="315"/>
      <c r="C371" s="253"/>
      <c r="D371" s="253"/>
      <c r="E371" s="253"/>
      <c r="F371" s="253"/>
      <c r="G371" s="253"/>
      <c r="H371" s="253"/>
      <c r="I371" s="253"/>
      <c r="J371" s="292"/>
      <c r="K371" s="253"/>
      <c r="L371" s="253"/>
      <c r="M371" s="253"/>
      <c r="N371" s="253"/>
      <c r="O371" s="253"/>
      <c r="P371" s="253"/>
    </row>
    <row r="372" spans="1:16" ht="15.75" customHeight="1">
      <c r="A372" s="284"/>
      <c r="B372" s="315"/>
      <c r="C372" s="253"/>
      <c r="D372" s="253"/>
      <c r="E372" s="253"/>
      <c r="F372" s="253"/>
      <c r="G372" s="253"/>
      <c r="H372" s="253"/>
      <c r="I372" s="253"/>
      <c r="J372" s="292"/>
      <c r="K372" s="253"/>
      <c r="L372" s="253"/>
      <c r="M372" s="253"/>
      <c r="N372" s="253"/>
      <c r="O372" s="253"/>
      <c r="P372" s="253"/>
    </row>
    <row r="373" spans="1:16" ht="15.75" customHeight="1">
      <c r="A373" s="284"/>
      <c r="B373" s="315"/>
      <c r="C373" s="253"/>
      <c r="D373" s="253"/>
      <c r="E373" s="253"/>
      <c r="F373" s="253"/>
      <c r="G373" s="253"/>
      <c r="H373" s="253"/>
      <c r="I373" s="253"/>
      <c r="J373" s="292"/>
      <c r="K373" s="253"/>
      <c r="L373" s="253"/>
      <c r="M373" s="253"/>
      <c r="N373" s="253"/>
      <c r="O373" s="253"/>
      <c r="P373" s="253"/>
    </row>
    <row r="374" spans="1:16" ht="15.75" customHeight="1">
      <c r="A374" s="284"/>
      <c r="B374" s="315"/>
      <c r="C374" s="253"/>
      <c r="D374" s="253"/>
      <c r="E374" s="253"/>
      <c r="F374" s="253"/>
      <c r="G374" s="253"/>
      <c r="H374" s="253"/>
      <c r="I374" s="253"/>
      <c r="J374" s="292"/>
      <c r="K374" s="253"/>
      <c r="L374" s="253"/>
      <c r="M374" s="253"/>
      <c r="N374" s="253"/>
      <c r="O374" s="253"/>
      <c r="P374" s="253"/>
    </row>
    <row r="375" spans="1:16" ht="15.75" customHeight="1">
      <c r="A375" s="284"/>
      <c r="B375" s="315"/>
      <c r="C375" s="253"/>
      <c r="D375" s="253"/>
      <c r="E375" s="253"/>
      <c r="F375" s="253"/>
      <c r="G375" s="253"/>
      <c r="H375" s="253"/>
      <c r="I375" s="253"/>
      <c r="J375" s="292"/>
      <c r="K375" s="253"/>
      <c r="L375" s="253"/>
      <c r="M375" s="253"/>
      <c r="N375" s="253"/>
      <c r="O375" s="253"/>
      <c r="P375" s="253"/>
    </row>
    <row r="376" spans="1:16" ht="15.75" customHeight="1">
      <c r="A376" s="284"/>
      <c r="B376" s="315"/>
      <c r="C376" s="253"/>
      <c r="D376" s="253"/>
      <c r="E376" s="253"/>
      <c r="F376" s="253"/>
      <c r="G376" s="253"/>
      <c r="H376" s="253"/>
      <c r="I376" s="253"/>
      <c r="J376" s="292"/>
      <c r="K376" s="253"/>
      <c r="L376" s="253"/>
      <c r="M376" s="253"/>
      <c r="N376" s="253"/>
      <c r="O376" s="253"/>
      <c r="P376" s="253"/>
    </row>
    <row r="377" spans="1:16" ht="15.75" customHeight="1">
      <c r="A377" s="284"/>
      <c r="B377" s="315"/>
      <c r="C377" s="253"/>
      <c r="D377" s="253"/>
      <c r="E377" s="253"/>
      <c r="F377" s="253"/>
      <c r="G377" s="253"/>
      <c r="H377" s="253"/>
      <c r="I377" s="253"/>
      <c r="J377" s="292"/>
      <c r="K377" s="253"/>
      <c r="L377" s="253"/>
      <c r="M377" s="253"/>
      <c r="N377" s="253"/>
      <c r="O377" s="253"/>
      <c r="P377" s="253"/>
    </row>
    <row r="378" spans="1:16" ht="15.75" customHeight="1">
      <c r="A378" s="284"/>
      <c r="B378" s="315"/>
      <c r="C378" s="253"/>
      <c r="D378" s="253"/>
      <c r="E378" s="253"/>
      <c r="F378" s="253"/>
      <c r="G378" s="253"/>
      <c r="H378" s="253"/>
      <c r="I378" s="253"/>
      <c r="J378" s="292"/>
      <c r="K378" s="253"/>
      <c r="L378" s="253"/>
      <c r="M378" s="253"/>
      <c r="N378" s="253"/>
      <c r="O378" s="253"/>
      <c r="P378" s="253"/>
    </row>
    <row r="379" spans="1:16" ht="15.75" customHeight="1">
      <c r="A379" s="284"/>
      <c r="B379" s="315"/>
      <c r="C379" s="253"/>
      <c r="D379" s="253"/>
      <c r="E379" s="253"/>
      <c r="F379" s="253"/>
      <c r="G379" s="253"/>
      <c r="H379" s="253"/>
      <c r="I379" s="253"/>
      <c r="J379" s="292"/>
      <c r="K379" s="253"/>
      <c r="L379" s="253"/>
      <c r="M379" s="253"/>
      <c r="N379" s="253"/>
      <c r="O379" s="253"/>
      <c r="P379" s="253"/>
    </row>
    <row r="380" spans="1:16" ht="15.75" customHeight="1">
      <c r="A380" s="284"/>
      <c r="B380" s="315"/>
      <c r="C380" s="253"/>
      <c r="D380" s="253"/>
      <c r="E380" s="253"/>
      <c r="F380" s="253"/>
      <c r="G380" s="253"/>
      <c r="H380" s="253"/>
      <c r="I380" s="253"/>
      <c r="J380" s="292"/>
      <c r="K380" s="253"/>
      <c r="L380" s="253"/>
      <c r="M380" s="253"/>
      <c r="N380" s="253"/>
      <c r="O380" s="253"/>
      <c r="P380" s="253"/>
    </row>
    <row r="381" spans="1:16" ht="15.75" customHeight="1">
      <c r="A381" s="284"/>
      <c r="B381" s="315"/>
      <c r="C381" s="253"/>
      <c r="D381" s="253"/>
      <c r="E381" s="253"/>
      <c r="F381" s="253"/>
      <c r="G381" s="253"/>
      <c r="H381" s="253"/>
      <c r="I381" s="253"/>
      <c r="J381" s="292"/>
      <c r="K381" s="253"/>
      <c r="L381" s="253"/>
      <c r="M381" s="253"/>
      <c r="N381" s="253"/>
      <c r="O381" s="253"/>
      <c r="P381" s="253"/>
    </row>
    <row r="382" spans="1:16" ht="15.75" customHeight="1">
      <c r="A382" s="284"/>
      <c r="B382" s="315"/>
      <c r="C382" s="253"/>
      <c r="D382" s="253"/>
      <c r="E382" s="253"/>
      <c r="F382" s="253"/>
      <c r="G382" s="253"/>
      <c r="H382" s="253"/>
      <c r="I382" s="253"/>
      <c r="J382" s="292"/>
      <c r="K382" s="253"/>
      <c r="L382" s="253"/>
      <c r="M382" s="253"/>
      <c r="N382" s="253"/>
      <c r="O382" s="253"/>
      <c r="P382" s="253"/>
    </row>
    <row r="383" spans="1:16" ht="15.75" customHeight="1">
      <c r="A383" s="284"/>
      <c r="B383" s="315"/>
      <c r="C383" s="253"/>
      <c r="D383" s="253"/>
      <c r="E383" s="253"/>
      <c r="F383" s="253"/>
      <c r="G383" s="253"/>
      <c r="H383" s="253"/>
      <c r="I383" s="253"/>
      <c r="J383" s="292"/>
      <c r="K383" s="253"/>
      <c r="L383" s="253"/>
      <c r="M383" s="253"/>
      <c r="N383" s="253"/>
      <c r="O383" s="253"/>
      <c r="P383" s="253"/>
    </row>
    <row r="384" spans="1:16" ht="15.75" customHeight="1">
      <c r="A384" s="284"/>
      <c r="B384" s="315"/>
      <c r="C384" s="253"/>
      <c r="D384" s="253"/>
      <c r="E384" s="253"/>
      <c r="F384" s="253"/>
      <c r="G384" s="253"/>
      <c r="H384" s="253"/>
      <c r="I384" s="253"/>
      <c r="J384" s="292"/>
      <c r="K384" s="253"/>
      <c r="L384" s="253"/>
      <c r="M384" s="253"/>
      <c r="N384" s="253"/>
      <c r="O384" s="253"/>
      <c r="P384" s="253"/>
    </row>
    <row r="385" spans="1:16" ht="15.75" customHeight="1">
      <c r="A385" s="284"/>
      <c r="B385" s="315"/>
      <c r="C385" s="253"/>
      <c r="D385" s="253"/>
      <c r="E385" s="253"/>
      <c r="F385" s="253"/>
      <c r="G385" s="253"/>
      <c r="H385" s="253"/>
      <c r="I385" s="253"/>
      <c r="J385" s="292"/>
      <c r="K385" s="253"/>
      <c r="L385" s="253"/>
      <c r="M385" s="253"/>
      <c r="N385" s="253"/>
      <c r="O385" s="253"/>
      <c r="P385" s="253"/>
    </row>
    <row r="386" spans="1:16" ht="15.75" customHeight="1">
      <c r="A386" s="284"/>
      <c r="B386" s="315"/>
      <c r="C386" s="253"/>
      <c r="D386" s="253"/>
      <c r="E386" s="253"/>
      <c r="F386" s="253"/>
      <c r="G386" s="253"/>
      <c r="H386" s="253"/>
      <c r="I386" s="253"/>
      <c r="J386" s="292"/>
      <c r="K386" s="253"/>
      <c r="L386" s="253"/>
      <c r="M386" s="253"/>
      <c r="N386" s="253"/>
      <c r="O386" s="253"/>
      <c r="P386" s="253"/>
    </row>
    <row r="387" spans="1:16" ht="15.75" customHeight="1">
      <c r="A387" s="284"/>
      <c r="B387" s="315"/>
      <c r="C387" s="253"/>
      <c r="D387" s="253"/>
      <c r="E387" s="253"/>
      <c r="F387" s="253"/>
      <c r="G387" s="253"/>
      <c r="H387" s="253"/>
      <c r="I387" s="253"/>
      <c r="J387" s="292"/>
      <c r="K387" s="253"/>
      <c r="L387" s="253"/>
      <c r="M387" s="253"/>
      <c r="N387" s="253"/>
      <c r="O387" s="253"/>
      <c r="P387" s="253"/>
    </row>
    <row r="388" spans="1:16" ht="15.75" customHeight="1">
      <c r="A388" s="284"/>
      <c r="B388" s="315"/>
      <c r="C388" s="253"/>
      <c r="D388" s="253"/>
      <c r="E388" s="253"/>
      <c r="F388" s="253"/>
      <c r="G388" s="253"/>
      <c r="H388" s="253"/>
      <c r="I388" s="253"/>
      <c r="J388" s="292"/>
      <c r="K388" s="253"/>
      <c r="L388" s="253"/>
      <c r="M388" s="253"/>
      <c r="N388" s="253"/>
      <c r="O388" s="253"/>
      <c r="P388" s="253"/>
    </row>
    <row r="389" spans="1:16" ht="15.75" customHeight="1">
      <c r="A389" s="284"/>
      <c r="B389" s="315"/>
      <c r="C389" s="253"/>
      <c r="D389" s="253"/>
      <c r="E389" s="253"/>
      <c r="F389" s="253"/>
      <c r="G389" s="253"/>
      <c r="H389" s="253"/>
      <c r="I389" s="253"/>
      <c r="J389" s="292"/>
      <c r="K389" s="253"/>
      <c r="L389" s="253"/>
      <c r="M389" s="253"/>
      <c r="N389" s="253"/>
      <c r="O389" s="253"/>
      <c r="P389" s="253"/>
    </row>
    <row r="390" spans="1:16" ht="15.75" customHeight="1">
      <c r="A390" s="284"/>
      <c r="B390" s="315"/>
      <c r="C390" s="253"/>
      <c r="D390" s="253"/>
      <c r="E390" s="253"/>
      <c r="F390" s="253"/>
      <c r="G390" s="253"/>
      <c r="H390" s="253"/>
      <c r="I390" s="253"/>
      <c r="J390" s="292"/>
      <c r="K390" s="253"/>
      <c r="L390" s="253"/>
      <c r="M390" s="253"/>
      <c r="N390" s="253"/>
      <c r="O390" s="253"/>
      <c r="P390" s="253"/>
    </row>
    <row r="391" spans="1:16" ht="15.75" customHeight="1">
      <c r="A391" s="284"/>
      <c r="B391" s="315"/>
      <c r="C391" s="253"/>
      <c r="D391" s="253"/>
      <c r="E391" s="253"/>
      <c r="F391" s="253"/>
      <c r="G391" s="253"/>
      <c r="H391" s="253"/>
      <c r="I391" s="253"/>
      <c r="J391" s="292"/>
      <c r="K391" s="253"/>
      <c r="L391" s="253"/>
      <c r="M391" s="253"/>
      <c r="N391" s="253"/>
      <c r="O391" s="253"/>
      <c r="P391" s="253"/>
    </row>
    <row r="392" spans="1:16" ht="15.75" customHeight="1">
      <c r="A392" s="284"/>
      <c r="B392" s="315"/>
      <c r="C392" s="253"/>
      <c r="D392" s="253"/>
      <c r="E392" s="253"/>
      <c r="F392" s="253"/>
      <c r="G392" s="253"/>
      <c r="H392" s="253"/>
      <c r="I392" s="253"/>
      <c r="J392" s="292"/>
      <c r="K392" s="253"/>
      <c r="L392" s="253"/>
      <c r="M392" s="253"/>
      <c r="N392" s="253"/>
      <c r="O392" s="253"/>
      <c r="P392" s="253"/>
    </row>
    <row r="393" spans="1:16" ht="15.75" customHeight="1">
      <c r="A393" s="284"/>
      <c r="B393" s="315"/>
      <c r="C393" s="253"/>
      <c r="D393" s="253"/>
      <c r="E393" s="253"/>
      <c r="F393" s="253"/>
      <c r="G393" s="253"/>
      <c r="H393" s="253"/>
      <c r="I393" s="253"/>
      <c r="J393" s="292"/>
      <c r="K393" s="253"/>
      <c r="L393" s="253"/>
      <c r="M393" s="253"/>
      <c r="N393" s="253"/>
      <c r="O393" s="253"/>
      <c r="P393" s="253"/>
    </row>
    <row r="394" spans="1:16" ht="15.75" customHeight="1">
      <c r="A394" s="284"/>
      <c r="B394" s="315"/>
      <c r="C394" s="253"/>
      <c r="D394" s="253"/>
      <c r="E394" s="253"/>
      <c r="F394" s="253"/>
      <c r="G394" s="253"/>
      <c r="H394" s="253"/>
      <c r="I394" s="253"/>
      <c r="J394" s="292"/>
      <c r="K394" s="253"/>
      <c r="L394" s="253"/>
      <c r="M394" s="253"/>
      <c r="N394" s="253"/>
      <c r="O394" s="253"/>
      <c r="P394" s="253"/>
    </row>
    <row r="395" spans="1:16" ht="15.75" customHeight="1">
      <c r="A395" s="284"/>
      <c r="B395" s="315"/>
      <c r="C395" s="253"/>
      <c r="D395" s="253"/>
      <c r="E395" s="253"/>
      <c r="F395" s="253"/>
      <c r="G395" s="253"/>
      <c r="H395" s="253"/>
      <c r="I395" s="253"/>
      <c r="J395" s="292"/>
      <c r="K395" s="253"/>
      <c r="L395" s="253"/>
      <c r="M395" s="253"/>
      <c r="N395" s="253"/>
      <c r="O395" s="253"/>
      <c r="P395" s="253"/>
    </row>
    <row r="396" spans="1:16" ht="15.75" customHeight="1">
      <c r="A396" s="284"/>
      <c r="B396" s="315"/>
      <c r="C396" s="253"/>
      <c r="D396" s="253"/>
      <c r="E396" s="253"/>
      <c r="F396" s="253"/>
      <c r="G396" s="253"/>
      <c r="H396" s="253"/>
      <c r="I396" s="253"/>
      <c r="J396" s="292"/>
      <c r="K396" s="253"/>
      <c r="L396" s="253"/>
      <c r="M396" s="253"/>
      <c r="N396" s="253"/>
      <c r="O396" s="253"/>
      <c r="P396" s="253"/>
    </row>
    <row r="397" spans="1:16" ht="15.75" customHeight="1">
      <c r="A397" s="284"/>
      <c r="B397" s="315"/>
      <c r="C397" s="253"/>
      <c r="D397" s="253"/>
      <c r="E397" s="253"/>
      <c r="F397" s="253"/>
      <c r="G397" s="253"/>
      <c r="H397" s="253"/>
      <c r="I397" s="253"/>
      <c r="J397" s="292"/>
      <c r="K397" s="253"/>
      <c r="L397" s="253"/>
      <c r="M397" s="253"/>
      <c r="N397" s="253"/>
      <c r="O397" s="253"/>
      <c r="P397" s="253"/>
    </row>
    <row r="398" spans="1:16" ht="15.75" customHeight="1">
      <c r="A398" s="284"/>
      <c r="B398" s="315"/>
      <c r="C398" s="253"/>
      <c r="D398" s="253"/>
      <c r="E398" s="253"/>
      <c r="F398" s="253"/>
      <c r="G398" s="253"/>
      <c r="H398" s="253"/>
      <c r="I398" s="253"/>
      <c r="J398" s="292"/>
      <c r="K398" s="253"/>
      <c r="L398" s="253"/>
      <c r="M398" s="253"/>
      <c r="N398" s="253"/>
      <c r="O398" s="253"/>
      <c r="P398" s="253"/>
    </row>
    <row r="399" spans="1:16" ht="15.75" customHeight="1">
      <c r="A399" s="284"/>
      <c r="B399" s="315"/>
      <c r="C399" s="253"/>
      <c r="D399" s="253"/>
      <c r="E399" s="253"/>
      <c r="F399" s="253"/>
      <c r="G399" s="253"/>
      <c r="H399" s="253"/>
      <c r="I399" s="253"/>
      <c r="J399" s="292"/>
      <c r="K399" s="253"/>
      <c r="L399" s="253"/>
      <c r="M399" s="253"/>
      <c r="N399" s="253"/>
      <c r="O399" s="253"/>
      <c r="P399" s="253"/>
    </row>
    <row r="400" spans="1:16" ht="15.75" customHeight="1">
      <c r="A400" s="284"/>
      <c r="B400" s="315"/>
      <c r="C400" s="253"/>
      <c r="D400" s="253"/>
      <c r="E400" s="253"/>
      <c r="F400" s="253"/>
      <c r="G400" s="253"/>
      <c r="H400" s="253"/>
      <c r="I400" s="253"/>
      <c r="J400" s="292"/>
      <c r="K400" s="253"/>
      <c r="L400" s="253"/>
      <c r="M400" s="253"/>
      <c r="N400" s="253"/>
      <c r="O400" s="253"/>
      <c r="P400" s="253"/>
    </row>
    <row r="401" spans="1:16" ht="15.75" customHeight="1">
      <c r="A401" s="284"/>
      <c r="B401" s="315"/>
      <c r="C401" s="253"/>
      <c r="D401" s="253"/>
      <c r="E401" s="253"/>
      <c r="F401" s="253"/>
      <c r="G401" s="253"/>
      <c r="H401" s="253"/>
      <c r="I401" s="253"/>
      <c r="J401" s="292"/>
      <c r="K401" s="253"/>
      <c r="L401" s="253"/>
      <c r="M401" s="253"/>
      <c r="N401" s="253"/>
      <c r="O401" s="253"/>
      <c r="P401" s="253"/>
    </row>
    <row r="402" spans="1:16" ht="15.75" customHeight="1">
      <c r="A402" s="284"/>
      <c r="B402" s="315"/>
      <c r="C402" s="253"/>
      <c r="D402" s="253"/>
      <c r="E402" s="253"/>
      <c r="F402" s="253"/>
      <c r="G402" s="253"/>
      <c r="H402" s="253"/>
      <c r="I402" s="253"/>
      <c r="J402" s="292"/>
      <c r="K402" s="253"/>
      <c r="L402" s="253"/>
      <c r="M402" s="253"/>
      <c r="N402" s="253"/>
      <c r="O402" s="253"/>
      <c r="P402" s="253"/>
    </row>
    <row r="403" spans="1:16" ht="15.75" customHeight="1">
      <c r="A403" s="284"/>
      <c r="B403" s="315"/>
      <c r="C403" s="253"/>
      <c r="D403" s="253"/>
      <c r="E403" s="253"/>
      <c r="F403" s="253"/>
      <c r="G403" s="253"/>
      <c r="H403" s="253"/>
      <c r="I403" s="253"/>
      <c r="J403" s="292"/>
      <c r="K403" s="253"/>
      <c r="L403" s="253"/>
      <c r="M403" s="253"/>
      <c r="N403" s="253"/>
      <c r="O403" s="253"/>
      <c r="P403" s="253"/>
    </row>
    <row r="404" spans="1:16" ht="15.75" customHeight="1">
      <c r="A404" s="284"/>
      <c r="B404" s="315"/>
      <c r="C404" s="253"/>
      <c r="D404" s="253"/>
      <c r="E404" s="253"/>
      <c r="F404" s="253"/>
      <c r="G404" s="253"/>
      <c r="H404" s="253"/>
      <c r="I404" s="253"/>
      <c r="J404" s="292"/>
      <c r="K404" s="253"/>
      <c r="L404" s="253"/>
      <c r="M404" s="253"/>
      <c r="N404" s="253"/>
      <c r="O404" s="253"/>
      <c r="P404" s="253"/>
    </row>
    <row r="405" spans="1:16" ht="15.75" customHeight="1">
      <c r="A405" s="284"/>
      <c r="B405" s="315"/>
      <c r="C405" s="253"/>
      <c r="D405" s="253"/>
      <c r="E405" s="253"/>
      <c r="F405" s="253"/>
      <c r="G405" s="253"/>
      <c r="H405" s="253"/>
      <c r="I405" s="253"/>
      <c r="J405" s="292"/>
      <c r="K405" s="253"/>
      <c r="L405" s="253"/>
      <c r="M405" s="253"/>
      <c r="N405" s="253"/>
      <c r="O405" s="253"/>
      <c r="P405" s="253"/>
    </row>
    <row r="406" spans="1:16" ht="15.75" customHeight="1">
      <c r="A406" s="284"/>
      <c r="B406" s="315"/>
      <c r="C406" s="253"/>
      <c r="D406" s="253"/>
      <c r="E406" s="253"/>
      <c r="F406" s="253"/>
      <c r="G406" s="253"/>
      <c r="H406" s="253"/>
      <c r="I406" s="253"/>
      <c r="J406" s="292"/>
      <c r="K406" s="253"/>
      <c r="L406" s="253"/>
      <c r="M406" s="253"/>
      <c r="N406" s="253"/>
      <c r="O406" s="253"/>
      <c r="P406" s="253"/>
    </row>
    <row r="407" spans="1:16" ht="15.75" customHeight="1">
      <c r="A407" s="284"/>
      <c r="B407" s="315"/>
      <c r="C407" s="253"/>
      <c r="D407" s="253"/>
      <c r="E407" s="253"/>
      <c r="F407" s="253"/>
      <c r="G407" s="253"/>
      <c r="H407" s="253"/>
      <c r="I407" s="253"/>
      <c r="J407" s="292"/>
      <c r="K407" s="253"/>
      <c r="L407" s="253"/>
      <c r="M407" s="253"/>
      <c r="N407" s="253"/>
      <c r="O407" s="253"/>
      <c r="P407" s="253"/>
    </row>
    <row r="408" spans="1:16" ht="15.75" customHeight="1">
      <c r="A408" s="284"/>
      <c r="B408" s="315"/>
      <c r="C408" s="253"/>
      <c r="D408" s="253"/>
      <c r="E408" s="253"/>
      <c r="F408" s="253"/>
      <c r="G408" s="253"/>
      <c r="H408" s="253"/>
      <c r="I408" s="253"/>
      <c r="J408" s="292"/>
      <c r="K408" s="253"/>
      <c r="L408" s="253"/>
      <c r="M408" s="253"/>
      <c r="N408" s="253"/>
      <c r="O408" s="253"/>
      <c r="P408" s="253"/>
    </row>
    <row r="409" spans="1:16" ht="15.75" customHeight="1">
      <c r="A409" s="284"/>
      <c r="B409" s="315"/>
      <c r="C409" s="253"/>
      <c r="D409" s="253"/>
      <c r="E409" s="253"/>
      <c r="F409" s="253"/>
      <c r="G409" s="253"/>
      <c r="H409" s="253"/>
      <c r="I409" s="253"/>
      <c r="J409" s="292"/>
      <c r="K409" s="253"/>
      <c r="L409" s="253"/>
      <c r="M409" s="253"/>
      <c r="N409" s="253"/>
      <c r="O409" s="253"/>
      <c r="P409" s="253"/>
    </row>
    <row r="410" spans="1:16" ht="15.75" customHeight="1">
      <c r="A410" s="283"/>
      <c r="B410" s="315"/>
      <c r="C410" s="261"/>
      <c r="D410" s="261"/>
      <c r="E410" s="261"/>
      <c r="F410" s="253"/>
      <c r="G410" s="253"/>
      <c r="H410" s="254"/>
      <c r="I410" s="262"/>
      <c r="J410" s="292"/>
      <c r="K410" s="253"/>
      <c r="L410" s="253"/>
      <c r="M410" s="253"/>
      <c r="N410" s="253"/>
      <c r="O410" s="253"/>
      <c r="P410" s="253"/>
    </row>
    <row r="411" spans="1:16" ht="15.75" customHeight="1">
      <c r="A411" s="283"/>
      <c r="B411" s="315"/>
      <c r="C411" s="261"/>
      <c r="D411" s="261"/>
      <c r="E411" s="261"/>
      <c r="F411" s="253"/>
      <c r="G411" s="253"/>
      <c r="H411" s="254"/>
      <c r="I411" s="262"/>
      <c r="J411" s="292"/>
      <c r="K411" s="253"/>
      <c r="L411" s="253"/>
      <c r="M411" s="253"/>
      <c r="N411" s="253"/>
      <c r="O411" s="253"/>
      <c r="P411" s="253"/>
    </row>
    <row r="412" spans="1:16" ht="15.75" customHeight="1">
      <c r="A412" s="283"/>
      <c r="B412" s="315"/>
      <c r="C412" s="261"/>
      <c r="D412" s="261"/>
      <c r="E412" s="261"/>
      <c r="F412" s="253"/>
      <c r="G412" s="253"/>
      <c r="H412" s="254"/>
      <c r="I412" s="262"/>
      <c r="J412" s="292"/>
      <c r="K412" s="253"/>
      <c r="L412" s="253"/>
      <c r="M412" s="253"/>
      <c r="N412" s="253"/>
      <c r="O412" s="253"/>
      <c r="P412" s="253"/>
    </row>
    <row r="413" spans="1:16" ht="15.75" customHeight="1">
      <c r="A413" s="283"/>
      <c r="B413" s="315"/>
      <c r="C413" s="261"/>
      <c r="D413" s="261"/>
      <c r="E413" s="261"/>
      <c r="F413" s="253"/>
      <c r="G413" s="253"/>
      <c r="H413" s="254"/>
      <c r="I413" s="262"/>
      <c r="J413" s="292"/>
      <c r="K413" s="253"/>
      <c r="L413" s="253"/>
      <c r="M413" s="253"/>
      <c r="N413" s="253"/>
      <c r="O413" s="253"/>
      <c r="P413" s="253"/>
    </row>
    <row r="414" spans="1:16" ht="15.75" customHeight="1">
      <c r="A414" s="283"/>
      <c r="B414" s="315"/>
      <c r="C414" s="261"/>
      <c r="D414" s="261"/>
      <c r="E414" s="261"/>
      <c r="F414" s="253"/>
      <c r="G414" s="253"/>
      <c r="H414" s="254"/>
      <c r="I414" s="262"/>
      <c r="J414" s="292"/>
      <c r="K414" s="253"/>
      <c r="L414" s="253"/>
      <c r="M414" s="253"/>
      <c r="N414" s="253"/>
      <c r="O414" s="253"/>
      <c r="P414" s="253"/>
    </row>
    <row r="415" spans="1:16" ht="15.75" customHeight="1">
      <c r="A415" s="283"/>
      <c r="B415" s="315"/>
      <c r="C415" s="261"/>
      <c r="D415" s="261"/>
      <c r="E415" s="261"/>
      <c r="F415" s="253"/>
      <c r="G415" s="253"/>
      <c r="H415" s="254"/>
      <c r="I415" s="262"/>
      <c r="J415" s="292"/>
      <c r="K415" s="253"/>
      <c r="L415" s="253"/>
      <c r="M415" s="253"/>
      <c r="N415" s="253"/>
      <c r="O415" s="253"/>
      <c r="P415" s="253"/>
    </row>
    <row r="416" spans="1:16" ht="15.75" customHeight="1">
      <c r="A416" s="283"/>
      <c r="B416" s="315"/>
      <c r="C416" s="261"/>
      <c r="D416" s="261"/>
      <c r="E416" s="261"/>
      <c r="F416" s="253"/>
      <c r="G416" s="253"/>
      <c r="H416" s="254"/>
      <c r="I416" s="262"/>
      <c r="J416" s="292"/>
      <c r="K416" s="253"/>
      <c r="L416" s="253"/>
      <c r="M416" s="253"/>
      <c r="N416" s="253"/>
      <c r="O416" s="253"/>
      <c r="P416" s="253"/>
    </row>
    <row r="417" spans="1:16" ht="15.75" customHeight="1">
      <c r="A417" s="283"/>
      <c r="B417" s="315"/>
      <c r="C417" s="261"/>
      <c r="D417" s="261"/>
      <c r="E417" s="261"/>
      <c r="F417" s="253"/>
      <c r="G417" s="253"/>
      <c r="H417" s="254"/>
      <c r="I417" s="262"/>
      <c r="J417" s="292"/>
      <c r="K417" s="253"/>
      <c r="L417" s="253"/>
      <c r="M417" s="253"/>
      <c r="N417" s="253"/>
      <c r="O417" s="253"/>
      <c r="P417" s="253"/>
    </row>
    <row r="418" spans="1:16" ht="15.75" customHeight="1">
      <c r="A418" s="283"/>
      <c r="B418" s="315"/>
      <c r="C418" s="261"/>
      <c r="D418" s="261"/>
      <c r="E418" s="261"/>
      <c r="F418" s="253"/>
      <c r="G418" s="253"/>
      <c r="H418" s="254"/>
      <c r="I418" s="262"/>
      <c r="J418" s="292"/>
      <c r="K418" s="253"/>
      <c r="L418" s="253"/>
      <c r="M418" s="253"/>
      <c r="N418" s="253"/>
      <c r="O418" s="253"/>
      <c r="P418" s="253"/>
    </row>
    <row r="419" spans="1:16" ht="15.75" customHeight="1">
      <c r="A419" s="283"/>
      <c r="B419" s="315"/>
      <c r="C419" s="261"/>
      <c r="D419" s="261"/>
      <c r="E419" s="261"/>
      <c r="F419" s="253"/>
      <c r="G419" s="253"/>
      <c r="H419" s="254"/>
      <c r="I419" s="262"/>
      <c r="J419" s="292"/>
      <c r="K419" s="253"/>
      <c r="L419" s="253"/>
      <c r="M419" s="253"/>
      <c r="N419" s="253"/>
      <c r="O419" s="253"/>
      <c r="P419" s="253"/>
    </row>
    <row r="420" spans="1:16" ht="15.75" customHeight="1">
      <c r="A420" s="283"/>
      <c r="B420" s="315"/>
      <c r="C420" s="261"/>
      <c r="D420" s="261"/>
      <c r="E420" s="261"/>
      <c r="F420" s="253"/>
      <c r="G420" s="253"/>
      <c r="H420" s="254"/>
      <c r="I420" s="262"/>
      <c r="J420" s="292"/>
      <c r="K420" s="253"/>
      <c r="L420" s="253"/>
      <c r="M420" s="253"/>
      <c r="N420" s="253"/>
      <c r="O420" s="253"/>
      <c r="P420" s="253"/>
    </row>
    <row r="421" spans="1:16" ht="15.75" customHeight="1">
      <c r="A421" s="283"/>
      <c r="B421" s="315"/>
      <c r="C421" s="261"/>
      <c r="D421" s="261"/>
      <c r="E421" s="261"/>
      <c r="F421" s="253"/>
      <c r="G421" s="253"/>
      <c r="H421" s="254"/>
      <c r="I421" s="262"/>
      <c r="J421" s="292"/>
      <c r="K421" s="253"/>
      <c r="L421" s="253"/>
      <c r="M421" s="253"/>
      <c r="N421" s="253"/>
      <c r="O421" s="253"/>
      <c r="P421" s="253"/>
    </row>
    <row r="422" spans="1:16" ht="15.75" customHeight="1">
      <c r="A422" s="283"/>
      <c r="B422" s="315"/>
      <c r="C422" s="261"/>
      <c r="D422" s="261"/>
      <c r="E422" s="261"/>
      <c r="F422" s="253"/>
      <c r="G422" s="253"/>
      <c r="H422" s="254"/>
      <c r="I422" s="262"/>
      <c r="J422" s="292"/>
      <c r="K422" s="253"/>
      <c r="L422" s="253"/>
      <c r="M422" s="253"/>
      <c r="N422" s="253"/>
      <c r="O422" s="253"/>
      <c r="P422" s="253"/>
    </row>
    <row r="423" spans="1:16" ht="15.75" customHeight="1">
      <c r="A423" s="284"/>
      <c r="B423" s="315"/>
      <c r="C423" s="253"/>
      <c r="D423" s="253"/>
      <c r="E423" s="253"/>
      <c r="F423" s="253"/>
      <c r="G423" s="253"/>
      <c r="H423" s="253"/>
      <c r="I423" s="253"/>
      <c r="J423" s="292"/>
      <c r="K423" s="253"/>
      <c r="L423" s="253"/>
      <c r="M423" s="253"/>
      <c r="N423" s="253"/>
      <c r="O423" s="253"/>
      <c r="P423" s="253"/>
    </row>
    <row r="424" spans="1:16" ht="15.75" customHeight="1">
      <c r="A424" s="284"/>
      <c r="B424" s="315"/>
      <c r="C424" s="253"/>
      <c r="D424" s="253"/>
      <c r="E424" s="253"/>
      <c r="F424" s="253"/>
      <c r="G424" s="253"/>
      <c r="H424" s="253"/>
      <c r="I424" s="253"/>
      <c r="J424" s="292"/>
      <c r="K424" s="253"/>
      <c r="L424" s="253"/>
      <c r="M424" s="253"/>
      <c r="N424" s="253"/>
      <c r="O424" s="253"/>
      <c r="P424" s="253"/>
    </row>
    <row r="425" spans="1:16" ht="15.75" customHeight="1">
      <c r="A425" s="284"/>
      <c r="B425" s="315"/>
      <c r="C425" s="253"/>
      <c r="D425" s="253"/>
      <c r="E425" s="253"/>
      <c r="F425" s="253"/>
      <c r="G425" s="253"/>
      <c r="H425" s="253"/>
      <c r="I425" s="253"/>
      <c r="J425" s="292"/>
      <c r="K425" s="253"/>
      <c r="L425" s="253"/>
      <c r="M425" s="253"/>
      <c r="N425" s="253"/>
      <c r="O425" s="253"/>
      <c r="P425" s="253"/>
    </row>
    <row r="426" spans="1:16" ht="15.75" customHeight="1">
      <c r="A426" s="284"/>
      <c r="B426" s="315"/>
      <c r="C426" s="253"/>
      <c r="D426" s="253"/>
      <c r="E426" s="253"/>
      <c r="F426" s="253"/>
      <c r="G426" s="253"/>
      <c r="H426" s="253"/>
      <c r="I426" s="253"/>
      <c r="J426" s="292"/>
      <c r="K426" s="253"/>
      <c r="L426" s="253"/>
      <c r="M426" s="253"/>
      <c r="N426" s="253"/>
      <c r="O426" s="253"/>
      <c r="P426" s="253"/>
    </row>
    <row r="427" spans="1:16" ht="15.75" customHeight="1">
      <c r="A427" s="284"/>
      <c r="B427" s="315"/>
      <c r="C427" s="253"/>
      <c r="D427" s="253"/>
      <c r="E427" s="253"/>
      <c r="F427" s="253"/>
      <c r="G427" s="253"/>
      <c r="H427" s="253"/>
      <c r="I427" s="253"/>
      <c r="J427" s="292"/>
      <c r="K427" s="253"/>
      <c r="L427" s="253"/>
      <c r="M427" s="253"/>
      <c r="N427" s="253"/>
      <c r="O427" s="253"/>
      <c r="P427" s="253"/>
    </row>
    <row r="428" spans="1:16" ht="15.75" customHeight="1">
      <c r="A428" s="284"/>
      <c r="B428" s="315"/>
      <c r="C428" s="253"/>
      <c r="D428" s="253"/>
      <c r="E428" s="253"/>
      <c r="F428" s="253"/>
      <c r="G428" s="253"/>
      <c r="H428" s="253"/>
      <c r="I428" s="253"/>
      <c r="J428" s="292"/>
      <c r="K428" s="253"/>
      <c r="L428" s="253"/>
      <c r="M428" s="253"/>
      <c r="N428" s="253"/>
      <c r="O428" s="253"/>
      <c r="P428" s="253"/>
    </row>
    <row r="429" spans="1:16" ht="15.75" customHeight="1">
      <c r="A429" s="284"/>
      <c r="B429" s="315"/>
      <c r="C429" s="253"/>
      <c r="D429" s="253"/>
      <c r="E429" s="253"/>
      <c r="F429" s="253"/>
      <c r="G429" s="253"/>
      <c r="H429" s="253"/>
      <c r="I429" s="253"/>
      <c r="J429" s="292"/>
      <c r="K429" s="253"/>
      <c r="L429" s="253"/>
      <c r="M429" s="253"/>
      <c r="N429" s="253"/>
      <c r="O429" s="253"/>
      <c r="P429" s="253"/>
    </row>
    <row r="430" spans="1:16" ht="15.75" customHeight="1">
      <c r="A430" s="284"/>
      <c r="B430" s="315"/>
      <c r="C430" s="253"/>
      <c r="D430" s="253"/>
      <c r="E430" s="253"/>
      <c r="F430" s="253"/>
      <c r="G430" s="253"/>
      <c r="H430" s="253"/>
      <c r="I430" s="253"/>
      <c r="J430" s="292"/>
      <c r="K430" s="253"/>
      <c r="L430" s="253"/>
      <c r="M430" s="253"/>
      <c r="N430" s="253"/>
      <c r="O430" s="253"/>
      <c r="P430" s="253"/>
    </row>
    <row r="431" spans="1:16" ht="15.75" customHeight="1">
      <c r="A431" s="284"/>
      <c r="B431" s="315"/>
      <c r="C431" s="253"/>
      <c r="D431" s="253"/>
      <c r="E431" s="253"/>
      <c r="F431" s="253"/>
      <c r="G431" s="253"/>
      <c r="H431" s="253"/>
      <c r="I431" s="253"/>
      <c r="J431" s="292"/>
      <c r="K431" s="253"/>
      <c r="L431" s="253"/>
      <c r="M431" s="253"/>
      <c r="N431" s="253"/>
      <c r="O431" s="253"/>
      <c r="P431" s="253"/>
    </row>
    <row r="432" spans="1:16" ht="15.75" customHeight="1">
      <c r="A432" s="284"/>
      <c r="B432" s="315"/>
      <c r="C432" s="253"/>
      <c r="D432" s="253"/>
      <c r="E432" s="253"/>
      <c r="F432" s="253"/>
      <c r="G432" s="253"/>
      <c r="H432" s="253"/>
      <c r="I432" s="253"/>
      <c r="J432" s="292"/>
      <c r="K432" s="253"/>
      <c r="L432" s="253"/>
      <c r="M432" s="253"/>
      <c r="N432" s="253"/>
      <c r="O432" s="253"/>
      <c r="P432" s="253"/>
    </row>
    <row r="433" spans="1:16" ht="15.75" customHeight="1">
      <c r="A433" s="284"/>
      <c r="B433" s="315"/>
      <c r="C433" s="253"/>
      <c r="D433" s="253"/>
      <c r="E433" s="253"/>
      <c r="F433" s="253"/>
      <c r="G433" s="253"/>
      <c r="H433" s="253"/>
      <c r="I433" s="253"/>
      <c r="J433" s="292"/>
      <c r="K433" s="253"/>
      <c r="L433" s="253"/>
      <c r="M433" s="253"/>
      <c r="N433" s="253"/>
      <c r="O433" s="253"/>
      <c r="P433" s="253"/>
    </row>
    <row r="434" spans="1:16" ht="15.75" customHeight="1">
      <c r="A434" s="284"/>
      <c r="B434" s="315"/>
      <c r="C434" s="253"/>
      <c r="D434" s="253"/>
      <c r="E434" s="253"/>
      <c r="F434" s="253"/>
      <c r="G434" s="253"/>
      <c r="H434" s="253"/>
      <c r="I434" s="253"/>
      <c r="J434" s="292"/>
      <c r="K434" s="253"/>
      <c r="L434" s="253"/>
      <c r="M434" s="253"/>
      <c r="N434" s="253"/>
      <c r="O434" s="253"/>
      <c r="P434" s="253"/>
    </row>
    <row r="435" spans="1:16" ht="15.75" customHeight="1">
      <c r="A435" s="284"/>
      <c r="B435" s="315"/>
      <c r="C435" s="253"/>
      <c r="D435" s="253"/>
      <c r="E435" s="253"/>
      <c r="F435" s="253"/>
      <c r="G435" s="253"/>
      <c r="H435" s="253"/>
      <c r="I435" s="253"/>
      <c r="J435" s="292"/>
      <c r="K435" s="253"/>
      <c r="L435" s="253"/>
      <c r="M435" s="253"/>
      <c r="N435" s="253"/>
      <c r="O435" s="253"/>
      <c r="P435" s="253"/>
    </row>
    <row r="436" spans="1:16" ht="15.75" customHeight="1">
      <c r="A436" s="284"/>
      <c r="B436" s="315"/>
      <c r="C436" s="253"/>
      <c r="D436" s="253"/>
      <c r="E436" s="253"/>
      <c r="F436" s="253"/>
      <c r="G436" s="253"/>
      <c r="H436" s="253"/>
      <c r="I436" s="253"/>
      <c r="J436" s="292"/>
      <c r="K436" s="253"/>
      <c r="L436" s="253"/>
      <c r="M436" s="253"/>
      <c r="N436" s="253"/>
      <c r="O436" s="253"/>
      <c r="P436" s="253"/>
    </row>
    <row r="437" spans="1:16" ht="15.75" customHeight="1">
      <c r="A437" s="284"/>
      <c r="B437" s="315"/>
      <c r="C437" s="253"/>
      <c r="D437" s="253"/>
      <c r="E437" s="253"/>
      <c r="F437" s="253"/>
      <c r="G437" s="253"/>
      <c r="H437" s="253"/>
      <c r="I437" s="253"/>
      <c r="J437" s="292"/>
      <c r="K437" s="253"/>
      <c r="L437" s="253"/>
      <c r="M437" s="253"/>
      <c r="N437" s="253"/>
      <c r="O437" s="253"/>
      <c r="P437" s="253"/>
    </row>
    <row r="438" spans="1:16" ht="15.75" customHeight="1">
      <c r="A438" s="284"/>
      <c r="B438" s="315"/>
      <c r="C438" s="253"/>
      <c r="D438" s="253"/>
      <c r="E438" s="253"/>
      <c r="F438" s="253"/>
      <c r="G438" s="253"/>
      <c r="H438" s="253"/>
      <c r="I438" s="253"/>
      <c r="J438" s="292"/>
      <c r="K438" s="253"/>
      <c r="L438" s="253"/>
      <c r="M438" s="253"/>
      <c r="N438" s="253"/>
      <c r="O438" s="253"/>
      <c r="P438" s="253"/>
    </row>
    <row r="439" spans="1:16" ht="15.75" customHeight="1">
      <c r="A439" s="284"/>
      <c r="B439" s="315"/>
      <c r="C439" s="253"/>
      <c r="D439" s="253"/>
      <c r="E439" s="253"/>
      <c r="F439" s="253"/>
      <c r="G439" s="253"/>
      <c r="H439" s="253"/>
      <c r="I439" s="253"/>
      <c r="J439" s="292"/>
      <c r="K439" s="253"/>
      <c r="L439" s="253"/>
      <c r="M439" s="253"/>
      <c r="N439" s="253"/>
      <c r="O439" s="253"/>
      <c r="P439" s="253"/>
    </row>
    <row r="440" spans="1:16" ht="15.75" customHeight="1">
      <c r="A440" s="284"/>
      <c r="B440" s="315"/>
      <c r="C440" s="253"/>
      <c r="D440" s="253"/>
      <c r="E440" s="253"/>
      <c r="F440" s="253"/>
      <c r="G440" s="253"/>
      <c r="H440" s="253"/>
      <c r="I440" s="253"/>
      <c r="J440" s="292"/>
      <c r="K440" s="253"/>
      <c r="L440" s="253"/>
      <c r="M440" s="253"/>
      <c r="N440" s="253"/>
      <c r="O440" s="253"/>
      <c r="P440" s="253"/>
    </row>
    <row r="441" spans="1:16" ht="15.75" customHeight="1">
      <c r="A441" s="284"/>
      <c r="B441" s="315"/>
      <c r="C441" s="253"/>
      <c r="D441" s="253"/>
      <c r="E441" s="253"/>
      <c r="F441" s="253"/>
      <c r="G441" s="253"/>
      <c r="H441" s="253"/>
      <c r="I441" s="253"/>
      <c r="J441" s="292"/>
      <c r="K441" s="253"/>
      <c r="L441" s="253"/>
      <c r="M441" s="253"/>
      <c r="N441" s="253"/>
      <c r="O441" s="253"/>
      <c r="P441" s="253"/>
    </row>
    <row r="442" spans="1:16" ht="15.75" customHeight="1">
      <c r="A442" s="284"/>
      <c r="B442" s="315"/>
      <c r="C442" s="253"/>
      <c r="D442" s="253"/>
      <c r="E442" s="253"/>
      <c r="F442" s="253"/>
      <c r="G442" s="253"/>
      <c r="H442" s="253"/>
      <c r="I442" s="253"/>
      <c r="J442" s="292"/>
      <c r="K442" s="253"/>
      <c r="L442" s="253"/>
      <c r="M442" s="253"/>
      <c r="N442" s="253"/>
      <c r="O442" s="253"/>
      <c r="P442" s="253"/>
    </row>
    <row r="443" spans="1:16" ht="15.75" customHeight="1">
      <c r="A443" s="284"/>
      <c r="B443" s="315"/>
      <c r="C443" s="253"/>
      <c r="D443" s="253"/>
      <c r="E443" s="253"/>
      <c r="F443" s="253"/>
      <c r="G443" s="253"/>
      <c r="H443" s="253"/>
      <c r="I443" s="253"/>
      <c r="J443" s="292"/>
      <c r="K443" s="253"/>
      <c r="L443" s="253"/>
      <c r="M443" s="253"/>
      <c r="N443" s="253"/>
      <c r="O443" s="253"/>
      <c r="P443" s="253"/>
    </row>
    <row r="444" spans="1:16" ht="15.75" customHeight="1">
      <c r="A444" s="284"/>
      <c r="B444" s="315"/>
      <c r="C444" s="253"/>
      <c r="D444" s="253"/>
      <c r="E444" s="253"/>
      <c r="F444" s="253"/>
      <c r="G444" s="253"/>
      <c r="H444" s="253"/>
      <c r="I444" s="253"/>
      <c r="J444" s="292"/>
      <c r="K444" s="253"/>
      <c r="L444" s="253"/>
      <c r="M444" s="253"/>
      <c r="N444" s="253"/>
      <c r="O444" s="253"/>
      <c r="P444" s="253"/>
    </row>
    <row r="445" spans="1:16" ht="15.75" customHeight="1">
      <c r="A445" s="284"/>
      <c r="B445" s="315"/>
      <c r="C445" s="253"/>
      <c r="D445" s="253"/>
      <c r="E445" s="253"/>
      <c r="F445" s="253"/>
      <c r="G445" s="253"/>
      <c r="H445" s="253"/>
      <c r="I445" s="253"/>
      <c r="J445" s="292"/>
      <c r="K445" s="253"/>
      <c r="L445" s="253"/>
      <c r="M445" s="253"/>
      <c r="N445" s="253"/>
      <c r="O445" s="253"/>
      <c r="P445" s="253"/>
    </row>
    <row r="446" spans="1:16" ht="15.75" customHeight="1">
      <c r="A446" s="284"/>
      <c r="B446" s="315"/>
      <c r="C446" s="253"/>
      <c r="D446" s="253"/>
      <c r="E446" s="253"/>
      <c r="F446" s="253"/>
      <c r="G446" s="253"/>
      <c r="H446" s="253"/>
      <c r="I446" s="253"/>
      <c r="J446" s="292"/>
      <c r="K446" s="253"/>
      <c r="L446" s="253"/>
      <c r="M446" s="253"/>
      <c r="N446" s="253"/>
      <c r="O446" s="253"/>
      <c r="P446" s="253"/>
    </row>
    <row r="447" spans="1:16" ht="15.75" customHeight="1">
      <c r="A447" s="284"/>
      <c r="B447" s="315"/>
      <c r="C447" s="253"/>
      <c r="D447" s="253"/>
      <c r="E447" s="253"/>
      <c r="F447" s="253"/>
      <c r="G447" s="253"/>
      <c r="H447" s="253"/>
      <c r="I447" s="253"/>
      <c r="J447" s="292"/>
      <c r="K447" s="253"/>
      <c r="L447" s="253"/>
      <c r="M447" s="253"/>
      <c r="N447" s="253"/>
      <c r="O447" s="253"/>
      <c r="P447" s="253"/>
    </row>
    <row r="448" spans="1:16" ht="15.75" customHeight="1">
      <c r="A448" s="284"/>
      <c r="B448" s="315"/>
      <c r="C448" s="253"/>
      <c r="D448" s="253"/>
      <c r="E448" s="253"/>
      <c r="F448" s="253"/>
      <c r="G448" s="253"/>
      <c r="H448" s="253"/>
      <c r="I448" s="253"/>
      <c r="J448" s="292"/>
      <c r="K448" s="253"/>
      <c r="L448" s="253"/>
      <c r="M448" s="253"/>
      <c r="N448" s="253"/>
      <c r="O448" s="253"/>
      <c r="P448" s="253"/>
    </row>
    <row r="449" spans="1:16" ht="15.75" customHeight="1">
      <c r="A449" s="284"/>
      <c r="B449" s="315"/>
      <c r="C449" s="253"/>
      <c r="D449" s="253"/>
      <c r="E449" s="253"/>
      <c r="F449" s="253"/>
      <c r="G449" s="253"/>
      <c r="H449" s="253"/>
      <c r="I449" s="253"/>
      <c r="J449" s="292"/>
      <c r="K449" s="253"/>
      <c r="L449" s="253"/>
      <c r="M449" s="253"/>
      <c r="N449" s="253"/>
      <c r="O449" s="253"/>
      <c r="P449" s="253"/>
    </row>
    <row r="450" spans="1:16" ht="15.75" customHeight="1">
      <c r="A450" s="284"/>
      <c r="B450" s="315"/>
      <c r="C450" s="253"/>
      <c r="D450" s="253"/>
      <c r="E450" s="253"/>
      <c r="F450" s="253"/>
      <c r="G450" s="253"/>
      <c r="H450" s="253"/>
      <c r="I450" s="253"/>
      <c r="J450" s="292"/>
      <c r="K450" s="253"/>
      <c r="L450" s="253"/>
      <c r="M450" s="253"/>
      <c r="N450" s="253"/>
      <c r="O450" s="253"/>
      <c r="P450" s="253"/>
    </row>
    <row r="451" spans="1:16" ht="15.75" customHeight="1">
      <c r="A451" s="284"/>
      <c r="B451" s="315"/>
      <c r="C451" s="253"/>
      <c r="D451" s="253"/>
      <c r="E451" s="253"/>
      <c r="F451" s="253"/>
      <c r="G451" s="253"/>
      <c r="H451" s="253"/>
      <c r="I451" s="253"/>
      <c r="J451" s="292"/>
      <c r="K451" s="253"/>
      <c r="L451" s="253"/>
      <c r="M451" s="253"/>
      <c r="N451" s="253"/>
      <c r="O451" s="253"/>
      <c r="P451" s="253"/>
    </row>
    <row r="452" spans="1:16" ht="15.75" customHeight="1">
      <c r="A452" s="284"/>
      <c r="B452" s="315"/>
      <c r="C452" s="253"/>
      <c r="D452" s="253"/>
      <c r="E452" s="253"/>
      <c r="F452" s="253"/>
      <c r="G452" s="253"/>
      <c r="H452" s="253"/>
      <c r="I452" s="253"/>
      <c r="J452" s="292"/>
      <c r="K452" s="253"/>
      <c r="L452" s="253"/>
      <c r="M452" s="253"/>
      <c r="N452" s="253"/>
      <c r="O452" s="253"/>
      <c r="P452" s="253"/>
    </row>
    <row r="453" spans="1:16" ht="15.75" customHeight="1">
      <c r="A453" s="284"/>
      <c r="B453" s="315"/>
      <c r="C453" s="253"/>
      <c r="D453" s="253"/>
      <c r="E453" s="253"/>
      <c r="F453" s="253"/>
      <c r="G453" s="253"/>
      <c r="H453" s="253"/>
      <c r="I453" s="253"/>
      <c r="J453" s="292"/>
      <c r="K453" s="253"/>
      <c r="L453" s="253"/>
      <c r="M453" s="253"/>
      <c r="N453" s="253"/>
      <c r="O453" s="253"/>
      <c r="P453" s="253"/>
    </row>
    <row r="454" spans="1:16" ht="15.75" customHeight="1">
      <c r="A454" s="284"/>
      <c r="B454" s="315"/>
      <c r="C454" s="253"/>
      <c r="D454" s="253"/>
      <c r="E454" s="253"/>
      <c r="F454" s="253"/>
      <c r="G454" s="253"/>
      <c r="H454" s="253"/>
      <c r="I454" s="253"/>
      <c r="J454" s="292"/>
      <c r="K454" s="253"/>
      <c r="L454" s="253"/>
      <c r="M454" s="253"/>
      <c r="N454" s="253"/>
      <c r="O454" s="253"/>
      <c r="P454" s="253"/>
    </row>
    <row r="455" spans="1:16" ht="15.75" customHeight="1">
      <c r="A455" s="284"/>
      <c r="B455" s="315"/>
      <c r="C455" s="253"/>
      <c r="D455" s="253"/>
      <c r="E455" s="253"/>
      <c r="F455" s="253"/>
      <c r="G455" s="253"/>
      <c r="H455" s="253"/>
      <c r="I455" s="253"/>
      <c r="J455" s="292"/>
      <c r="K455" s="253"/>
      <c r="L455" s="253"/>
      <c r="M455" s="253"/>
      <c r="N455" s="253"/>
      <c r="O455" s="253"/>
      <c r="P455" s="253"/>
    </row>
    <row r="456" spans="1:16" ht="15.75" customHeight="1">
      <c r="A456" s="284"/>
      <c r="B456" s="315"/>
      <c r="C456" s="253"/>
      <c r="D456" s="253"/>
      <c r="E456" s="253"/>
      <c r="F456" s="253"/>
      <c r="G456" s="253"/>
      <c r="H456" s="253"/>
      <c r="I456" s="253"/>
      <c r="J456" s="292"/>
      <c r="K456" s="253"/>
      <c r="L456" s="253"/>
      <c r="M456" s="253"/>
      <c r="N456" s="253"/>
      <c r="O456" s="253"/>
      <c r="P456" s="253"/>
    </row>
    <row r="457" spans="1:16" ht="15.75" customHeight="1">
      <c r="A457" s="284"/>
      <c r="B457" s="315"/>
      <c r="C457" s="253"/>
      <c r="D457" s="253"/>
      <c r="E457" s="253"/>
      <c r="F457" s="253"/>
      <c r="G457" s="253"/>
      <c r="H457" s="253"/>
      <c r="I457" s="253"/>
      <c r="J457" s="292"/>
      <c r="K457" s="253"/>
      <c r="L457" s="253"/>
      <c r="M457" s="253"/>
      <c r="N457" s="253"/>
      <c r="O457" s="253"/>
      <c r="P457" s="253"/>
    </row>
    <row r="458" spans="1:16" ht="15.75" customHeight="1">
      <c r="A458" s="284"/>
      <c r="B458" s="315"/>
      <c r="C458" s="253"/>
      <c r="D458" s="253"/>
      <c r="E458" s="253"/>
      <c r="F458" s="253"/>
      <c r="G458" s="253"/>
      <c r="H458" s="253"/>
      <c r="I458" s="253"/>
      <c r="J458" s="292"/>
      <c r="K458" s="253"/>
      <c r="L458" s="253"/>
      <c r="M458" s="253"/>
      <c r="N458" s="253"/>
      <c r="O458" s="253"/>
      <c r="P458" s="253"/>
    </row>
    <row r="459" spans="1:16" ht="15.75" customHeight="1">
      <c r="A459" s="284"/>
      <c r="B459" s="315"/>
      <c r="C459" s="253"/>
      <c r="D459" s="253"/>
      <c r="E459" s="253"/>
      <c r="F459" s="253"/>
      <c r="G459" s="253"/>
      <c r="H459" s="253"/>
      <c r="I459" s="253"/>
      <c r="J459" s="292"/>
      <c r="K459" s="253"/>
      <c r="L459" s="253"/>
      <c r="M459" s="253"/>
      <c r="N459" s="253"/>
      <c r="O459" s="253"/>
      <c r="P459" s="253"/>
    </row>
    <row r="460" spans="1:16" ht="15.75" customHeight="1">
      <c r="A460" s="284"/>
      <c r="B460" s="315"/>
      <c r="C460" s="253"/>
      <c r="D460" s="253"/>
      <c r="E460" s="253"/>
      <c r="F460" s="253"/>
      <c r="G460" s="253"/>
      <c r="H460" s="253"/>
      <c r="I460" s="253"/>
      <c r="J460" s="292"/>
      <c r="K460" s="253"/>
      <c r="L460" s="253"/>
      <c r="M460" s="253"/>
      <c r="N460" s="253"/>
      <c r="O460" s="253"/>
      <c r="P460" s="253"/>
    </row>
    <row r="461" spans="1:16" ht="15.75" customHeight="1">
      <c r="A461" s="284"/>
      <c r="B461" s="315"/>
      <c r="C461" s="253"/>
      <c r="D461" s="253"/>
      <c r="E461" s="253"/>
      <c r="F461" s="253"/>
      <c r="G461" s="253"/>
      <c r="H461" s="253"/>
      <c r="I461" s="253"/>
      <c r="J461" s="292"/>
      <c r="K461" s="253"/>
      <c r="L461" s="253"/>
      <c r="M461" s="253"/>
      <c r="N461" s="253"/>
      <c r="O461" s="253"/>
      <c r="P461" s="253"/>
    </row>
    <row r="462" spans="1:16" ht="15.75" customHeight="1">
      <c r="A462" s="284"/>
      <c r="B462" s="315"/>
      <c r="C462" s="253"/>
      <c r="D462" s="253"/>
      <c r="E462" s="253"/>
      <c r="F462" s="253"/>
      <c r="G462" s="253"/>
      <c r="H462" s="253"/>
      <c r="I462" s="253"/>
      <c r="J462" s="292"/>
      <c r="K462" s="253"/>
      <c r="L462" s="253"/>
      <c r="M462" s="253"/>
      <c r="N462" s="253"/>
      <c r="O462" s="253"/>
      <c r="P462" s="253"/>
    </row>
    <row r="463" spans="1:16" ht="15.75" customHeight="1">
      <c r="A463" s="284"/>
      <c r="B463" s="315"/>
      <c r="C463" s="253"/>
      <c r="D463" s="253"/>
      <c r="E463" s="253"/>
      <c r="F463" s="253"/>
      <c r="G463" s="253"/>
      <c r="H463" s="253"/>
      <c r="I463" s="253"/>
      <c r="J463" s="292"/>
      <c r="K463" s="253"/>
      <c r="L463" s="253"/>
      <c r="M463" s="253"/>
      <c r="N463" s="253"/>
      <c r="O463" s="253"/>
      <c r="P463" s="253"/>
    </row>
    <row r="464" spans="1:16" ht="15.75" customHeight="1">
      <c r="A464" s="284"/>
      <c r="B464" s="315"/>
      <c r="C464" s="253"/>
      <c r="D464" s="253"/>
      <c r="E464" s="253"/>
      <c r="F464" s="253"/>
      <c r="G464" s="253"/>
      <c r="H464" s="253"/>
      <c r="I464" s="253"/>
      <c r="J464" s="292"/>
      <c r="K464" s="253"/>
      <c r="L464" s="253"/>
      <c r="M464" s="253"/>
      <c r="N464" s="253"/>
      <c r="O464" s="253"/>
      <c r="P464" s="253"/>
    </row>
    <row r="465" spans="1:16" ht="15.75" customHeight="1">
      <c r="A465" s="284"/>
      <c r="B465" s="315"/>
      <c r="C465" s="253"/>
      <c r="D465" s="253"/>
      <c r="E465" s="253"/>
      <c r="F465" s="253"/>
      <c r="G465" s="253"/>
      <c r="H465" s="253"/>
      <c r="I465" s="253"/>
      <c r="J465" s="292"/>
      <c r="K465" s="253"/>
      <c r="L465" s="253"/>
      <c r="M465" s="253"/>
      <c r="N465" s="253"/>
      <c r="O465" s="253"/>
      <c r="P465" s="253"/>
    </row>
    <row r="466" spans="1:16" ht="15.75" customHeight="1">
      <c r="A466" s="284"/>
      <c r="B466" s="315"/>
      <c r="C466" s="253"/>
      <c r="D466" s="253"/>
      <c r="E466" s="253"/>
      <c r="F466" s="253"/>
      <c r="G466" s="253"/>
      <c r="H466" s="253"/>
      <c r="I466" s="253"/>
      <c r="J466" s="292"/>
      <c r="K466" s="253"/>
      <c r="L466" s="253"/>
      <c r="M466" s="253"/>
      <c r="N466" s="253"/>
      <c r="O466" s="253"/>
      <c r="P466" s="253"/>
    </row>
    <row r="467" spans="1:16" ht="15.75" customHeight="1">
      <c r="A467" s="284"/>
      <c r="B467" s="315"/>
      <c r="C467" s="253"/>
      <c r="D467" s="253"/>
      <c r="E467" s="253"/>
      <c r="F467" s="253"/>
      <c r="G467" s="253"/>
      <c r="H467" s="253"/>
      <c r="I467" s="253"/>
      <c r="J467" s="292"/>
      <c r="K467" s="253"/>
      <c r="L467" s="253"/>
      <c r="M467" s="253"/>
      <c r="N467" s="253"/>
      <c r="O467" s="253"/>
      <c r="P467" s="253"/>
    </row>
    <row r="468" spans="1:16" ht="15.75" customHeight="1">
      <c r="A468" s="284"/>
      <c r="B468" s="315"/>
      <c r="C468" s="253"/>
      <c r="D468" s="253"/>
      <c r="E468" s="253"/>
      <c r="F468" s="253"/>
      <c r="G468" s="253"/>
      <c r="H468" s="253"/>
      <c r="I468" s="253"/>
      <c r="J468" s="292"/>
      <c r="K468" s="253"/>
      <c r="L468" s="253"/>
      <c r="M468" s="253"/>
      <c r="N468" s="253"/>
      <c r="O468" s="253"/>
      <c r="P468" s="253"/>
    </row>
    <row r="469" spans="1:16" ht="15.75" customHeight="1">
      <c r="A469" s="284"/>
      <c r="B469" s="315"/>
      <c r="C469" s="253"/>
      <c r="D469" s="253"/>
      <c r="E469" s="253"/>
      <c r="F469" s="253"/>
      <c r="G469" s="253"/>
      <c r="H469" s="253"/>
      <c r="I469" s="253"/>
      <c r="J469" s="292"/>
      <c r="K469" s="253"/>
      <c r="L469" s="253"/>
      <c r="M469" s="253"/>
      <c r="N469" s="253"/>
      <c r="O469" s="253"/>
      <c r="P469" s="253"/>
    </row>
    <row r="470" spans="1:16" ht="15.75" customHeight="1">
      <c r="A470" s="284"/>
      <c r="B470" s="315"/>
      <c r="C470" s="253"/>
      <c r="D470" s="253"/>
      <c r="E470" s="253"/>
      <c r="F470" s="253"/>
      <c r="G470" s="253"/>
      <c r="H470" s="253"/>
      <c r="I470" s="253"/>
      <c r="J470" s="292"/>
      <c r="K470" s="253"/>
      <c r="L470" s="253"/>
      <c r="M470" s="253"/>
      <c r="N470" s="253"/>
      <c r="O470" s="253"/>
      <c r="P470" s="253"/>
    </row>
    <row r="471" spans="1:16" ht="15.75" customHeight="1">
      <c r="A471" s="284"/>
      <c r="B471" s="315"/>
      <c r="C471" s="253"/>
      <c r="D471" s="253"/>
      <c r="E471" s="253"/>
      <c r="F471" s="253"/>
      <c r="G471" s="253"/>
      <c r="H471" s="253"/>
      <c r="I471" s="253"/>
      <c r="J471" s="292"/>
      <c r="K471" s="253"/>
      <c r="L471" s="253"/>
      <c r="M471" s="253"/>
      <c r="N471" s="253"/>
      <c r="O471" s="253"/>
      <c r="P471" s="253"/>
    </row>
    <row r="472" spans="1:16" ht="15.75" customHeight="1">
      <c r="A472" s="284"/>
      <c r="B472" s="315"/>
      <c r="C472" s="253"/>
      <c r="D472" s="253"/>
      <c r="E472" s="253"/>
      <c r="F472" s="253"/>
      <c r="G472" s="253"/>
      <c r="H472" s="253"/>
      <c r="I472" s="253"/>
      <c r="J472" s="292"/>
      <c r="K472" s="253"/>
      <c r="L472" s="253"/>
      <c r="M472" s="253"/>
      <c r="N472" s="253"/>
      <c r="O472" s="253"/>
      <c r="P472" s="253"/>
    </row>
    <row r="473" spans="1:16" ht="15.75" customHeight="1">
      <c r="A473" s="284"/>
      <c r="B473" s="315"/>
      <c r="C473" s="253"/>
      <c r="D473" s="253"/>
      <c r="E473" s="253"/>
      <c r="F473" s="253"/>
      <c r="G473" s="253"/>
      <c r="H473" s="253"/>
      <c r="I473" s="253"/>
      <c r="J473" s="292"/>
      <c r="K473" s="253"/>
      <c r="L473" s="253"/>
      <c r="M473" s="253"/>
      <c r="N473" s="253"/>
      <c r="O473" s="253"/>
      <c r="P473" s="253"/>
    </row>
    <row r="474" spans="1:16" ht="15.75" customHeight="1">
      <c r="A474" s="284"/>
      <c r="B474" s="315"/>
      <c r="C474" s="253"/>
      <c r="D474" s="253"/>
      <c r="E474" s="253"/>
      <c r="F474" s="253"/>
      <c r="G474" s="253"/>
      <c r="H474" s="253"/>
      <c r="I474" s="253"/>
      <c r="J474" s="292"/>
      <c r="K474" s="253"/>
      <c r="L474" s="253"/>
      <c r="M474" s="253"/>
      <c r="N474" s="253"/>
      <c r="O474" s="253"/>
      <c r="P474" s="253"/>
    </row>
    <row r="475" spans="1:16" ht="15.75" customHeight="1">
      <c r="A475" s="284"/>
      <c r="B475" s="315"/>
      <c r="C475" s="253"/>
      <c r="D475" s="253"/>
      <c r="E475" s="253"/>
      <c r="F475" s="253"/>
      <c r="G475" s="253"/>
      <c r="H475" s="253"/>
      <c r="I475" s="253"/>
      <c r="J475" s="292"/>
      <c r="K475" s="253"/>
      <c r="L475" s="253"/>
      <c r="M475" s="253"/>
      <c r="N475" s="253"/>
      <c r="O475" s="253"/>
      <c r="P475" s="253"/>
    </row>
    <row r="476" spans="1:16" ht="15.75" customHeight="1">
      <c r="A476" s="284"/>
      <c r="B476" s="315"/>
      <c r="C476" s="253"/>
      <c r="D476" s="253"/>
      <c r="E476" s="253"/>
      <c r="F476" s="253"/>
      <c r="G476" s="253"/>
      <c r="H476" s="253"/>
      <c r="I476" s="253"/>
      <c r="J476" s="292"/>
      <c r="K476" s="253"/>
      <c r="L476" s="253"/>
      <c r="M476" s="253"/>
      <c r="N476" s="253"/>
      <c r="O476" s="253"/>
      <c r="P476" s="253"/>
    </row>
    <row r="477" spans="1:16" ht="15.75" customHeight="1">
      <c r="A477" s="284"/>
      <c r="B477" s="315"/>
      <c r="C477" s="253"/>
      <c r="D477" s="253"/>
      <c r="E477" s="253"/>
      <c r="F477" s="253"/>
      <c r="G477" s="253"/>
      <c r="H477" s="253"/>
      <c r="I477" s="253"/>
      <c r="J477" s="292"/>
      <c r="K477" s="253"/>
      <c r="L477" s="253"/>
      <c r="M477" s="253"/>
      <c r="N477" s="253"/>
      <c r="O477" s="253"/>
      <c r="P477" s="253"/>
    </row>
    <row r="478" spans="1:16" ht="15.75" customHeight="1">
      <c r="A478" s="284"/>
      <c r="B478" s="315"/>
      <c r="C478" s="253"/>
      <c r="D478" s="253"/>
      <c r="E478" s="253"/>
      <c r="F478" s="253"/>
      <c r="G478" s="253"/>
      <c r="H478" s="253"/>
      <c r="I478" s="253"/>
      <c r="J478" s="292"/>
      <c r="K478" s="253"/>
      <c r="L478" s="253"/>
      <c r="M478" s="253"/>
      <c r="N478" s="253"/>
      <c r="O478" s="253"/>
      <c r="P478" s="253"/>
    </row>
    <row r="479" spans="1:16" ht="15.75" customHeight="1">
      <c r="A479" s="284"/>
      <c r="B479" s="315"/>
      <c r="C479" s="253"/>
      <c r="D479" s="253"/>
      <c r="E479" s="253"/>
      <c r="F479" s="253"/>
      <c r="G479" s="253"/>
      <c r="H479" s="253"/>
      <c r="I479" s="253"/>
      <c r="J479" s="292"/>
      <c r="K479" s="253"/>
      <c r="L479" s="253"/>
      <c r="M479" s="253"/>
      <c r="N479" s="253"/>
      <c r="O479" s="253"/>
      <c r="P479" s="253"/>
    </row>
    <row r="480" spans="1:16" ht="15.75" customHeight="1">
      <c r="A480" s="284"/>
      <c r="B480" s="315"/>
      <c r="C480" s="253"/>
      <c r="D480" s="253"/>
      <c r="E480" s="253"/>
      <c r="F480" s="253"/>
      <c r="G480" s="253"/>
      <c r="H480" s="253"/>
      <c r="I480" s="253"/>
      <c r="J480" s="292"/>
      <c r="K480" s="253"/>
      <c r="L480" s="253"/>
      <c r="M480" s="253"/>
      <c r="N480" s="253"/>
      <c r="O480" s="253"/>
      <c r="P480" s="253"/>
    </row>
    <row r="481" spans="1:16" ht="15.75" customHeight="1">
      <c r="A481" s="284"/>
      <c r="B481" s="315"/>
      <c r="C481" s="253"/>
      <c r="D481" s="253"/>
      <c r="E481" s="253"/>
      <c r="F481" s="253"/>
      <c r="G481" s="253"/>
      <c r="H481" s="253"/>
      <c r="I481" s="253"/>
      <c r="J481" s="292"/>
      <c r="K481" s="253"/>
      <c r="L481" s="253"/>
      <c r="M481" s="253"/>
      <c r="N481" s="253"/>
      <c r="O481" s="253"/>
      <c r="P481" s="253"/>
    </row>
    <row r="482" spans="1:16" ht="15.75" customHeight="1">
      <c r="A482" s="284"/>
      <c r="B482" s="315"/>
      <c r="C482" s="253"/>
      <c r="D482" s="253"/>
      <c r="E482" s="253"/>
      <c r="F482" s="253"/>
      <c r="G482" s="253"/>
      <c r="H482" s="253"/>
      <c r="I482" s="253"/>
      <c r="J482" s="292"/>
      <c r="K482" s="253"/>
      <c r="L482" s="253"/>
      <c r="M482" s="253"/>
      <c r="N482" s="253"/>
      <c r="O482" s="253"/>
      <c r="P482" s="253"/>
    </row>
    <row r="483" spans="1:16" ht="15.75" customHeight="1">
      <c r="A483" s="284"/>
      <c r="B483" s="315"/>
      <c r="C483" s="253"/>
      <c r="D483" s="253"/>
      <c r="E483" s="253"/>
      <c r="F483" s="253"/>
      <c r="G483" s="253"/>
      <c r="H483" s="253"/>
      <c r="I483" s="253"/>
      <c r="J483" s="292"/>
      <c r="K483" s="253"/>
      <c r="L483" s="253"/>
      <c r="M483" s="253"/>
      <c r="N483" s="253"/>
      <c r="O483" s="253"/>
      <c r="P483" s="253"/>
    </row>
    <row r="484" spans="1:16" ht="15.75" customHeight="1">
      <c r="A484" s="284"/>
      <c r="B484" s="315"/>
      <c r="C484" s="253"/>
      <c r="D484" s="253"/>
      <c r="E484" s="253"/>
      <c r="F484" s="253"/>
      <c r="G484" s="253"/>
      <c r="H484" s="253"/>
      <c r="I484" s="253"/>
      <c r="J484" s="292"/>
      <c r="K484" s="253"/>
      <c r="L484" s="253"/>
      <c r="M484" s="253"/>
      <c r="N484" s="253"/>
      <c r="O484" s="253"/>
      <c r="P484" s="253"/>
    </row>
    <row r="485" spans="1:16" ht="15.75" customHeight="1">
      <c r="A485" s="284"/>
      <c r="B485" s="315"/>
      <c r="C485" s="253"/>
      <c r="D485" s="253"/>
      <c r="E485" s="253"/>
      <c r="F485" s="253"/>
      <c r="G485" s="253"/>
      <c r="H485" s="253"/>
      <c r="I485" s="253"/>
      <c r="J485" s="292"/>
      <c r="K485" s="253"/>
      <c r="L485" s="253"/>
      <c r="M485" s="253"/>
      <c r="N485" s="253"/>
      <c r="O485" s="253"/>
      <c r="P485" s="253"/>
    </row>
    <row r="486" spans="1:16" ht="15.75" customHeight="1">
      <c r="A486" s="284"/>
      <c r="B486" s="315"/>
      <c r="C486" s="253"/>
      <c r="D486" s="253"/>
      <c r="E486" s="253"/>
      <c r="F486" s="253"/>
      <c r="G486" s="253"/>
      <c r="H486" s="253"/>
      <c r="I486" s="253"/>
      <c r="J486" s="292"/>
      <c r="K486" s="253"/>
      <c r="L486" s="253"/>
      <c r="M486" s="253"/>
      <c r="N486" s="253"/>
      <c r="O486" s="253"/>
      <c r="P486" s="253"/>
    </row>
    <row r="487" spans="1:16" ht="15.75" customHeight="1">
      <c r="A487" s="284"/>
      <c r="B487" s="315"/>
      <c r="C487" s="253"/>
      <c r="D487" s="253"/>
      <c r="E487" s="253"/>
      <c r="F487" s="253"/>
      <c r="G487" s="253"/>
      <c r="H487" s="253"/>
      <c r="I487" s="253"/>
      <c r="J487" s="292"/>
      <c r="K487" s="253"/>
      <c r="L487" s="253"/>
      <c r="M487" s="253"/>
      <c r="N487" s="253"/>
      <c r="O487" s="253"/>
      <c r="P487" s="253"/>
    </row>
    <row r="488" spans="1:16" ht="15.75" customHeight="1">
      <c r="A488" s="284"/>
      <c r="B488" s="315"/>
      <c r="C488" s="253"/>
      <c r="D488" s="253"/>
      <c r="E488" s="253"/>
      <c r="F488" s="253"/>
      <c r="G488" s="253"/>
      <c r="H488" s="253"/>
      <c r="I488" s="253"/>
      <c r="J488" s="292"/>
      <c r="K488" s="253"/>
      <c r="L488" s="253"/>
      <c r="M488" s="253"/>
      <c r="N488" s="253"/>
      <c r="O488" s="253"/>
      <c r="P488" s="253"/>
    </row>
    <row r="489" spans="1:16" ht="15.75" customHeight="1">
      <c r="A489" s="284"/>
      <c r="B489" s="315"/>
      <c r="C489" s="253"/>
      <c r="D489" s="253"/>
      <c r="E489" s="253"/>
      <c r="F489" s="253"/>
      <c r="G489" s="253"/>
      <c r="H489" s="253"/>
      <c r="I489" s="253"/>
      <c r="J489" s="292"/>
      <c r="K489" s="253"/>
      <c r="L489" s="253"/>
      <c r="M489" s="253"/>
      <c r="N489" s="253"/>
      <c r="O489" s="253"/>
      <c r="P489" s="253"/>
    </row>
    <row r="490" spans="1:16" ht="15.75" customHeight="1">
      <c r="A490" s="284"/>
      <c r="B490" s="315"/>
      <c r="C490" s="253"/>
      <c r="D490" s="253"/>
      <c r="E490" s="253"/>
      <c r="F490" s="253"/>
      <c r="G490" s="253"/>
      <c r="H490" s="253"/>
      <c r="I490" s="253"/>
      <c r="J490" s="292"/>
      <c r="K490" s="253"/>
      <c r="L490" s="253"/>
      <c r="M490" s="253"/>
      <c r="N490" s="253"/>
      <c r="O490" s="253"/>
      <c r="P490" s="253"/>
    </row>
    <row r="491" spans="1:16" ht="15.75" customHeight="1">
      <c r="A491" s="284"/>
      <c r="B491" s="315"/>
      <c r="C491" s="253"/>
      <c r="D491" s="253"/>
      <c r="E491" s="253"/>
      <c r="F491" s="253"/>
      <c r="G491" s="253"/>
      <c r="H491" s="253"/>
      <c r="I491" s="253"/>
      <c r="J491" s="292"/>
      <c r="K491" s="253"/>
      <c r="L491" s="253"/>
      <c r="M491" s="253"/>
      <c r="N491" s="253"/>
      <c r="O491" s="253"/>
      <c r="P491" s="253"/>
    </row>
    <row r="492" spans="1:16" ht="15.75" customHeight="1">
      <c r="A492" s="284"/>
      <c r="B492" s="315"/>
      <c r="C492" s="253"/>
      <c r="D492" s="253"/>
      <c r="E492" s="253"/>
      <c r="F492" s="253"/>
      <c r="G492" s="253"/>
      <c r="H492" s="253"/>
      <c r="I492" s="253"/>
      <c r="J492" s="292"/>
      <c r="K492" s="253"/>
      <c r="L492" s="253"/>
      <c r="M492" s="253"/>
      <c r="N492" s="253"/>
      <c r="O492" s="253"/>
      <c r="P492" s="253"/>
    </row>
    <row r="493" spans="1:16" ht="15.75" customHeight="1">
      <c r="A493" s="284"/>
      <c r="B493" s="315"/>
      <c r="C493" s="253"/>
      <c r="D493" s="253"/>
      <c r="E493" s="253"/>
      <c r="F493" s="253"/>
      <c r="G493" s="253"/>
      <c r="H493" s="253"/>
      <c r="I493" s="253"/>
      <c r="J493" s="292"/>
      <c r="K493" s="253"/>
      <c r="L493" s="253"/>
      <c r="M493" s="253"/>
      <c r="N493" s="253"/>
      <c r="O493" s="253"/>
      <c r="P493" s="253"/>
    </row>
    <row r="494" spans="1:16" ht="15.75" customHeight="1">
      <c r="A494" s="284"/>
      <c r="B494" s="315"/>
      <c r="C494" s="253"/>
      <c r="D494" s="253"/>
      <c r="E494" s="253"/>
      <c r="F494" s="253"/>
      <c r="G494" s="253"/>
      <c r="H494" s="253"/>
      <c r="I494" s="253"/>
      <c r="J494" s="292"/>
      <c r="K494" s="253"/>
      <c r="L494" s="253"/>
      <c r="M494" s="253"/>
      <c r="N494" s="253"/>
      <c r="O494" s="253"/>
      <c r="P494" s="253"/>
    </row>
    <row r="495" spans="1:16" ht="15.75" customHeight="1">
      <c r="A495" s="284"/>
      <c r="B495" s="315"/>
      <c r="C495" s="253"/>
      <c r="D495" s="253"/>
      <c r="E495" s="253"/>
      <c r="F495" s="253"/>
      <c r="G495" s="253"/>
      <c r="H495" s="253"/>
      <c r="I495" s="253"/>
      <c r="J495" s="292"/>
      <c r="K495" s="253"/>
      <c r="L495" s="253"/>
      <c r="M495" s="253"/>
      <c r="N495" s="253"/>
      <c r="O495" s="253"/>
      <c r="P495" s="253"/>
    </row>
    <row r="496" spans="1:16" ht="15.75" customHeight="1">
      <c r="A496" s="284"/>
      <c r="B496" s="315"/>
      <c r="C496" s="253"/>
      <c r="D496" s="253"/>
      <c r="E496" s="253"/>
      <c r="F496" s="253"/>
      <c r="G496" s="253"/>
      <c r="H496" s="253"/>
      <c r="I496" s="253"/>
      <c r="J496" s="292"/>
      <c r="K496" s="253"/>
      <c r="L496" s="253"/>
      <c r="M496" s="253"/>
      <c r="N496" s="253"/>
      <c r="O496" s="253"/>
      <c r="P496" s="253"/>
    </row>
    <row r="497" spans="1:16" ht="15.75" customHeight="1">
      <c r="A497" s="284"/>
      <c r="B497" s="315"/>
      <c r="C497" s="253"/>
      <c r="D497" s="253"/>
      <c r="E497" s="253"/>
      <c r="F497" s="253"/>
      <c r="G497" s="253"/>
      <c r="H497" s="253"/>
      <c r="I497" s="253"/>
      <c r="J497" s="292"/>
      <c r="K497" s="253"/>
      <c r="L497" s="253"/>
      <c r="M497" s="253"/>
      <c r="N497" s="253"/>
      <c r="O497" s="253"/>
      <c r="P497" s="253"/>
    </row>
    <row r="498" spans="1:16" ht="15.75" customHeight="1">
      <c r="A498" s="284"/>
      <c r="B498" s="315"/>
      <c r="C498" s="253"/>
      <c r="D498" s="253"/>
      <c r="E498" s="253"/>
      <c r="F498" s="253"/>
      <c r="G498" s="253"/>
      <c r="H498" s="253"/>
      <c r="I498" s="253"/>
      <c r="J498" s="292"/>
      <c r="K498" s="253"/>
      <c r="L498" s="253"/>
      <c r="M498" s="253"/>
      <c r="N498" s="253"/>
      <c r="O498" s="253"/>
      <c r="P498" s="253"/>
    </row>
    <row r="499" spans="1:16" ht="15.75" customHeight="1">
      <c r="A499" s="284"/>
      <c r="B499" s="315"/>
      <c r="C499" s="253"/>
      <c r="D499" s="253"/>
      <c r="E499" s="253"/>
      <c r="F499" s="253"/>
      <c r="G499" s="253"/>
      <c r="H499" s="253"/>
      <c r="I499" s="253"/>
      <c r="J499" s="292"/>
      <c r="K499" s="253"/>
      <c r="L499" s="253"/>
      <c r="M499" s="253"/>
      <c r="N499" s="253"/>
      <c r="O499" s="253"/>
      <c r="P499" s="253"/>
    </row>
    <row r="500" spans="1:16" ht="15.75" customHeight="1">
      <c r="A500" s="284"/>
      <c r="B500" s="315"/>
      <c r="C500" s="253"/>
      <c r="D500" s="253"/>
      <c r="E500" s="253"/>
      <c r="F500" s="253"/>
      <c r="G500" s="253"/>
      <c r="H500" s="253"/>
      <c r="I500" s="253"/>
      <c r="J500" s="292"/>
      <c r="K500" s="253"/>
      <c r="L500" s="253"/>
      <c r="M500" s="253"/>
      <c r="N500" s="253"/>
      <c r="O500" s="253"/>
      <c r="P500" s="253"/>
    </row>
    <row r="501" spans="1:16" ht="15.75" customHeight="1">
      <c r="A501" s="284"/>
      <c r="B501" s="315"/>
      <c r="C501" s="253"/>
      <c r="D501" s="253"/>
      <c r="E501" s="253"/>
      <c r="F501" s="253"/>
      <c r="G501" s="253"/>
      <c r="H501" s="253"/>
      <c r="I501" s="253"/>
      <c r="J501" s="292"/>
      <c r="K501" s="253"/>
      <c r="L501" s="253"/>
      <c r="M501" s="253"/>
      <c r="N501" s="253"/>
      <c r="O501" s="253"/>
      <c r="P501" s="253"/>
    </row>
    <row r="502" spans="1:16" ht="15.75" customHeight="1">
      <c r="A502" s="284"/>
      <c r="B502" s="315"/>
      <c r="C502" s="253"/>
      <c r="D502" s="253"/>
      <c r="E502" s="253"/>
      <c r="F502" s="253"/>
      <c r="G502" s="253"/>
      <c r="H502" s="253"/>
      <c r="I502" s="253"/>
      <c r="J502" s="292"/>
      <c r="K502" s="253"/>
      <c r="L502" s="253"/>
      <c r="M502" s="253"/>
      <c r="N502" s="253"/>
      <c r="O502" s="253"/>
      <c r="P502" s="253"/>
    </row>
    <row r="503" spans="1:16" ht="15.75" customHeight="1">
      <c r="A503" s="284"/>
      <c r="B503" s="315"/>
      <c r="C503" s="253"/>
      <c r="D503" s="253"/>
      <c r="E503" s="253"/>
      <c r="F503" s="253"/>
      <c r="G503" s="253"/>
      <c r="H503" s="253"/>
      <c r="I503" s="253"/>
      <c r="J503" s="292"/>
      <c r="K503" s="253"/>
      <c r="L503" s="253"/>
      <c r="M503" s="253"/>
      <c r="N503" s="253"/>
      <c r="O503" s="253"/>
      <c r="P503" s="253"/>
    </row>
    <row r="504" spans="1:16" ht="15.75" customHeight="1">
      <c r="A504" s="284"/>
      <c r="B504" s="315"/>
      <c r="C504" s="253"/>
      <c r="D504" s="253"/>
      <c r="E504" s="253"/>
      <c r="F504" s="253"/>
      <c r="G504" s="253"/>
      <c r="H504" s="253"/>
      <c r="I504" s="253"/>
      <c r="J504" s="292"/>
      <c r="K504" s="253"/>
      <c r="L504" s="253"/>
      <c r="M504" s="253"/>
      <c r="N504" s="253"/>
      <c r="O504" s="253"/>
      <c r="P504" s="253"/>
    </row>
    <row r="505" spans="1:16" ht="15.75" customHeight="1">
      <c r="A505" s="284"/>
      <c r="B505" s="315"/>
      <c r="C505" s="253"/>
      <c r="D505" s="253"/>
      <c r="E505" s="253"/>
      <c r="F505" s="253"/>
      <c r="G505" s="253"/>
      <c r="H505" s="253"/>
      <c r="I505" s="253"/>
      <c r="J505" s="292"/>
      <c r="K505" s="253"/>
      <c r="L505" s="253"/>
      <c r="M505" s="253"/>
      <c r="N505" s="253"/>
      <c r="O505" s="253"/>
      <c r="P505" s="253"/>
    </row>
    <row r="506" spans="1:16" ht="15.75" customHeight="1">
      <c r="A506" s="284"/>
      <c r="B506" s="315"/>
      <c r="C506" s="253"/>
      <c r="D506" s="253"/>
      <c r="E506" s="253"/>
      <c r="F506" s="253"/>
      <c r="G506" s="253"/>
      <c r="H506" s="253"/>
      <c r="I506" s="253"/>
      <c r="J506" s="292"/>
      <c r="K506" s="253"/>
      <c r="L506" s="253"/>
      <c r="M506" s="253"/>
      <c r="N506" s="253"/>
      <c r="O506" s="253"/>
      <c r="P506" s="253"/>
    </row>
    <row r="507" spans="1:16" ht="15.75" customHeight="1">
      <c r="A507" s="284"/>
      <c r="B507" s="315"/>
      <c r="C507" s="253"/>
      <c r="D507" s="253"/>
      <c r="E507" s="253"/>
      <c r="F507" s="253"/>
      <c r="G507" s="253"/>
      <c r="H507" s="253"/>
      <c r="I507" s="253"/>
      <c r="J507" s="292"/>
      <c r="K507" s="253"/>
      <c r="L507" s="253"/>
      <c r="M507" s="253"/>
      <c r="N507" s="253"/>
      <c r="O507" s="253"/>
      <c r="P507" s="253"/>
    </row>
    <row r="508" spans="1:16" ht="15.75" customHeight="1">
      <c r="A508" s="284"/>
      <c r="B508" s="315"/>
      <c r="C508" s="253"/>
      <c r="D508" s="253"/>
      <c r="E508" s="253"/>
      <c r="F508" s="253"/>
      <c r="G508" s="253"/>
      <c r="H508" s="253"/>
      <c r="I508" s="253"/>
      <c r="J508" s="292"/>
      <c r="K508" s="253"/>
      <c r="L508" s="253"/>
      <c r="M508" s="253"/>
      <c r="N508" s="253"/>
      <c r="O508" s="253"/>
      <c r="P508" s="253"/>
    </row>
    <row r="509" spans="1:16" ht="15.75" customHeight="1">
      <c r="A509" s="284"/>
      <c r="B509" s="315"/>
      <c r="C509" s="253"/>
      <c r="D509" s="253"/>
      <c r="E509" s="253"/>
      <c r="F509" s="253"/>
      <c r="G509" s="253"/>
      <c r="H509" s="253"/>
      <c r="I509" s="253"/>
      <c r="J509" s="292"/>
      <c r="K509" s="253"/>
      <c r="L509" s="253"/>
      <c r="M509" s="253"/>
      <c r="N509" s="253"/>
      <c r="O509" s="253"/>
      <c r="P509" s="253"/>
    </row>
    <row r="510" spans="1:16" ht="15.75" customHeight="1">
      <c r="A510" s="284"/>
      <c r="B510" s="315"/>
      <c r="C510" s="253"/>
      <c r="D510" s="253"/>
      <c r="E510" s="253"/>
      <c r="F510" s="253"/>
      <c r="G510" s="253"/>
      <c r="H510" s="253"/>
      <c r="I510" s="253"/>
      <c r="J510" s="292"/>
      <c r="K510" s="253"/>
      <c r="L510" s="253"/>
      <c r="M510" s="253"/>
      <c r="N510" s="253"/>
      <c r="O510" s="253"/>
      <c r="P510" s="253"/>
    </row>
    <row r="511" spans="1:16" ht="15.75" customHeight="1">
      <c r="A511" s="284"/>
      <c r="B511" s="315"/>
      <c r="C511" s="253"/>
      <c r="D511" s="253"/>
      <c r="E511" s="253"/>
      <c r="F511" s="253"/>
      <c r="G511" s="253"/>
      <c r="H511" s="253"/>
      <c r="I511" s="253"/>
      <c r="J511" s="292"/>
      <c r="K511" s="253"/>
      <c r="L511" s="253"/>
      <c r="M511" s="253"/>
      <c r="N511" s="253"/>
      <c r="O511" s="253"/>
      <c r="P511" s="253"/>
    </row>
    <row r="512" spans="1:16" ht="15.75" customHeight="1">
      <c r="A512" s="284"/>
      <c r="B512" s="315"/>
      <c r="C512" s="253"/>
      <c r="D512" s="253"/>
      <c r="E512" s="253"/>
      <c r="F512" s="253"/>
      <c r="G512" s="253"/>
      <c r="H512" s="253"/>
      <c r="I512" s="253"/>
      <c r="J512" s="292"/>
      <c r="K512" s="253"/>
      <c r="L512" s="253"/>
      <c r="M512" s="253"/>
      <c r="N512" s="253"/>
      <c r="O512" s="253"/>
      <c r="P512" s="253"/>
    </row>
    <row r="513" spans="1:16" ht="15.75" customHeight="1">
      <c r="A513" s="284"/>
      <c r="B513" s="315"/>
      <c r="C513" s="253"/>
      <c r="D513" s="253"/>
      <c r="E513" s="253"/>
      <c r="F513" s="253"/>
      <c r="G513" s="253"/>
      <c r="H513" s="253"/>
      <c r="I513" s="253"/>
      <c r="J513" s="292"/>
      <c r="K513" s="253"/>
      <c r="L513" s="253"/>
      <c r="M513" s="253"/>
      <c r="N513" s="253"/>
      <c r="O513" s="253"/>
      <c r="P513" s="253"/>
    </row>
    <row r="514" spans="1:16" ht="15.75" customHeight="1">
      <c r="A514" s="284"/>
      <c r="B514" s="315"/>
      <c r="C514" s="253"/>
      <c r="D514" s="253"/>
      <c r="E514" s="253"/>
      <c r="F514" s="253"/>
      <c r="G514" s="253"/>
      <c r="H514" s="253"/>
      <c r="I514" s="253"/>
      <c r="J514" s="292"/>
      <c r="K514" s="253"/>
      <c r="L514" s="253"/>
      <c r="M514" s="253"/>
      <c r="N514" s="253"/>
      <c r="O514" s="253"/>
      <c r="P514" s="253"/>
    </row>
    <row r="515" spans="1:16" ht="15.75" customHeight="1">
      <c r="A515" s="284"/>
      <c r="B515" s="315"/>
      <c r="C515" s="253"/>
      <c r="D515" s="253"/>
      <c r="E515" s="253"/>
      <c r="F515" s="253"/>
      <c r="G515" s="253"/>
      <c r="H515" s="253"/>
      <c r="I515" s="253"/>
      <c r="J515" s="292"/>
      <c r="K515" s="253"/>
      <c r="L515" s="253"/>
      <c r="M515" s="253"/>
      <c r="N515" s="253"/>
      <c r="O515" s="253"/>
      <c r="P515" s="253"/>
    </row>
    <row r="516" spans="1:16" ht="15.75" customHeight="1">
      <c r="A516" s="284"/>
      <c r="B516" s="315"/>
      <c r="C516" s="253"/>
      <c r="D516" s="253"/>
      <c r="E516" s="253"/>
      <c r="F516" s="253"/>
      <c r="G516" s="253"/>
      <c r="H516" s="253"/>
      <c r="I516" s="253"/>
      <c r="J516" s="292"/>
      <c r="K516" s="253"/>
      <c r="L516" s="253"/>
      <c r="M516" s="253"/>
      <c r="N516" s="253"/>
      <c r="O516" s="253"/>
      <c r="P516" s="253"/>
    </row>
    <row r="517" spans="1:16" ht="15.75" customHeight="1">
      <c r="A517" s="284"/>
      <c r="B517" s="315"/>
      <c r="C517" s="253"/>
      <c r="D517" s="253"/>
      <c r="E517" s="253"/>
      <c r="F517" s="253"/>
      <c r="G517" s="253"/>
      <c r="H517" s="253"/>
      <c r="I517" s="253"/>
      <c r="J517" s="292"/>
      <c r="K517" s="253"/>
      <c r="L517" s="253"/>
      <c r="M517" s="253"/>
      <c r="N517" s="253"/>
      <c r="O517" s="253"/>
      <c r="P517" s="253"/>
    </row>
    <row r="518" spans="1:16" ht="15.75" customHeight="1">
      <c r="A518" s="284"/>
      <c r="B518" s="315"/>
      <c r="C518" s="253"/>
      <c r="D518" s="253"/>
      <c r="E518" s="253"/>
      <c r="F518" s="253"/>
      <c r="G518" s="253"/>
      <c r="H518" s="253"/>
      <c r="I518" s="253"/>
      <c r="J518" s="292"/>
      <c r="K518" s="253"/>
      <c r="L518" s="253"/>
      <c r="M518" s="253"/>
      <c r="N518" s="253"/>
      <c r="O518" s="253"/>
      <c r="P518" s="253"/>
    </row>
    <row r="519" spans="1:16" ht="15.75" customHeight="1">
      <c r="A519" s="284"/>
      <c r="B519" s="315"/>
      <c r="C519" s="253"/>
      <c r="D519" s="253"/>
      <c r="E519" s="253"/>
      <c r="F519" s="253"/>
      <c r="G519" s="253"/>
      <c r="H519" s="253"/>
      <c r="I519" s="253"/>
      <c r="J519" s="292"/>
      <c r="K519" s="253"/>
      <c r="L519" s="253"/>
      <c r="M519" s="253"/>
      <c r="N519" s="253"/>
      <c r="O519" s="253"/>
      <c r="P519" s="253"/>
    </row>
    <row r="520" spans="1:16" ht="15.75" customHeight="1">
      <c r="A520" s="284"/>
      <c r="B520" s="315"/>
      <c r="C520" s="253"/>
      <c r="D520" s="253"/>
      <c r="E520" s="253"/>
      <c r="F520" s="253"/>
      <c r="G520" s="253"/>
      <c r="H520" s="253"/>
      <c r="I520" s="253"/>
      <c r="J520" s="292"/>
      <c r="K520" s="253"/>
      <c r="L520" s="253"/>
      <c r="M520" s="253"/>
      <c r="N520" s="253"/>
      <c r="O520" s="253"/>
      <c r="P520" s="253"/>
    </row>
    <row r="521" spans="1:16" ht="15.75" customHeight="1">
      <c r="A521" s="284"/>
      <c r="B521" s="315"/>
      <c r="C521" s="253"/>
      <c r="D521" s="253"/>
      <c r="E521" s="253"/>
      <c r="F521" s="253"/>
      <c r="G521" s="253"/>
      <c r="H521" s="253"/>
      <c r="I521" s="253"/>
      <c r="J521" s="292"/>
      <c r="K521" s="253"/>
      <c r="L521" s="253"/>
      <c r="M521" s="253"/>
      <c r="N521" s="253"/>
      <c r="O521" s="253"/>
      <c r="P521" s="253"/>
    </row>
    <row r="522" spans="1:16" ht="15.75" customHeight="1">
      <c r="A522" s="284"/>
      <c r="B522" s="315"/>
      <c r="C522" s="253"/>
      <c r="D522" s="253"/>
      <c r="E522" s="253"/>
      <c r="F522" s="253"/>
      <c r="G522" s="253"/>
      <c r="H522" s="253"/>
      <c r="I522" s="253"/>
      <c r="J522" s="292"/>
      <c r="K522" s="253"/>
      <c r="L522" s="253"/>
      <c r="M522" s="253"/>
      <c r="N522" s="253"/>
      <c r="O522" s="253"/>
      <c r="P522" s="253"/>
    </row>
    <row r="523" spans="1:16" ht="15.75" customHeight="1">
      <c r="A523" s="284"/>
      <c r="B523" s="315"/>
      <c r="C523" s="253"/>
      <c r="D523" s="253"/>
      <c r="E523" s="253"/>
      <c r="F523" s="253"/>
      <c r="G523" s="253"/>
      <c r="H523" s="253"/>
      <c r="I523" s="253"/>
      <c r="J523" s="292"/>
      <c r="K523" s="253"/>
      <c r="L523" s="253"/>
      <c r="M523" s="253"/>
      <c r="N523" s="253"/>
      <c r="O523" s="253"/>
      <c r="P523" s="253"/>
    </row>
    <row r="524" spans="1:16" ht="15.75" customHeight="1">
      <c r="A524" s="284"/>
      <c r="B524" s="315"/>
      <c r="C524" s="253"/>
      <c r="D524" s="253"/>
      <c r="E524" s="253"/>
      <c r="F524" s="253"/>
      <c r="G524" s="253"/>
      <c r="H524" s="253"/>
      <c r="I524" s="253"/>
      <c r="J524" s="292"/>
      <c r="K524" s="253"/>
      <c r="L524" s="253"/>
      <c r="M524" s="253"/>
      <c r="N524" s="253"/>
      <c r="O524" s="253"/>
      <c r="P524" s="253"/>
    </row>
    <row r="525" spans="1:16" ht="15.75" customHeight="1">
      <c r="A525" s="284"/>
      <c r="B525" s="315"/>
      <c r="C525" s="253"/>
      <c r="D525" s="253"/>
      <c r="E525" s="253"/>
      <c r="F525" s="253"/>
      <c r="G525" s="253"/>
      <c r="H525" s="253"/>
      <c r="I525" s="253"/>
      <c r="J525" s="292"/>
      <c r="K525" s="253"/>
      <c r="L525" s="253"/>
      <c r="M525" s="253"/>
      <c r="N525" s="253"/>
      <c r="O525" s="253"/>
      <c r="P525" s="253"/>
    </row>
    <row r="526" spans="1:16" ht="15.75" customHeight="1">
      <c r="A526" s="284"/>
      <c r="B526" s="315"/>
      <c r="C526" s="253"/>
      <c r="D526" s="253"/>
      <c r="E526" s="253"/>
      <c r="F526" s="253"/>
      <c r="G526" s="253"/>
      <c r="H526" s="253"/>
      <c r="I526" s="253"/>
      <c r="J526" s="292"/>
      <c r="K526" s="253"/>
      <c r="L526" s="253"/>
      <c r="M526" s="253"/>
      <c r="N526" s="253"/>
      <c r="O526" s="253"/>
      <c r="P526" s="253"/>
    </row>
    <row r="527" spans="1:16" ht="15.75" customHeight="1">
      <c r="A527" s="284"/>
      <c r="B527" s="315"/>
      <c r="C527" s="253"/>
      <c r="D527" s="253"/>
      <c r="E527" s="253"/>
      <c r="F527" s="253"/>
      <c r="G527" s="253"/>
      <c r="H527" s="253"/>
      <c r="I527" s="253"/>
      <c r="J527" s="292"/>
      <c r="K527" s="253"/>
      <c r="L527" s="253"/>
      <c r="M527" s="253"/>
      <c r="N527" s="253"/>
      <c r="O527" s="253"/>
      <c r="P527" s="253"/>
    </row>
    <row r="528" spans="1:16" ht="15.75" customHeight="1">
      <c r="A528" s="284"/>
      <c r="B528" s="315"/>
      <c r="C528" s="253"/>
      <c r="D528" s="253"/>
      <c r="E528" s="253"/>
      <c r="F528" s="253"/>
      <c r="G528" s="253"/>
      <c r="H528" s="253"/>
      <c r="I528" s="253"/>
      <c r="J528" s="292"/>
      <c r="K528" s="253"/>
      <c r="L528" s="253"/>
      <c r="M528" s="253"/>
      <c r="N528" s="253"/>
      <c r="O528" s="253"/>
      <c r="P528" s="253"/>
    </row>
    <row r="529" spans="1:16" ht="15.75" customHeight="1">
      <c r="A529" s="284"/>
      <c r="B529" s="315"/>
      <c r="C529" s="253"/>
      <c r="D529" s="253"/>
      <c r="E529" s="253"/>
      <c r="F529" s="253"/>
      <c r="G529" s="253"/>
      <c r="H529" s="253"/>
      <c r="I529" s="253"/>
      <c r="J529" s="292"/>
      <c r="K529" s="253"/>
      <c r="L529" s="253"/>
      <c r="M529" s="253"/>
      <c r="N529" s="253"/>
      <c r="O529" s="253"/>
      <c r="P529" s="253"/>
    </row>
    <row r="530" spans="1:16" ht="15.75" customHeight="1">
      <c r="A530" s="284"/>
      <c r="B530" s="315"/>
      <c r="C530" s="253"/>
      <c r="D530" s="253"/>
      <c r="E530" s="253"/>
      <c r="F530" s="253"/>
      <c r="G530" s="253"/>
      <c r="H530" s="253"/>
      <c r="I530" s="253"/>
      <c r="J530" s="292"/>
      <c r="K530" s="253"/>
      <c r="L530" s="253"/>
      <c r="M530" s="253"/>
      <c r="N530" s="253"/>
      <c r="O530" s="253"/>
      <c r="P530" s="253"/>
    </row>
    <row r="531" spans="1:16" ht="15.75" customHeight="1">
      <c r="A531" s="284"/>
      <c r="B531" s="315"/>
      <c r="C531" s="253"/>
      <c r="D531" s="253"/>
      <c r="E531" s="253"/>
      <c r="F531" s="253"/>
      <c r="G531" s="253"/>
      <c r="H531" s="253"/>
      <c r="I531" s="253"/>
      <c r="J531" s="292"/>
      <c r="K531" s="253"/>
      <c r="L531" s="253"/>
      <c r="M531" s="253"/>
      <c r="N531" s="253"/>
      <c r="O531" s="253"/>
      <c r="P531" s="253"/>
    </row>
    <row r="532" spans="1:16" ht="15.75" customHeight="1">
      <c r="A532" s="284"/>
      <c r="B532" s="315"/>
      <c r="C532" s="253"/>
      <c r="D532" s="253"/>
      <c r="E532" s="253"/>
      <c r="F532" s="253"/>
      <c r="G532" s="253"/>
      <c r="H532" s="253"/>
      <c r="I532" s="253"/>
      <c r="J532" s="292"/>
      <c r="K532" s="253"/>
      <c r="L532" s="253"/>
      <c r="M532" s="253"/>
      <c r="N532" s="253"/>
      <c r="O532" s="253"/>
      <c r="P532" s="253"/>
    </row>
    <row r="533" spans="1:16" ht="15.75" customHeight="1">
      <c r="A533" s="284"/>
      <c r="B533" s="315"/>
      <c r="C533" s="253"/>
      <c r="D533" s="253"/>
      <c r="E533" s="253"/>
      <c r="F533" s="253"/>
      <c r="G533" s="253"/>
      <c r="H533" s="253"/>
      <c r="I533" s="253"/>
      <c r="J533" s="292"/>
      <c r="K533" s="253"/>
      <c r="L533" s="253"/>
      <c r="M533" s="253"/>
      <c r="N533" s="253"/>
      <c r="O533" s="253"/>
      <c r="P533" s="253"/>
    </row>
    <row r="534" spans="1:16" ht="15.75" customHeight="1">
      <c r="A534" s="284"/>
      <c r="B534" s="315"/>
      <c r="C534" s="253"/>
      <c r="D534" s="253"/>
      <c r="E534" s="253"/>
      <c r="F534" s="253"/>
      <c r="G534" s="253"/>
      <c r="H534" s="253"/>
      <c r="I534" s="253"/>
      <c r="J534" s="292"/>
      <c r="K534" s="253"/>
      <c r="L534" s="253"/>
      <c r="M534" s="253"/>
      <c r="N534" s="253"/>
      <c r="O534" s="253"/>
      <c r="P534" s="253"/>
    </row>
    <row r="535" spans="1:16" ht="15.75" customHeight="1">
      <c r="A535" s="284"/>
      <c r="B535" s="315"/>
      <c r="C535" s="253"/>
      <c r="D535" s="253"/>
      <c r="E535" s="253"/>
      <c r="F535" s="253"/>
      <c r="G535" s="253"/>
      <c r="H535" s="253"/>
      <c r="I535" s="253"/>
      <c r="J535" s="292"/>
      <c r="K535" s="253"/>
      <c r="L535" s="253"/>
      <c r="M535" s="253"/>
      <c r="N535" s="253"/>
      <c r="O535" s="253"/>
      <c r="P535" s="253"/>
    </row>
    <row r="536" spans="1:16" ht="15.75" customHeight="1">
      <c r="A536" s="284"/>
      <c r="B536" s="315"/>
      <c r="C536" s="253"/>
      <c r="D536" s="253"/>
      <c r="E536" s="253"/>
      <c r="F536" s="253"/>
      <c r="G536" s="253"/>
      <c r="H536" s="253"/>
      <c r="I536" s="253"/>
      <c r="J536" s="292"/>
      <c r="K536" s="253"/>
      <c r="L536" s="253"/>
      <c r="M536" s="253"/>
      <c r="N536" s="253"/>
      <c r="O536" s="253"/>
      <c r="P536" s="253"/>
    </row>
    <row r="537" spans="1:16" ht="15.75" customHeight="1">
      <c r="A537" s="284"/>
      <c r="B537" s="315"/>
      <c r="C537" s="253"/>
      <c r="D537" s="253"/>
      <c r="E537" s="253"/>
      <c r="F537" s="253"/>
      <c r="G537" s="253"/>
      <c r="H537" s="253"/>
      <c r="I537" s="253"/>
      <c r="J537" s="292"/>
      <c r="K537" s="253"/>
      <c r="L537" s="253"/>
      <c r="M537" s="253"/>
      <c r="N537" s="253"/>
      <c r="O537" s="253"/>
      <c r="P537" s="253"/>
    </row>
    <row r="538" spans="1:16" ht="15.75" customHeight="1">
      <c r="A538" s="284"/>
      <c r="B538" s="315"/>
      <c r="C538" s="253"/>
      <c r="D538" s="253"/>
      <c r="E538" s="253"/>
      <c r="F538" s="253"/>
      <c r="G538" s="253"/>
      <c r="H538" s="253"/>
      <c r="I538" s="253"/>
      <c r="J538" s="292"/>
      <c r="K538" s="253"/>
      <c r="L538" s="253"/>
      <c r="M538" s="253"/>
      <c r="N538" s="253"/>
      <c r="O538" s="253"/>
      <c r="P538" s="253"/>
    </row>
    <row r="539" spans="1:16" ht="15.75" customHeight="1">
      <c r="A539" s="284"/>
      <c r="B539" s="315"/>
      <c r="C539" s="253"/>
      <c r="D539" s="253"/>
      <c r="E539" s="253"/>
      <c r="F539" s="253"/>
      <c r="G539" s="253"/>
      <c r="H539" s="253"/>
      <c r="I539" s="253"/>
      <c r="J539" s="292"/>
      <c r="K539" s="253"/>
      <c r="L539" s="253"/>
      <c r="M539" s="253"/>
      <c r="N539" s="253"/>
      <c r="O539" s="253"/>
      <c r="P539" s="253"/>
    </row>
    <row r="540" spans="1:16" ht="15.75" customHeight="1">
      <c r="A540" s="284"/>
      <c r="B540" s="315"/>
      <c r="C540" s="253"/>
      <c r="D540" s="253"/>
      <c r="E540" s="253"/>
      <c r="F540" s="253"/>
      <c r="G540" s="253"/>
      <c r="H540" s="253"/>
      <c r="I540" s="253"/>
      <c r="J540" s="292"/>
      <c r="K540" s="253"/>
      <c r="L540" s="253"/>
      <c r="M540" s="253"/>
      <c r="N540" s="253"/>
      <c r="O540" s="253"/>
      <c r="P540" s="253"/>
    </row>
    <row r="541" spans="1:16" ht="15.75" customHeight="1">
      <c r="A541" s="284"/>
      <c r="B541" s="315"/>
      <c r="C541" s="253"/>
      <c r="D541" s="253"/>
      <c r="E541" s="253"/>
      <c r="F541" s="253"/>
      <c r="G541" s="253"/>
      <c r="H541" s="253"/>
      <c r="I541" s="253"/>
      <c r="J541" s="292"/>
      <c r="K541" s="253"/>
      <c r="L541" s="253"/>
      <c r="M541" s="253"/>
      <c r="N541" s="253"/>
      <c r="O541" s="253"/>
      <c r="P541" s="253"/>
    </row>
    <row r="542" spans="1:16" ht="15.75" customHeight="1">
      <c r="A542" s="284"/>
      <c r="B542" s="315"/>
      <c r="C542" s="253"/>
      <c r="D542" s="253"/>
      <c r="E542" s="253"/>
      <c r="F542" s="253"/>
      <c r="G542" s="253"/>
      <c r="H542" s="253"/>
      <c r="I542" s="253"/>
      <c r="J542" s="292"/>
      <c r="K542" s="253"/>
      <c r="L542" s="253"/>
      <c r="M542" s="253"/>
      <c r="N542" s="253"/>
      <c r="O542" s="253"/>
      <c r="P542" s="253"/>
    </row>
    <row r="543" spans="1:16" ht="15.75" customHeight="1">
      <c r="A543" s="284"/>
      <c r="B543" s="315"/>
      <c r="C543" s="253"/>
      <c r="D543" s="253"/>
      <c r="E543" s="253"/>
      <c r="F543" s="253"/>
      <c r="G543" s="253"/>
      <c r="H543" s="253"/>
      <c r="I543" s="253"/>
      <c r="J543" s="292"/>
      <c r="K543" s="253"/>
      <c r="L543" s="253"/>
      <c r="M543" s="253"/>
      <c r="N543" s="253"/>
      <c r="O543" s="253"/>
      <c r="P543" s="253"/>
    </row>
    <row r="544" spans="1:16" ht="15.75" customHeight="1">
      <c r="A544" s="284"/>
      <c r="B544" s="315"/>
      <c r="C544" s="253"/>
      <c r="D544" s="253"/>
      <c r="E544" s="253"/>
      <c r="F544" s="253"/>
      <c r="G544" s="253"/>
      <c r="H544" s="253"/>
      <c r="I544" s="253"/>
      <c r="J544" s="292"/>
      <c r="K544" s="253"/>
      <c r="L544" s="253"/>
      <c r="M544" s="253"/>
      <c r="N544" s="253"/>
      <c r="O544" s="253"/>
      <c r="P544" s="253"/>
    </row>
    <row r="545" spans="1:16" ht="15.75" customHeight="1">
      <c r="A545" s="284"/>
      <c r="B545" s="315"/>
      <c r="C545" s="253"/>
      <c r="D545" s="253"/>
      <c r="E545" s="253"/>
      <c r="F545" s="253"/>
      <c r="G545" s="253"/>
      <c r="H545" s="253"/>
      <c r="I545" s="253"/>
      <c r="J545" s="292"/>
      <c r="K545" s="253"/>
      <c r="L545" s="253"/>
      <c r="M545" s="253"/>
      <c r="N545" s="253"/>
      <c r="O545" s="253"/>
      <c r="P545" s="253"/>
    </row>
    <row r="546" spans="1:16" ht="15.75" customHeight="1">
      <c r="A546" s="284"/>
      <c r="B546" s="315"/>
      <c r="C546" s="253"/>
      <c r="D546" s="253"/>
      <c r="E546" s="253"/>
      <c r="F546" s="253"/>
      <c r="G546" s="253"/>
      <c r="H546" s="253"/>
      <c r="I546" s="253"/>
      <c r="J546" s="292"/>
      <c r="K546" s="253"/>
      <c r="L546" s="253"/>
      <c r="M546" s="253"/>
      <c r="N546" s="253"/>
      <c r="O546" s="253"/>
      <c r="P546" s="253"/>
    </row>
    <row r="547" spans="1:16" ht="15.75" customHeight="1">
      <c r="A547" s="284"/>
      <c r="B547" s="315"/>
      <c r="C547" s="253"/>
      <c r="D547" s="253"/>
      <c r="E547" s="253"/>
      <c r="F547" s="253"/>
      <c r="G547" s="253"/>
      <c r="H547" s="253"/>
      <c r="I547" s="253"/>
      <c r="J547" s="292"/>
      <c r="K547" s="253"/>
      <c r="L547" s="253"/>
      <c r="M547" s="253"/>
      <c r="N547" s="253"/>
      <c r="O547" s="253"/>
      <c r="P547" s="253"/>
    </row>
    <row r="548" spans="1:16" ht="15.75" customHeight="1">
      <c r="A548" s="284"/>
      <c r="B548" s="315"/>
      <c r="C548" s="253"/>
      <c r="D548" s="253"/>
      <c r="E548" s="253"/>
      <c r="F548" s="253"/>
      <c r="G548" s="253"/>
      <c r="H548" s="253"/>
      <c r="I548" s="253"/>
      <c r="J548" s="292"/>
      <c r="K548" s="253"/>
      <c r="L548" s="253"/>
      <c r="M548" s="253"/>
      <c r="N548" s="253"/>
      <c r="O548" s="253"/>
      <c r="P548" s="253"/>
    </row>
    <row r="549" spans="1:16" ht="15.75" customHeight="1">
      <c r="A549" s="284"/>
      <c r="B549" s="315"/>
      <c r="C549" s="253"/>
      <c r="D549" s="253"/>
      <c r="E549" s="253"/>
      <c r="F549" s="253"/>
      <c r="G549" s="253"/>
      <c r="H549" s="253"/>
      <c r="I549" s="253"/>
      <c r="J549" s="292"/>
      <c r="K549" s="253"/>
      <c r="L549" s="253"/>
      <c r="M549" s="253"/>
      <c r="N549" s="253"/>
      <c r="O549" s="253"/>
      <c r="P549" s="253"/>
    </row>
    <row r="550" spans="1:16" ht="15.75" customHeight="1">
      <c r="A550" s="284"/>
      <c r="B550" s="315"/>
      <c r="C550" s="253"/>
      <c r="D550" s="253"/>
      <c r="E550" s="253"/>
      <c r="F550" s="253"/>
      <c r="G550" s="253"/>
      <c r="H550" s="253"/>
      <c r="I550" s="253"/>
      <c r="J550" s="292"/>
      <c r="K550" s="253"/>
      <c r="L550" s="253"/>
      <c r="M550" s="253"/>
      <c r="N550" s="253"/>
      <c r="O550" s="253"/>
      <c r="P550" s="253"/>
    </row>
    <row r="551" spans="1:16" ht="15.75" customHeight="1">
      <c r="A551" s="284"/>
      <c r="B551" s="315"/>
      <c r="C551" s="253"/>
      <c r="D551" s="253"/>
      <c r="E551" s="253"/>
      <c r="F551" s="253"/>
      <c r="G551" s="253"/>
      <c r="H551" s="253"/>
      <c r="I551" s="253"/>
      <c r="J551" s="292"/>
      <c r="K551" s="253"/>
      <c r="L551" s="253"/>
      <c r="M551" s="253"/>
      <c r="N551" s="253"/>
      <c r="O551" s="253"/>
      <c r="P551" s="253"/>
    </row>
    <row r="552" spans="1:16" ht="15.75" customHeight="1">
      <c r="A552" s="284"/>
      <c r="B552" s="315"/>
      <c r="C552" s="253"/>
      <c r="D552" s="253"/>
      <c r="E552" s="253"/>
      <c r="F552" s="253"/>
      <c r="G552" s="253"/>
      <c r="H552" s="253"/>
      <c r="I552" s="253"/>
      <c r="J552" s="292"/>
      <c r="K552" s="253"/>
      <c r="L552" s="253"/>
      <c r="M552" s="253"/>
      <c r="N552" s="253"/>
      <c r="O552" s="253"/>
      <c r="P552" s="253"/>
    </row>
    <row r="553" spans="1:16" ht="15.75" customHeight="1">
      <c r="A553" s="284"/>
      <c r="B553" s="315"/>
      <c r="C553" s="253"/>
      <c r="D553" s="253"/>
      <c r="E553" s="253"/>
      <c r="F553" s="253"/>
      <c r="G553" s="253"/>
      <c r="H553" s="253"/>
      <c r="I553" s="253"/>
      <c r="J553" s="292"/>
      <c r="K553" s="253"/>
      <c r="L553" s="253"/>
      <c r="M553" s="253"/>
      <c r="N553" s="253"/>
      <c r="O553" s="253"/>
      <c r="P553" s="253"/>
    </row>
    <row r="554" spans="1:16" ht="15.75" customHeight="1">
      <c r="A554" s="284"/>
      <c r="B554" s="315"/>
      <c r="C554" s="253"/>
      <c r="D554" s="253"/>
      <c r="E554" s="253"/>
      <c r="F554" s="253"/>
      <c r="G554" s="253"/>
      <c r="H554" s="253"/>
      <c r="I554" s="253"/>
      <c r="J554" s="292"/>
      <c r="K554" s="253"/>
      <c r="L554" s="253"/>
      <c r="M554" s="253"/>
      <c r="N554" s="253"/>
      <c r="O554" s="253"/>
      <c r="P554" s="253"/>
    </row>
    <row r="555" spans="1:16" ht="15.75" customHeight="1">
      <c r="A555" s="284"/>
      <c r="B555" s="315"/>
      <c r="C555" s="253"/>
      <c r="D555" s="253"/>
      <c r="E555" s="253"/>
      <c r="F555" s="253"/>
      <c r="G555" s="253"/>
      <c r="H555" s="253"/>
      <c r="I555" s="253"/>
      <c r="J555" s="292"/>
      <c r="K555" s="253"/>
      <c r="L555" s="253"/>
      <c r="M555" s="253"/>
      <c r="N555" s="253"/>
      <c r="O555" s="253"/>
      <c r="P555" s="253"/>
    </row>
    <row r="556" spans="1:16" ht="15.75" customHeight="1">
      <c r="A556" s="284"/>
      <c r="B556" s="315"/>
      <c r="C556" s="253"/>
      <c r="D556" s="253"/>
      <c r="E556" s="253"/>
      <c r="F556" s="253"/>
      <c r="G556" s="253"/>
      <c r="H556" s="253"/>
      <c r="I556" s="253"/>
      <c r="J556" s="292"/>
      <c r="K556" s="253"/>
      <c r="L556" s="253"/>
      <c r="M556" s="253"/>
      <c r="N556" s="253"/>
      <c r="O556" s="253"/>
      <c r="P556" s="253"/>
    </row>
    <row r="557" spans="1:16" ht="15.75" customHeight="1">
      <c r="A557" s="284"/>
      <c r="B557" s="315"/>
      <c r="C557" s="253"/>
      <c r="D557" s="253"/>
      <c r="E557" s="253"/>
      <c r="F557" s="253"/>
      <c r="G557" s="253"/>
      <c r="H557" s="253"/>
      <c r="I557" s="253"/>
      <c r="J557" s="292"/>
      <c r="K557" s="253"/>
      <c r="L557" s="253"/>
      <c r="M557" s="253"/>
      <c r="N557" s="253"/>
      <c r="O557" s="253"/>
      <c r="P557" s="253"/>
    </row>
    <row r="558" spans="1:16" ht="15.75" customHeight="1">
      <c r="A558" s="284"/>
      <c r="B558" s="315"/>
      <c r="C558" s="253"/>
      <c r="D558" s="253"/>
      <c r="E558" s="253"/>
      <c r="F558" s="253"/>
      <c r="G558" s="253"/>
      <c r="H558" s="253"/>
      <c r="I558" s="253"/>
      <c r="J558" s="292"/>
      <c r="K558" s="253"/>
      <c r="L558" s="253"/>
      <c r="M558" s="253"/>
      <c r="N558" s="253"/>
      <c r="O558" s="253"/>
      <c r="P558" s="253"/>
    </row>
    <row r="559" spans="1:16" ht="15.75" customHeight="1">
      <c r="A559" s="284"/>
      <c r="B559" s="315"/>
      <c r="C559" s="253"/>
      <c r="D559" s="253"/>
      <c r="E559" s="253"/>
      <c r="F559" s="253"/>
      <c r="G559" s="253"/>
      <c r="H559" s="253"/>
      <c r="I559" s="253"/>
      <c r="J559" s="292"/>
      <c r="K559" s="253"/>
      <c r="L559" s="253"/>
      <c r="M559" s="253"/>
      <c r="N559" s="253"/>
      <c r="O559" s="253"/>
      <c r="P559" s="253"/>
    </row>
    <row r="560" spans="1:16" ht="15.75" customHeight="1">
      <c r="A560" s="284"/>
      <c r="B560" s="315"/>
      <c r="C560" s="253"/>
      <c r="D560" s="253"/>
      <c r="E560" s="253"/>
      <c r="F560" s="253"/>
      <c r="G560" s="253"/>
      <c r="H560" s="253"/>
      <c r="I560" s="253"/>
      <c r="J560" s="292"/>
      <c r="K560" s="253"/>
      <c r="L560" s="253"/>
      <c r="M560" s="253"/>
      <c r="N560" s="253"/>
      <c r="O560" s="253"/>
      <c r="P560" s="253"/>
    </row>
    <row r="561" spans="1:16" ht="15.75" customHeight="1">
      <c r="A561" s="284"/>
      <c r="B561" s="315"/>
      <c r="C561" s="253"/>
      <c r="D561" s="253"/>
      <c r="E561" s="253"/>
      <c r="F561" s="253"/>
      <c r="G561" s="253"/>
      <c r="H561" s="253"/>
      <c r="I561" s="253"/>
      <c r="J561" s="292"/>
      <c r="K561" s="253"/>
      <c r="L561" s="253"/>
      <c r="M561" s="253"/>
      <c r="N561" s="253"/>
      <c r="O561" s="253"/>
      <c r="P561" s="253"/>
    </row>
    <row r="562" spans="1:16" ht="15.75" customHeight="1">
      <c r="A562" s="284"/>
      <c r="B562" s="315"/>
      <c r="C562" s="253"/>
      <c r="D562" s="253"/>
      <c r="E562" s="253"/>
      <c r="F562" s="253"/>
      <c r="G562" s="253"/>
      <c r="H562" s="253"/>
      <c r="I562" s="253"/>
      <c r="J562" s="292"/>
      <c r="K562" s="253"/>
      <c r="L562" s="253"/>
      <c r="M562" s="253"/>
      <c r="N562" s="253"/>
      <c r="O562" s="253"/>
      <c r="P562" s="253"/>
    </row>
    <row r="563" spans="1:16" ht="15.75" customHeight="1">
      <c r="A563" s="284"/>
      <c r="B563" s="315"/>
      <c r="C563" s="253"/>
      <c r="D563" s="253"/>
      <c r="E563" s="253"/>
      <c r="F563" s="253"/>
      <c r="G563" s="253"/>
      <c r="H563" s="253"/>
      <c r="I563" s="253"/>
      <c r="J563" s="292"/>
      <c r="K563" s="253"/>
      <c r="L563" s="253"/>
      <c r="M563" s="253"/>
      <c r="N563" s="253"/>
      <c r="O563" s="253"/>
      <c r="P563" s="253"/>
    </row>
    <row r="564" spans="1:16" ht="15.75" customHeight="1">
      <c r="A564" s="284"/>
      <c r="B564" s="315"/>
      <c r="C564" s="253"/>
      <c r="D564" s="253"/>
      <c r="E564" s="253"/>
      <c r="F564" s="253"/>
      <c r="G564" s="253"/>
      <c r="H564" s="253"/>
      <c r="I564" s="253"/>
      <c r="J564" s="292"/>
      <c r="K564" s="253"/>
      <c r="L564" s="253"/>
      <c r="M564" s="253"/>
      <c r="N564" s="253"/>
      <c r="O564" s="253"/>
      <c r="P564" s="253"/>
    </row>
    <row r="565" spans="1:16" ht="15.75" customHeight="1">
      <c r="A565" s="284"/>
      <c r="B565" s="315"/>
      <c r="C565" s="253"/>
      <c r="D565" s="253"/>
      <c r="E565" s="253"/>
      <c r="F565" s="253"/>
      <c r="G565" s="253"/>
      <c r="H565" s="253"/>
      <c r="I565" s="253"/>
      <c r="J565" s="292"/>
      <c r="K565" s="253"/>
      <c r="L565" s="253"/>
      <c r="M565" s="253"/>
      <c r="N565" s="253"/>
      <c r="O565" s="253"/>
      <c r="P565" s="253"/>
    </row>
    <row r="566" spans="1:16" ht="15.75" customHeight="1">
      <c r="A566" s="284"/>
      <c r="B566" s="315"/>
      <c r="C566" s="253"/>
      <c r="D566" s="253"/>
      <c r="E566" s="253"/>
      <c r="F566" s="253"/>
      <c r="G566" s="253"/>
      <c r="H566" s="253"/>
      <c r="I566" s="253"/>
      <c r="J566" s="292"/>
      <c r="K566" s="253"/>
      <c r="L566" s="253"/>
      <c r="M566" s="253"/>
      <c r="N566" s="253"/>
      <c r="O566" s="253"/>
      <c r="P566" s="253"/>
    </row>
    <row r="567" spans="1:16" ht="15.75" customHeight="1">
      <c r="A567" s="284"/>
      <c r="B567" s="315"/>
      <c r="C567" s="253"/>
      <c r="D567" s="253"/>
      <c r="E567" s="253"/>
      <c r="F567" s="253"/>
      <c r="G567" s="253"/>
      <c r="H567" s="253"/>
      <c r="I567" s="253"/>
      <c r="J567" s="292"/>
      <c r="K567" s="253"/>
      <c r="L567" s="253"/>
      <c r="M567" s="253"/>
      <c r="N567" s="253"/>
      <c r="O567" s="253"/>
      <c r="P567" s="253"/>
    </row>
    <row r="568" spans="1:16" ht="15.75" customHeight="1">
      <c r="A568" s="284"/>
      <c r="B568" s="315"/>
      <c r="C568" s="253"/>
      <c r="D568" s="253"/>
      <c r="E568" s="253"/>
      <c r="F568" s="253"/>
      <c r="G568" s="253"/>
      <c r="H568" s="253"/>
      <c r="I568" s="253"/>
      <c r="J568" s="292"/>
      <c r="K568" s="253"/>
      <c r="L568" s="253"/>
      <c r="M568" s="253"/>
      <c r="N568" s="253"/>
      <c r="O568" s="253"/>
      <c r="P568" s="253"/>
    </row>
    <row r="569" spans="1:16" ht="15.75" customHeight="1">
      <c r="A569" s="284"/>
      <c r="B569" s="315"/>
      <c r="C569" s="253"/>
      <c r="D569" s="253"/>
      <c r="E569" s="253"/>
      <c r="F569" s="253"/>
      <c r="G569" s="253"/>
      <c r="H569" s="253"/>
      <c r="I569" s="253"/>
      <c r="J569" s="292"/>
      <c r="K569" s="253"/>
      <c r="L569" s="253"/>
      <c r="M569" s="253"/>
      <c r="N569" s="253"/>
      <c r="O569" s="253"/>
      <c r="P569" s="253"/>
    </row>
    <row r="570" spans="1:16" ht="15.75" customHeight="1">
      <c r="A570" s="284"/>
      <c r="B570" s="315"/>
      <c r="C570" s="253"/>
      <c r="D570" s="253"/>
      <c r="E570" s="253"/>
      <c r="F570" s="253"/>
      <c r="G570" s="253"/>
      <c r="H570" s="253"/>
      <c r="I570" s="253"/>
      <c r="J570" s="292"/>
      <c r="K570" s="253"/>
      <c r="L570" s="253"/>
      <c r="M570" s="253"/>
      <c r="N570" s="253"/>
      <c r="O570" s="253"/>
      <c r="P570" s="253"/>
    </row>
    <row r="571" spans="1:16" ht="15.75" customHeight="1">
      <c r="A571" s="284"/>
      <c r="B571" s="315"/>
      <c r="C571" s="253"/>
      <c r="D571" s="253"/>
      <c r="E571" s="253"/>
      <c r="F571" s="253"/>
      <c r="G571" s="253"/>
      <c r="H571" s="253"/>
      <c r="I571" s="253"/>
      <c r="J571" s="292"/>
      <c r="K571" s="253"/>
      <c r="L571" s="253"/>
      <c r="M571" s="253"/>
      <c r="N571" s="253"/>
      <c r="O571" s="253"/>
      <c r="P571" s="253"/>
    </row>
    <row r="572" spans="1:16" ht="15.75" customHeight="1">
      <c r="A572" s="284"/>
      <c r="B572" s="315"/>
      <c r="C572" s="253"/>
      <c r="D572" s="253"/>
      <c r="E572" s="253"/>
      <c r="F572" s="253"/>
      <c r="G572" s="253"/>
      <c r="H572" s="253"/>
      <c r="I572" s="253"/>
      <c r="J572" s="292"/>
      <c r="K572" s="253"/>
      <c r="L572" s="253"/>
      <c r="M572" s="253"/>
      <c r="N572" s="253"/>
      <c r="O572" s="253"/>
      <c r="P572" s="253"/>
    </row>
    <row r="573" spans="1:16" ht="15.75" customHeight="1">
      <c r="A573" s="284"/>
      <c r="B573" s="315"/>
      <c r="C573" s="253"/>
      <c r="D573" s="253"/>
      <c r="E573" s="253"/>
      <c r="F573" s="253"/>
      <c r="G573" s="253"/>
      <c r="H573" s="253"/>
      <c r="I573" s="253"/>
      <c r="J573" s="292"/>
      <c r="K573" s="253"/>
      <c r="L573" s="253"/>
      <c r="M573" s="253"/>
      <c r="N573" s="253"/>
      <c r="O573" s="253"/>
      <c r="P573" s="253"/>
    </row>
    <row r="574" spans="1:16" ht="15.75" customHeight="1">
      <c r="A574" s="284"/>
      <c r="B574" s="315"/>
      <c r="C574" s="253"/>
      <c r="D574" s="253"/>
      <c r="E574" s="253"/>
      <c r="F574" s="253"/>
      <c r="G574" s="253"/>
      <c r="H574" s="253"/>
      <c r="I574" s="253"/>
      <c r="J574" s="292"/>
      <c r="K574" s="253"/>
      <c r="L574" s="253"/>
      <c r="M574" s="253"/>
      <c r="N574" s="253"/>
      <c r="O574" s="253"/>
      <c r="P574" s="253"/>
    </row>
    <row r="575" spans="1:16" ht="15.75" customHeight="1">
      <c r="A575" s="284"/>
      <c r="B575" s="315"/>
      <c r="C575" s="253"/>
      <c r="D575" s="253"/>
      <c r="E575" s="253"/>
      <c r="F575" s="253"/>
      <c r="G575" s="253"/>
      <c r="H575" s="253"/>
      <c r="I575" s="253"/>
      <c r="J575" s="292"/>
      <c r="K575" s="253"/>
      <c r="L575" s="253"/>
      <c r="M575" s="253"/>
      <c r="N575" s="253"/>
      <c r="O575" s="253"/>
      <c r="P575" s="253"/>
    </row>
    <row r="576" spans="1:16" ht="15.75" customHeight="1">
      <c r="A576" s="284"/>
      <c r="B576" s="315"/>
      <c r="C576" s="253"/>
      <c r="D576" s="253"/>
      <c r="E576" s="253"/>
      <c r="F576" s="253"/>
      <c r="G576" s="253"/>
      <c r="H576" s="253"/>
      <c r="I576" s="253"/>
      <c r="J576" s="292"/>
      <c r="K576" s="253"/>
      <c r="L576" s="253"/>
      <c r="M576" s="253"/>
      <c r="N576" s="253"/>
      <c r="O576" s="253"/>
      <c r="P576" s="253"/>
    </row>
    <row r="577" spans="1:16" ht="15.75" customHeight="1">
      <c r="A577" s="284"/>
      <c r="B577" s="315"/>
      <c r="C577" s="253"/>
      <c r="D577" s="253"/>
      <c r="E577" s="253"/>
      <c r="F577" s="253"/>
      <c r="G577" s="253"/>
      <c r="H577" s="253"/>
      <c r="I577" s="253"/>
      <c r="J577" s="292"/>
      <c r="K577" s="253"/>
      <c r="L577" s="253"/>
      <c r="M577" s="253"/>
      <c r="N577" s="253"/>
      <c r="O577" s="253"/>
      <c r="P577" s="253"/>
    </row>
    <row r="578" spans="1:16" ht="15.75" customHeight="1">
      <c r="A578" s="284"/>
      <c r="B578" s="315"/>
      <c r="C578" s="253"/>
      <c r="D578" s="253"/>
      <c r="E578" s="253"/>
      <c r="F578" s="253"/>
      <c r="G578" s="253"/>
      <c r="H578" s="253"/>
      <c r="I578" s="253"/>
      <c r="J578" s="292"/>
      <c r="K578" s="253"/>
      <c r="L578" s="253"/>
      <c r="M578" s="253"/>
      <c r="N578" s="253"/>
      <c r="O578" s="253"/>
      <c r="P578" s="253"/>
    </row>
    <row r="579" spans="1:16" ht="15.75" customHeight="1">
      <c r="A579" s="284"/>
      <c r="B579" s="315"/>
      <c r="C579" s="253"/>
      <c r="D579" s="253"/>
      <c r="E579" s="253"/>
      <c r="F579" s="253"/>
      <c r="G579" s="253"/>
      <c r="H579" s="253"/>
      <c r="I579" s="253"/>
      <c r="J579" s="292"/>
      <c r="K579" s="253"/>
      <c r="L579" s="253"/>
      <c r="M579" s="253"/>
      <c r="N579" s="253"/>
      <c r="O579" s="253"/>
      <c r="P579" s="253"/>
    </row>
    <row r="580" spans="1:16" ht="15.75" customHeight="1">
      <c r="A580" s="284"/>
      <c r="B580" s="315"/>
      <c r="C580" s="253"/>
      <c r="D580" s="253"/>
      <c r="E580" s="253"/>
      <c r="F580" s="253"/>
      <c r="G580" s="253"/>
      <c r="H580" s="253"/>
      <c r="I580" s="253"/>
      <c r="J580" s="292"/>
      <c r="K580" s="253"/>
      <c r="L580" s="253"/>
      <c r="M580" s="253"/>
      <c r="N580" s="253"/>
      <c r="O580" s="253"/>
      <c r="P580" s="253"/>
    </row>
    <row r="581" spans="1:16" ht="15.75" customHeight="1">
      <c r="A581" s="284"/>
      <c r="B581" s="315"/>
      <c r="C581" s="253"/>
      <c r="D581" s="253"/>
      <c r="E581" s="253"/>
      <c r="F581" s="253"/>
      <c r="G581" s="253"/>
      <c r="H581" s="253"/>
      <c r="I581" s="253"/>
      <c r="J581" s="292"/>
      <c r="K581" s="253"/>
      <c r="L581" s="253"/>
      <c r="M581" s="253"/>
      <c r="N581" s="253"/>
      <c r="O581" s="253"/>
      <c r="P581" s="253"/>
    </row>
    <row r="582" spans="1:16" ht="15.75" customHeight="1">
      <c r="A582" s="284"/>
      <c r="B582" s="315"/>
      <c r="C582" s="253"/>
      <c r="D582" s="253"/>
      <c r="E582" s="253"/>
      <c r="F582" s="253"/>
      <c r="G582" s="253"/>
      <c r="H582" s="253"/>
      <c r="I582" s="253"/>
      <c r="J582" s="292"/>
      <c r="K582" s="253"/>
      <c r="L582" s="253"/>
      <c r="M582" s="253"/>
      <c r="N582" s="253"/>
      <c r="O582" s="253"/>
      <c r="P582" s="253"/>
    </row>
    <row r="583" spans="1:16" ht="15.75" customHeight="1">
      <c r="A583" s="284"/>
      <c r="B583" s="315"/>
      <c r="C583" s="253"/>
      <c r="D583" s="253"/>
      <c r="E583" s="253"/>
      <c r="F583" s="253"/>
      <c r="G583" s="253"/>
      <c r="H583" s="253"/>
      <c r="I583" s="253"/>
      <c r="J583" s="292"/>
      <c r="K583" s="253"/>
      <c r="L583" s="253"/>
      <c r="M583" s="253"/>
      <c r="N583" s="253"/>
      <c r="O583" s="253"/>
      <c r="P583" s="253"/>
    </row>
    <row r="584" spans="1:16" ht="15.75" customHeight="1">
      <c r="A584" s="284"/>
      <c r="B584" s="315"/>
      <c r="C584" s="253"/>
      <c r="D584" s="253"/>
      <c r="E584" s="253"/>
      <c r="F584" s="253"/>
      <c r="G584" s="253"/>
      <c r="H584" s="253"/>
      <c r="I584" s="253"/>
      <c r="J584" s="292"/>
      <c r="K584" s="253"/>
      <c r="L584" s="253"/>
      <c r="M584" s="253"/>
      <c r="N584" s="253"/>
      <c r="O584" s="253"/>
      <c r="P584" s="253"/>
    </row>
    <row r="585" spans="1:16" ht="15.75" customHeight="1">
      <c r="A585" s="284"/>
      <c r="B585" s="315"/>
      <c r="C585" s="253"/>
      <c r="D585" s="253"/>
      <c r="E585" s="253"/>
      <c r="F585" s="253"/>
      <c r="G585" s="253"/>
      <c r="H585" s="253"/>
      <c r="I585" s="253"/>
      <c r="J585" s="292"/>
      <c r="K585" s="253"/>
      <c r="L585" s="253"/>
      <c r="M585" s="253"/>
      <c r="N585" s="253"/>
      <c r="O585" s="253"/>
      <c r="P585" s="253"/>
    </row>
    <row r="586" spans="1:16" ht="15.75" customHeight="1">
      <c r="A586" s="284"/>
      <c r="B586" s="315"/>
      <c r="C586" s="253"/>
      <c r="D586" s="253"/>
      <c r="E586" s="253"/>
      <c r="F586" s="253"/>
      <c r="G586" s="253"/>
      <c r="H586" s="253"/>
      <c r="I586" s="253"/>
      <c r="J586" s="292"/>
      <c r="K586" s="253"/>
      <c r="L586" s="253"/>
      <c r="M586" s="253"/>
      <c r="N586" s="253"/>
      <c r="O586" s="253"/>
      <c r="P586" s="253"/>
    </row>
    <row r="587" spans="1:16" ht="15.75" customHeight="1">
      <c r="A587" s="284"/>
      <c r="B587" s="315"/>
      <c r="C587" s="253"/>
      <c r="D587" s="253"/>
      <c r="E587" s="253"/>
      <c r="F587" s="253"/>
      <c r="G587" s="253"/>
      <c r="H587" s="253"/>
      <c r="I587" s="253"/>
      <c r="J587" s="292"/>
      <c r="K587" s="253"/>
      <c r="L587" s="253"/>
      <c r="M587" s="253"/>
      <c r="N587" s="253"/>
      <c r="O587" s="253"/>
      <c r="P587" s="253"/>
    </row>
    <row r="588" spans="1:16" ht="15.75" customHeight="1">
      <c r="A588" s="284"/>
      <c r="B588" s="315"/>
      <c r="C588" s="253"/>
      <c r="D588" s="253"/>
      <c r="E588" s="253"/>
      <c r="F588" s="253"/>
      <c r="G588" s="253"/>
      <c r="H588" s="253"/>
      <c r="I588" s="253"/>
      <c r="J588" s="292"/>
      <c r="K588" s="253"/>
      <c r="L588" s="253"/>
      <c r="M588" s="253"/>
      <c r="N588" s="253"/>
      <c r="O588" s="253"/>
      <c r="P588" s="253"/>
    </row>
    <row r="589" spans="1:16" ht="15.75" customHeight="1">
      <c r="A589" s="284"/>
      <c r="B589" s="315"/>
      <c r="C589" s="253"/>
      <c r="D589" s="253"/>
      <c r="E589" s="253"/>
      <c r="F589" s="253"/>
      <c r="G589" s="253"/>
      <c r="H589" s="253"/>
      <c r="I589" s="253"/>
      <c r="J589" s="292"/>
      <c r="K589" s="253"/>
      <c r="L589" s="253"/>
      <c r="M589" s="253"/>
      <c r="N589" s="253"/>
      <c r="O589" s="253"/>
      <c r="P589" s="253"/>
    </row>
    <row r="590" spans="1:16" ht="15.75" customHeight="1">
      <c r="A590" s="284"/>
      <c r="B590" s="315"/>
      <c r="C590" s="253"/>
      <c r="D590" s="253"/>
      <c r="E590" s="253"/>
      <c r="F590" s="253"/>
      <c r="G590" s="253"/>
      <c r="H590" s="253"/>
      <c r="I590" s="253"/>
      <c r="J590" s="292"/>
      <c r="K590" s="253"/>
      <c r="L590" s="253"/>
      <c r="M590" s="253"/>
      <c r="N590" s="253"/>
      <c r="O590" s="253"/>
      <c r="P590" s="253"/>
    </row>
    <row r="591" spans="1:16" ht="15.75" customHeight="1">
      <c r="A591" s="284"/>
      <c r="B591" s="315"/>
      <c r="C591" s="253"/>
      <c r="D591" s="253"/>
      <c r="E591" s="253"/>
      <c r="F591" s="253"/>
      <c r="G591" s="253"/>
      <c r="H591" s="253"/>
      <c r="I591" s="253"/>
      <c r="J591" s="292"/>
      <c r="K591" s="253"/>
      <c r="L591" s="253"/>
      <c r="M591" s="253"/>
      <c r="N591" s="253"/>
      <c r="O591" s="253"/>
      <c r="P591" s="253"/>
    </row>
    <row r="592" spans="1:16" ht="15.75" customHeight="1">
      <c r="A592" s="284"/>
      <c r="B592" s="315"/>
      <c r="C592" s="253"/>
      <c r="D592" s="253"/>
      <c r="E592" s="253"/>
      <c r="F592" s="253"/>
      <c r="G592" s="253"/>
      <c r="H592" s="253"/>
      <c r="I592" s="253"/>
      <c r="J592" s="292"/>
      <c r="K592" s="253"/>
      <c r="L592" s="253"/>
      <c r="M592" s="253"/>
      <c r="N592" s="253"/>
      <c r="O592" s="253"/>
      <c r="P592" s="253"/>
    </row>
    <row r="593" spans="1:16" ht="15.75" customHeight="1">
      <c r="A593" s="284"/>
      <c r="B593" s="315"/>
      <c r="C593" s="253"/>
      <c r="D593" s="253"/>
      <c r="E593" s="253"/>
      <c r="F593" s="253"/>
      <c r="G593" s="253"/>
      <c r="H593" s="253"/>
      <c r="I593" s="253"/>
      <c r="J593" s="292"/>
      <c r="K593" s="253"/>
      <c r="L593" s="253"/>
      <c r="M593" s="253"/>
      <c r="N593" s="253"/>
      <c r="O593" s="253"/>
      <c r="P593" s="253"/>
    </row>
    <row r="594" spans="1:16" ht="15.75" customHeight="1">
      <c r="A594" s="284"/>
      <c r="B594" s="315"/>
      <c r="C594" s="253"/>
      <c r="D594" s="253"/>
      <c r="E594" s="253"/>
      <c r="F594" s="253"/>
      <c r="G594" s="253"/>
      <c r="H594" s="253"/>
      <c r="I594" s="253"/>
      <c r="J594" s="292"/>
      <c r="K594" s="253"/>
      <c r="L594" s="253"/>
      <c r="M594" s="253"/>
      <c r="N594" s="253"/>
      <c r="O594" s="253"/>
      <c r="P594" s="253"/>
    </row>
    <row r="595" spans="1:16" ht="15.75" customHeight="1">
      <c r="A595" s="284"/>
      <c r="B595" s="315"/>
      <c r="C595" s="253"/>
      <c r="D595" s="253"/>
      <c r="E595" s="253"/>
      <c r="F595" s="253"/>
      <c r="G595" s="253"/>
      <c r="H595" s="253"/>
      <c r="I595" s="253"/>
      <c r="J595" s="292"/>
      <c r="K595" s="253"/>
      <c r="L595" s="253"/>
      <c r="M595" s="253"/>
      <c r="N595" s="253"/>
      <c r="O595" s="253"/>
      <c r="P595" s="253"/>
    </row>
    <row r="596" spans="1:16" ht="15.75" customHeight="1">
      <c r="A596" s="284"/>
      <c r="B596" s="315"/>
      <c r="C596" s="253"/>
      <c r="D596" s="253"/>
      <c r="E596" s="253"/>
      <c r="F596" s="253"/>
      <c r="G596" s="253"/>
      <c r="H596" s="253"/>
      <c r="I596" s="253"/>
      <c r="J596" s="292"/>
      <c r="K596" s="253"/>
      <c r="L596" s="253"/>
      <c r="M596" s="253"/>
      <c r="N596" s="253"/>
      <c r="O596" s="253"/>
      <c r="P596" s="253"/>
    </row>
    <row r="597" spans="1:16" ht="15.75" customHeight="1">
      <c r="A597" s="284"/>
      <c r="B597" s="315"/>
      <c r="C597" s="253"/>
      <c r="D597" s="253"/>
      <c r="E597" s="253"/>
      <c r="F597" s="253"/>
      <c r="G597" s="253"/>
      <c r="H597" s="253"/>
      <c r="I597" s="253"/>
      <c r="J597" s="292"/>
      <c r="K597" s="253"/>
      <c r="L597" s="253"/>
      <c r="M597" s="253"/>
      <c r="N597" s="253"/>
      <c r="O597" s="253"/>
      <c r="P597" s="253"/>
    </row>
    <row r="598" spans="1:16" ht="15.75" customHeight="1">
      <c r="A598" s="284"/>
      <c r="B598" s="315"/>
      <c r="C598" s="253"/>
      <c r="D598" s="253"/>
      <c r="E598" s="253"/>
      <c r="F598" s="253"/>
      <c r="G598" s="253"/>
      <c r="H598" s="253"/>
      <c r="I598" s="253"/>
      <c r="J598" s="292"/>
      <c r="K598" s="253"/>
      <c r="L598" s="253"/>
      <c r="M598" s="253"/>
      <c r="N598" s="253"/>
      <c r="O598" s="253"/>
      <c r="P598" s="253"/>
    </row>
    <row r="599" spans="1:16" ht="15.75" customHeight="1">
      <c r="A599" s="284"/>
      <c r="B599" s="315"/>
      <c r="C599" s="253"/>
      <c r="D599" s="253"/>
      <c r="E599" s="253"/>
      <c r="F599" s="253"/>
      <c r="G599" s="253"/>
      <c r="H599" s="253"/>
      <c r="I599" s="253"/>
      <c r="J599" s="292"/>
      <c r="K599" s="253"/>
      <c r="L599" s="253"/>
      <c r="M599" s="253"/>
      <c r="N599" s="253"/>
      <c r="O599" s="253"/>
      <c r="P599" s="253"/>
    </row>
    <row r="600" spans="1:16" ht="15.75" customHeight="1">
      <c r="A600" s="284"/>
      <c r="B600" s="315"/>
      <c r="C600" s="253"/>
      <c r="D600" s="253"/>
      <c r="E600" s="253"/>
      <c r="F600" s="253"/>
      <c r="G600" s="253"/>
      <c r="H600" s="253"/>
      <c r="I600" s="253"/>
      <c r="J600" s="292"/>
      <c r="K600" s="253"/>
      <c r="L600" s="253"/>
      <c r="M600" s="253"/>
      <c r="N600" s="253"/>
      <c r="O600" s="253"/>
      <c r="P600" s="253"/>
    </row>
    <row r="601" spans="1:16" ht="15.75" customHeight="1">
      <c r="A601" s="284"/>
      <c r="B601" s="315"/>
      <c r="C601" s="253"/>
      <c r="D601" s="253"/>
      <c r="E601" s="253"/>
      <c r="F601" s="253"/>
      <c r="G601" s="253"/>
      <c r="H601" s="253"/>
      <c r="I601" s="253"/>
      <c r="J601" s="292"/>
      <c r="K601" s="253"/>
      <c r="L601" s="253"/>
      <c r="M601" s="253"/>
      <c r="N601" s="253"/>
      <c r="O601" s="253"/>
      <c r="P601" s="253"/>
    </row>
    <row r="602" spans="1:16" ht="15.75" customHeight="1">
      <c r="A602" s="284"/>
      <c r="B602" s="315"/>
      <c r="C602" s="253"/>
      <c r="D602" s="253"/>
      <c r="E602" s="253"/>
      <c r="F602" s="253"/>
      <c r="G602" s="253"/>
      <c r="H602" s="253"/>
      <c r="I602" s="253"/>
      <c r="J602" s="292"/>
      <c r="K602" s="253"/>
      <c r="L602" s="253"/>
      <c r="M602" s="253"/>
      <c r="N602" s="253"/>
      <c r="O602" s="253"/>
      <c r="P602" s="253"/>
    </row>
    <row r="603" spans="1:16" ht="15.75" customHeight="1">
      <c r="A603" s="284"/>
      <c r="B603" s="315"/>
      <c r="C603" s="253"/>
      <c r="D603" s="253"/>
      <c r="E603" s="253"/>
      <c r="F603" s="253"/>
      <c r="G603" s="253"/>
      <c r="H603" s="253"/>
      <c r="I603" s="253"/>
      <c r="J603" s="292"/>
      <c r="K603" s="253"/>
      <c r="L603" s="253"/>
      <c r="M603" s="253"/>
      <c r="N603" s="253"/>
      <c r="O603" s="253"/>
      <c r="P603" s="253"/>
    </row>
    <row r="604" spans="1:16" ht="15.75" customHeight="1">
      <c r="A604" s="284"/>
      <c r="B604" s="315"/>
      <c r="C604" s="253"/>
      <c r="D604" s="253"/>
      <c r="E604" s="253"/>
      <c r="F604" s="253"/>
      <c r="G604" s="253"/>
      <c r="H604" s="253"/>
      <c r="I604" s="253"/>
      <c r="J604" s="292"/>
      <c r="K604" s="253"/>
      <c r="L604" s="253"/>
      <c r="M604" s="253"/>
      <c r="N604" s="253"/>
      <c r="O604" s="253"/>
      <c r="P604" s="253"/>
    </row>
    <row r="605" spans="1:16" ht="15.75" customHeight="1">
      <c r="A605" s="284"/>
      <c r="B605" s="315"/>
      <c r="C605" s="253"/>
      <c r="D605" s="253"/>
      <c r="E605" s="253"/>
      <c r="F605" s="253"/>
      <c r="G605" s="253"/>
      <c r="H605" s="253"/>
      <c r="I605" s="253"/>
      <c r="J605" s="292"/>
      <c r="K605" s="253"/>
      <c r="L605" s="253"/>
      <c r="M605" s="253"/>
      <c r="N605" s="253"/>
      <c r="O605" s="253"/>
      <c r="P605" s="253"/>
    </row>
    <row r="606" spans="1:16" ht="15.75" customHeight="1">
      <c r="A606" s="284"/>
      <c r="B606" s="315"/>
      <c r="C606" s="253"/>
      <c r="D606" s="253"/>
      <c r="E606" s="253"/>
      <c r="F606" s="253"/>
      <c r="G606" s="253"/>
      <c r="H606" s="253"/>
      <c r="I606" s="253"/>
      <c r="J606" s="292"/>
      <c r="K606" s="253"/>
      <c r="L606" s="253"/>
      <c r="M606" s="253"/>
      <c r="N606" s="253"/>
      <c r="O606" s="253"/>
      <c r="P606" s="253"/>
    </row>
    <row r="607" spans="1:16" ht="15.75" customHeight="1">
      <c r="A607" s="284"/>
      <c r="B607" s="315"/>
      <c r="C607" s="253"/>
      <c r="D607" s="253"/>
      <c r="E607" s="253"/>
      <c r="F607" s="253"/>
      <c r="G607" s="253"/>
      <c r="H607" s="253"/>
      <c r="I607" s="253"/>
      <c r="J607" s="292"/>
      <c r="K607" s="253"/>
      <c r="L607" s="253"/>
      <c r="M607" s="253"/>
      <c r="N607" s="253"/>
      <c r="O607" s="253"/>
      <c r="P607" s="253"/>
    </row>
    <row r="608" spans="1:16" ht="15.75" customHeight="1">
      <c r="A608" s="284"/>
      <c r="B608" s="315"/>
      <c r="C608" s="253"/>
      <c r="D608" s="253"/>
      <c r="E608" s="253"/>
      <c r="F608" s="253"/>
      <c r="G608" s="253"/>
      <c r="H608" s="253"/>
      <c r="I608" s="253"/>
      <c r="J608" s="292"/>
      <c r="K608" s="253"/>
      <c r="L608" s="253"/>
      <c r="M608" s="253"/>
      <c r="N608" s="253"/>
      <c r="O608" s="253"/>
      <c r="P608" s="253"/>
    </row>
    <row r="609" spans="1:16" ht="15.75" customHeight="1">
      <c r="A609" s="284"/>
      <c r="B609" s="315"/>
      <c r="C609" s="253"/>
      <c r="D609" s="253"/>
      <c r="E609" s="253"/>
      <c r="F609" s="253"/>
      <c r="G609" s="253"/>
      <c r="H609" s="253"/>
      <c r="I609" s="253"/>
      <c r="J609" s="292"/>
      <c r="K609" s="253"/>
      <c r="L609" s="253"/>
      <c r="M609" s="253"/>
      <c r="N609" s="253"/>
      <c r="O609" s="253"/>
      <c r="P609" s="253"/>
    </row>
    <row r="610" spans="1:16" ht="15.75" customHeight="1">
      <c r="A610" s="284"/>
      <c r="B610" s="315"/>
      <c r="C610" s="253"/>
      <c r="D610" s="253"/>
      <c r="E610" s="253"/>
      <c r="F610" s="253"/>
      <c r="G610" s="253"/>
      <c r="H610" s="253"/>
      <c r="I610" s="253"/>
      <c r="J610" s="292"/>
      <c r="K610" s="253"/>
      <c r="L610" s="253"/>
      <c r="M610" s="253"/>
      <c r="N610" s="253"/>
      <c r="O610" s="253"/>
      <c r="P610" s="253"/>
    </row>
    <row r="611" spans="1:16" ht="15.75" customHeight="1">
      <c r="A611" s="284"/>
      <c r="B611" s="315"/>
      <c r="C611" s="253"/>
      <c r="D611" s="253"/>
      <c r="E611" s="253"/>
      <c r="F611" s="253"/>
      <c r="G611" s="253"/>
      <c r="H611" s="253"/>
      <c r="I611" s="253"/>
      <c r="J611" s="292"/>
      <c r="K611" s="253"/>
      <c r="L611" s="253"/>
      <c r="M611" s="253"/>
      <c r="N611" s="253"/>
      <c r="O611" s="253"/>
      <c r="P611" s="253"/>
    </row>
    <row r="612" spans="1:16" ht="15.75" customHeight="1">
      <c r="A612" s="284"/>
      <c r="B612" s="315"/>
      <c r="C612" s="253"/>
      <c r="D612" s="253"/>
      <c r="E612" s="253"/>
      <c r="F612" s="253"/>
      <c r="G612" s="253"/>
      <c r="H612" s="253"/>
      <c r="I612" s="253"/>
      <c r="J612" s="292"/>
      <c r="K612" s="253"/>
      <c r="L612" s="253"/>
      <c r="M612" s="253"/>
      <c r="N612" s="253"/>
      <c r="O612" s="253"/>
      <c r="P612" s="253"/>
    </row>
    <row r="613" spans="1:16" ht="15.75" customHeight="1">
      <c r="A613" s="284"/>
      <c r="B613" s="315"/>
      <c r="C613" s="253"/>
      <c r="D613" s="253"/>
      <c r="E613" s="253"/>
      <c r="F613" s="253"/>
      <c r="G613" s="253"/>
      <c r="H613" s="253"/>
      <c r="I613" s="253"/>
      <c r="J613" s="292"/>
      <c r="K613" s="253"/>
      <c r="L613" s="253"/>
      <c r="M613" s="253"/>
      <c r="N613" s="253"/>
      <c r="O613" s="253"/>
      <c r="P613" s="253"/>
    </row>
    <row r="614" spans="1:16" ht="15.75" customHeight="1">
      <c r="A614" s="284"/>
      <c r="B614" s="315"/>
      <c r="C614" s="253"/>
      <c r="D614" s="253"/>
      <c r="E614" s="253"/>
      <c r="F614" s="253"/>
      <c r="G614" s="253"/>
      <c r="H614" s="253"/>
      <c r="I614" s="253"/>
      <c r="J614" s="292"/>
      <c r="K614" s="253"/>
      <c r="L614" s="253"/>
      <c r="M614" s="253"/>
      <c r="N614" s="253"/>
      <c r="O614" s="253"/>
      <c r="P614" s="253"/>
    </row>
    <row r="615" spans="1:16" ht="15.75" customHeight="1">
      <c r="A615" s="284"/>
      <c r="B615" s="315"/>
      <c r="C615" s="253"/>
      <c r="D615" s="253"/>
      <c r="E615" s="253"/>
      <c r="F615" s="253"/>
      <c r="G615" s="253"/>
      <c r="H615" s="253"/>
      <c r="I615" s="253"/>
      <c r="J615" s="292"/>
      <c r="K615" s="253"/>
      <c r="L615" s="253"/>
      <c r="M615" s="253"/>
      <c r="N615" s="253"/>
      <c r="O615" s="253"/>
      <c r="P615" s="253"/>
    </row>
    <row r="616" spans="1:16" ht="15.75" customHeight="1">
      <c r="A616" s="284"/>
      <c r="B616" s="315"/>
      <c r="C616" s="253"/>
      <c r="D616" s="253"/>
      <c r="E616" s="253"/>
      <c r="F616" s="253"/>
      <c r="G616" s="253"/>
      <c r="H616" s="253"/>
      <c r="I616" s="253"/>
      <c r="J616" s="292"/>
      <c r="K616" s="253"/>
      <c r="L616" s="253"/>
      <c r="M616" s="253"/>
      <c r="N616" s="253"/>
      <c r="O616" s="253"/>
      <c r="P616" s="253"/>
    </row>
    <row r="617" spans="1:16" ht="15.75" customHeight="1">
      <c r="A617" s="284"/>
      <c r="B617" s="315"/>
      <c r="C617" s="253"/>
      <c r="D617" s="253"/>
      <c r="E617" s="253"/>
      <c r="F617" s="253"/>
      <c r="G617" s="253"/>
      <c r="H617" s="253"/>
      <c r="I617" s="253"/>
      <c r="J617" s="292"/>
      <c r="K617" s="253"/>
      <c r="L617" s="253"/>
      <c r="M617" s="253"/>
      <c r="N617" s="253"/>
      <c r="O617" s="253"/>
      <c r="P617" s="253"/>
    </row>
    <row r="618" spans="1:16" ht="15.75" customHeight="1">
      <c r="A618" s="284"/>
      <c r="B618" s="315"/>
      <c r="C618" s="253"/>
      <c r="D618" s="253"/>
      <c r="E618" s="253"/>
      <c r="F618" s="253"/>
      <c r="G618" s="253"/>
      <c r="H618" s="253"/>
      <c r="I618" s="253"/>
      <c r="J618" s="292"/>
      <c r="K618" s="253"/>
      <c r="L618" s="253"/>
      <c r="M618" s="253"/>
      <c r="N618" s="253"/>
      <c r="O618" s="253"/>
      <c r="P618" s="253"/>
    </row>
    <row r="619" spans="1:16" ht="15.75" customHeight="1">
      <c r="A619" s="284"/>
      <c r="B619" s="315"/>
      <c r="C619" s="253"/>
      <c r="D619" s="253"/>
      <c r="E619" s="253"/>
      <c r="F619" s="253"/>
      <c r="G619" s="253"/>
      <c r="H619" s="253"/>
      <c r="I619" s="253"/>
      <c r="J619" s="292"/>
      <c r="K619" s="253"/>
      <c r="L619" s="253"/>
      <c r="M619" s="253"/>
      <c r="N619" s="253"/>
      <c r="O619" s="253"/>
      <c r="P619" s="253"/>
    </row>
    <row r="620" spans="1:16" ht="15.75" customHeight="1">
      <c r="A620" s="284"/>
      <c r="B620" s="315"/>
      <c r="C620" s="253"/>
      <c r="D620" s="253"/>
      <c r="E620" s="253"/>
      <c r="F620" s="253"/>
      <c r="G620" s="253"/>
      <c r="H620" s="253"/>
      <c r="I620" s="253"/>
      <c r="J620" s="292"/>
      <c r="K620" s="253"/>
      <c r="L620" s="253"/>
      <c r="M620" s="253"/>
      <c r="N620" s="253"/>
      <c r="O620" s="253"/>
      <c r="P620" s="253"/>
    </row>
    <row r="621" spans="1:16" ht="15.75" customHeight="1">
      <c r="A621" s="284"/>
      <c r="B621" s="315"/>
      <c r="C621" s="253"/>
      <c r="D621" s="253"/>
      <c r="E621" s="253"/>
      <c r="F621" s="253"/>
      <c r="G621" s="253"/>
      <c r="H621" s="253"/>
      <c r="I621" s="253"/>
      <c r="J621" s="292"/>
      <c r="K621" s="253"/>
      <c r="L621" s="253"/>
      <c r="M621" s="253"/>
      <c r="N621" s="253"/>
      <c r="O621" s="253"/>
      <c r="P621" s="253"/>
    </row>
    <row r="622" spans="1:16" ht="15.75" customHeight="1">
      <c r="A622" s="284"/>
      <c r="B622" s="315"/>
      <c r="C622" s="253"/>
      <c r="D622" s="253"/>
      <c r="E622" s="253"/>
      <c r="F622" s="253"/>
      <c r="G622" s="253"/>
      <c r="H622" s="253"/>
      <c r="I622" s="253"/>
      <c r="J622" s="292"/>
      <c r="K622" s="253"/>
      <c r="L622" s="253"/>
      <c r="M622" s="253"/>
      <c r="N622" s="253"/>
      <c r="O622" s="253"/>
      <c r="P622" s="253"/>
    </row>
    <row r="623" spans="1:16" ht="15.75" customHeight="1">
      <c r="A623" s="284"/>
      <c r="B623" s="315"/>
      <c r="C623" s="253"/>
      <c r="D623" s="253"/>
      <c r="E623" s="253"/>
      <c r="F623" s="253"/>
      <c r="G623" s="253"/>
      <c r="H623" s="253"/>
      <c r="I623" s="253"/>
      <c r="J623" s="292"/>
      <c r="K623" s="253"/>
      <c r="L623" s="253"/>
      <c r="M623" s="253"/>
      <c r="N623" s="253"/>
      <c r="O623" s="253"/>
      <c r="P623" s="253"/>
    </row>
    <row r="624" spans="1:16" ht="15.75" customHeight="1">
      <c r="A624" s="284"/>
      <c r="B624" s="315"/>
      <c r="C624" s="253"/>
      <c r="D624" s="253"/>
      <c r="E624" s="253"/>
      <c r="F624" s="253"/>
      <c r="G624" s="253"/>
      <c r="H624" s="253"/>
      <c r="I624" s="253"/>
      <c r="J624" s="292"/>
      <c r="K624" s="253"/>
      <c r="L624" s="253"/>
      <c r="M624" s="253"/>
      <c r="N624" s="253"/>
      <c r="O624" s="253"/>
      <c r="P624" s="253"/>
    </row>
    <row r="625" spans="1:16" ht="15.75" customHeight="1">
      <c r="A625" s="284"/>
      <c r="B625" s="315"/>
      <c r="C625" s="253"/>
      <c r="D625" s="253"/>
      <c r="E625" s="253"/>
      <c r="F625" s="253"/>
      <c r="G625" s="253"/>
      <c r="H625" s="253"/>
      <c r="I625" s="253"/>
      <c r="J625" s="292"/>
      <c r="K625" s="253"/>
      <c r="L625" s="253"/>
      <c r="M625" s="253"/>
      <c r="N625" s="253"/>
      <c r="O625" s="253"/>
      <c r="P625" s="253"/>
    </row>
    <row r="626" spans="1:16" ht="15.75" customHeight="1">
      <c r="A626" s="284"/>
      <c r="B626" s="315"/>
      <c r="C626" s="253"/>
      <c r="D626" s="253"/>
      <c r="E626" s="253"/>
      <c r="F626" s="253"/>
      <c r="G626" s="253"/>
      <c r="H626" s="253"/>
      <c r="I626" s="253"/>
      <c r="J626" s="292"/>
      <c r="K626" s="253"/>
      <c r="L626" s="253"/>
      <c r="M626" s="253"/>
      <c r="N626" s="253"/>
      <c r="O626" s="253"/>
      <c r="P626" s="253"/>
    </row>
    <row r="627" spans="1:16" ht="15.75" customHeight="1">
      <c r="A627" s="284"/>
      <c r="B627" s="315"/>
      <c r="C627" s="253"/>
      <c r="D627" s="253"/>
      <c r="E627" s="253"/>
      <c r="F627" s="253"/>
      <c r="G627" s="253"/>
      <c r="H627" s="253"/>
      <c r="I627" s="253"/>
      <c r="J627" s="292"/>
      <c r="K627" s="253"/>
      <c r="L627" s="253"/>
      <c r="M627" s="253"/>
      <c r="N627" s="253"/>
      <c r="O627" s="253"/>
      <c r="P627" s="253"/>
    </row>
    <row r="628" spans="1:16" ht="15.75" customHeight="1">
      <c r="A628" s="284"/>
      <c r="B628" s="315"/>
      <c r="C628" s="253"/>
      <c r="D628" s="253"/>
      <c r="E628" s="253"/>
      <c r="F628" s="253"/>
      <c r="G628" s="253"/>
      <c r="H628" s="253"/>
      <c r="I628" s="253"/>
      <c r="J628" s="292"/>
      <c r="K628" s="253"/>
      <c r="L628" s="253"/>
      <c r="M628" s="253"/>
      <c r="N628" s="253"/>
      <c r="O628" s="253"/>
      <c r="P628" s="253"/>
    </row>
    <row r="629" spans="1:16" ht="15.75" customHeight="1">
      <c r="A629" s="284"/>
      <c r="B629" s="315"/>
      <c r="C629" s="253"/>
      <c r="D629" s="253"/>
      <c r="E629" s="253"/>
      <c r="F629" s="253"/>
      <c r="G629" s="253"/>
      <c r="H629" s="253"/>
      <c r="I629" s="253"/>
      <c r="J629" s="292"/>
      <c r="K629" s="253"/>
      <c r="L629" s="253"/>
      <c r="M629" s="253"/>
      <c r="N629" s="253"/>
      <c r="O629" s="253"/>
      <c r="P629" s="253"/>
    </row>
    <row r="630" spans="1:16" ht="15.75" customHeight="1">
      <c r="A630" s="284"/>
      <c r="B630" s="315"/>
      <c r="C630" s="253"/>
      <c r="D630" s="253"/>
      <c r="E630" s="253"/>
      <c r="F630" s="253"/>
      <c r="G630" s="253"/>
      <c r="H630" s="253"/>
      <c r="I630" s="253"/>
      <c r="J630" s="292"/>
      <c r="K630" s="253"/>
      <c r="L630" s="253"/>
      <c r="M630" s="253"/>
      <c r="N630" s="253"/>
      <c r="O630" s="253"/>
      <c r="P630" s="253"/>
    </row>
    <row r="631" spans="1:16" ht="15.75" customHeight="1">
      <c r="A631" s="284"/>
      <c r="B631" s="315"/>
      <c r="C631" s="253"/>
      <c r="D631" s="253"/>
      <c r="E631" s="253"/>
      <c r="F631" s="253"/>
      <c r="G631" s="253"/>
      <c r="H631" s="253"/>
      <c r="I631" s="253"/>
      <c r="J631" s="292"/>
      <c r="K631" s="253"/>
      <c r="L631" s="253"/>
      <c r="M631" s="253"/>
      <c r="N631" s="253"/>
      <c r="O631" s="253"/>
      <c r="P631" s="253"/>
    </row>
    <row r="632" spans="1:16" ht="15.75" customHeight="1">
      <c r="A632" s="284"/>
      <c r="B632" s="315"/>
      <c r="C632" s="253"/>
      <c r="D632" s="253"/>
      <c r="E632" s="253"/>
      <c r="F632" s="253"/>
      <c r="G632" s="253"/>
      <c r="H632" s="253"/>
      <c r="I632" s="253"/>
      <c r="J632" s="292"/>
      <c r="K632" s="253"/>
      <c r="L632" s="253"/>
      <c r="M632" s="253"/>
      <c r="N632" s="253"/>
      <c r="O632" s="253"/>
      <c r="P632" s="253"/>
    </row>
    <row r="633" spans="1:16" ht="15.75" customHeight="1">
      <c r="A633" s="284"/>
      <c r="B633" s="315"/>
      <c r="C633" s="253"/>
      <c r="D633" s="253"/>
      <c r="E633" s="253"/>
      <c r="F633" s="253"/>
      <c r="G633" s="253"/>
      <c r="H633" s="253"/>
      <c r="I633" s="253"/>
      <c r="J633" s="292"/>
      <c r="K633" s="253"/>
      <c r="L633" s="253"/>
      <c r="M633" s="253"/>
      <c r="N633" s="253"/>
      <c r="O633" s="253"/>
      <c r="P633" s="253"/>
    </row>
    <row r="634" spans="1:16" ht="15.75" customHeight="1">
      <c r="A634" s="284"/>
      <c r="B634" s="315"/>
      <c r="C634" s="253"/>
      <c r="D634" s="253"/>
      <c r="E634" s="253"/>
      <c r="F634" s="253"/>
      <c r="G634" s="253"/>
      <c r="H634" s="253"/>
      <c r="I634" s="253"/>
      <c r="J634" s="292"/>
      <c r="K634" s="253"/>
      <c r="L634" s="253"/>
      <c r="M634" s="253"/>
      <c r="N634" s="253"/>
      <c r="O634" s="253"/>
      <c r="P634" s="253"/>
    </row>
    <row r="635" spans="1:16" ht="15.75" customHeight="1">
      <c r="A635" s="284"/>
      <c r="B635" s="315"/>
      <c r="C635" s="253"/>
      <c r="D635" s="253"/>
      <c r="E635" s="253"/>
      <c r="F635" s="253"/>
      <c r="G635" s="253"/>
      <c r="H635" s="253"/>
      <c r="I635" s="253"/>
      <c r="J635" s="292"/>
      <c r="K635" s="253"/>
      <c r="L635" s="253"/>
      <c r="M635" s="253"/>
      <c r="N635" s="253"/>
      <c r="O635" s="253"/>
      <c r="P635" s="253"/>
    </row>
    <row r="636" spans="1:16" ht="15.75" customHeight="1">
      <c r="A636" s="284"/>
      <c r="B636" s="315"/>
      <c r="C636" s="253"/>
      <c r="D636" s="253"/>
      <c r="E636" s="253"/>
      <c r="F636" s="253"/>
      <c r="G636" s="253"/>
      <c r="H636" s="253"/>
      <c r="I636" s="253"/>
      <c r="J636" s="292"/>
      <c r="K636" s="253"/>
      <c r="L636" s="253"/>
      <c r="M636" s="253"/>
      <c r="N636" s="253"/>
      <c r="O636" s="253"/>
      <c r="P636" s="253"/>
    </row>
    <row r="637" spans="1:16" ht="15.75" customHeight="1">
      <c r="A637" s="284"/>
      <c r="B637" s="315"/>
      <c r="C637" s="253"/>
      <c r="D637" s="253"/>
      <c r="E637" s="253"/>
      <c r="F637" s="253"/>
      <c r="G637" s="253"/>
      <c r="H637" s="253"/>
      <c r="I637" s="253"/>
      <c r="J637" s="292"/>
      <c r="K637" s="253"/>
      <c r="L637" s="253"/>
      <c r="M637" s="253"/>
      <c r="N637" s="253"/>
      <c r="O637" s="253"/>
      <c r="P637" s="253"/>
    </row>
    <row r="638" spans="1:16" ht="15.75" customHeight="1">
      <c r="A638" s="284"/>
      <c r="B638" s="315"/>
      <c r="C638" s="253"/>
      <c r="D638" s="253"/>
      <c r="E638" s="253"/>
      <c r="F638" s="253"/>
      <c r="G638" s="253"/>
      <c r="H638" s="253"/>
      <c r="I638" s="253"/>
      <c r="J638" s="292"/>
      <c r="K638" s="253"/>
      <c r="L638" s="253"/>
      <c r="M638" s="253"/>
      <c r="N638" s="253"/>
      <c r="O638" s="253"/>
      <c r="P638" s="253"/>
    </row>
    <row r="639" spans="1:16" ht="15.75" customHeight="1">
      <c r="A639" s="284"/>
      <c r="B639" s="315"/>
      <c r="C639" s="253"/>
      <c r="D639" s="253"/>
      <c r="E639" s="253"/>
      <c r="F639" s="253"/>
      <c r="G639" s="253"/>
      <c r="H639" s="253"/>
      <c r="I639" s="253"/>
      <c r="J639" s="292"/>
      <c r="K639" s="253"/>
      <c r="L639" s="253"/>
      <c r="M639" s="253"/>
      <c r="N639" s="253"/>
      <c r="O639" s="253"/>
      <c r="P639" s="253"/>
    </row>
    <row r="640" spans="1:16" ht="15.75" customHeight="1">
      <c r="A640" s="284"/>
      <c r="B640" s="315"/>
      <c r="C640" s="253"/>
      <c r="D640" s="253"/>
      <c r="E640" s="253"/>
      <c r="F640" s="253"/>
      <c r="G640" s="253"/>
      <c r="H640" s="253"/>
      <c r="I640" s="253"/>
      <c r="J640" s="292"/>
      <c r="K640" s="253"/>
      <c r="L640" s="253"/>
      <c r="M640" s="253"/>
      <c r="N640" s="253"/>
      <c r="O640" s="253"/>
      <c r="P640" s="253"/>
    </row>
    <row r="641" spans="1:16" ht="15.75" customHeight="1">
      <c r="A641" s="284"/>
      <c r="B641" s="315"/>
      <c r="C641" s="253"/>
      <c r="D641" s="253"/>
      <c r="E641" s="253"/>
      <c r="F641" s="253"/>
      <c r="G641" s="253"/>
      <c r="H641" s="253"/>
      <c r="I641" s="253"/>
      <c r="J641" s="292"/>
      <c r="K641" s="253"/>
      <c r="L641" s="253"/>
      <c r="M641" s="253"/>
      <c r="N641" s="253"/>
      <c r="O641" s="253"/>
      <c r="P641" s="253"/>
    </row>
    <row r="642" spans="1:16" ht="15.75" customHeight="1">
      <c r="A642" s="284"/>
      <c r="B642" s="315"/>
      <c r="C642" s="253"/>
      <c r="D642" s="253"/>
      <c r="E642" s="253"/>
      <c r="F642" s="253"/>
      <c r="G642" s="253"/>
      <c r="H642" s="253"/>
      <c r="I642" s="253"/>
      <c r="J642" s="292"/>
      <c r="K642" s="253"/>
      <c r="L642" s="253"/>
      <c r="M642" s="253"/>
      <c r="N642" s="253"/>
      <c r="O642" s="253"/>
      <c r="P642" s="253"/>
    </row>
    <row r="643" spans="1:16" ht="15.75" customHeight="1">
      <c r="A643" s="284"/>
      <c r="B643" s="315"/>
      <c r="C643" s="253"/>
      <c r="D643" s="253"/>
      <c r="E643" s="253"/>
      <c r="F643" s="253"/>
      <c r="G643" s="253"/>
      <c r="H643" s="253"/>
      <c r="I643" s="253"/>
      <c r="J643" s="292"/>
      <c r="K643" s="253"/>
      <c r="L643" s="253"/>
      <c r="M643" s="253"/>
      <c r="N643" s="253"/>
      <c r="O643" s="253"/>
      <c r="P643" s="253"/>
    </row>
    <row r="644" spans="1:16" ht="15.75" customHeight="1">
      <c r="A644" s="284"/>
      <c r="B644" s="315"/>
      <c r="C644" s="253"/>
      <c r="D644" s="253"/>
      <c r="E644" s="253"/>
      <c r="F644" s="253"/>
      <c r="G644" s="253"/>
      <c r="H644" s="253"/>
      <c r="I644" s="253"/>
      <c r="J644" s="292"/>
      <c r="K644" s="253"/>
      <c r="L644" s="253"/>
      <c r="M644" s="253"/>
      <c r="N644" s="253"/>
      <c r="O644" s="253"/>
      <c r="P644" s="253"/>
    </row>
    <row r="645" spans="1:16" ht="15.75" customHeight="1">
      <c r="A645" s="284"/>
      <c r="B645" s="315"/>
      <c r="C645" s="253"/>
      <c r="D645" s="253"/>
      <c r="E645" s="253"/>
      <c r="F645" s="253"/>
      <c r="G645" s="253"/>
      <c r="H645" s="253"/>
      <c r="I645" s="253"/>
      <c r="J645" s="292"/>
      <c r="K645" s="253"/>
      <c r="L645" s="253"/>
      <c r="M645" s="253"/>
      <c r="N645" s="253"/>
      <c r="O645" s="253"/>
      <c r="P645" s="253"/>
    </row>
    <row r="646" spans="1:16" ht="15.75" customHeight="1">
      <c r="A646" s="284"/>
      <c r="B646" s="315"/>
      <c r="C646" s="253"/>
      <c r="D646" s="253"/>
      <c r="E646" s="253"/>
      <c r="F646" s="253"/>
      <c r="G646" s="253"/>
      <c r="H646" s="253"/>
      <c r="I646" s="253"/>
      <c r="J646" s="292"/>
      <c r="K646" s="253"/>
      <c r="L646" s="253"/>
      <c r="M646" s="253"/>
      <c r="N646" s="253"/>
      <c r="O646" s="253"/>
      <c r="P646" s="253"/>
    </row>
    <row r="647" spans="1:16" ht="15.75" customHeight="1">
      <c r="A647" s="284"/>
      <c r="B647" s="315"/>
      <c r="C647" s="253"/>
      <c r="D647" s="253"/>
      <c r="E647" s="253"/>
      <c r="F647" s="253"/>
      <c r="G647" s="253"/>
      <c r="H647" s="253"/>
      <c r="I647" s="253"/>
      <c r="J647" s="292"/>
      <c r="K647" s="253"/>
      <c r="L647" s="253"/>
      <c r="M647" s="253"/>
      <c r="N647" s="253"/>
      <c r="O647" s="253"/>
      <c r="P647" s="253"/>
    </row>
    <row r="648" spans="1:16" ht="15.75" customHeight="1">
      <c r="A648" s="284"/>
      <c r="B648" s="315"/>
      <c r="C648" s="253"/>
      <c r="D648" s="253"/>
      <c r="E648" s="253"/>
      <c r="F648" s="253"/>
      <c r="G648" s="253"/>
      <c r="H648" s="253"/>
      <c r="I648" s="253"/>
      <c r="J648" s="292"/>
      <c r="K648" s="253"/>
      <c r="L648" s="253"/>
      <c r="M648" s="253"/>
      <c r="N648" s="253"/>
      <c r="O648" s="253"/>
      <c r="P648" s="253"/>
    </row>
    <row r="649" spans="1:16" ht="15.75" customHeight="1">
      <c r="A649" s="284"/>
      <c r="B649" s="315"/>
      <c r="C649" s="253"/>
      <c r="D649" s="253"/>
      <c r="E649" s="253"/>
      <c r="F649" s="253"/>
      <c r="G649" s="253"/>
      <c r="H649" s="253"/>
      <c r="I649" s="253"/>
      <c r="J649" s="292"/>
      <c r="K649" s="253"/>
      <c r="L649" s="253"/>
      <c r="M649" s="253"/>
      <c r="N649" s="253"/>
      <c r="O649" s="253"/>
      <c r="P649" s="253"/>
    </row>
    <row r="650" spans="1:16" ht="15.75" customHeight="1">
      <c r="A650" s="284"/>
      <c r="B650" s="315"/>
      <c r="C650" s="253"/>
      <c r="D650" s="253"/>
      <c r="E650" s="253"/>
      <c r="F650" s="253"/>
      <c r="G650" s="253"/>
      <c r="H650" s="253"/>
      <c r="I650" s="253"/>
      <c r="J650" s="292"/>
      <c r="K650" s="253"/>
      <c r="L650" s="253"/>
      <c r="M650" s="253"/>
      <c r="N650" s="253"/>
      <c r="O650" s="253"/>
      <c r="P650" s="253"/>
    </row>
    <row r="651" spans="1:16" ht="15.75" customHeight="1">
      <c r="A651" s="284"/>
      <c r="B651" s="315"/>
      <c r="C651" s="253"/>
      <c r="D651" s="253"/>
      <c r="E651" s="253"/>
      <c r="F651" s="253"/>
      <c r="G651" s="253"/>
      <c r="H651" s="253"/>
      <c r="I651" s="253"/>
      <c r="J651" s="292"/>
      <c r="K651" s="253"/>
      <c r="L651" s="253"/>
      <c r="M651" s="253"/>
      <c r="N651" s="253"/>
      <c r="O651" s="253"/>
      <c r="P651" s="253"/>
    </row>
    <row r="652" spans="1:16" ht="15.75" customHeight="1">
      <c r="A652" s="284"/>
      <c r="B652" s="315"/>
      <c r="C652" s="253"/>
      <c r="D652" s="253"/>
      <c r="E652" s="253"/>
      <c r="F652" s="253"/>
      <c r="G652" s="253"/>
      <c r="H652" s="253"/>
      <c r="I652" s="253"/>
      <c r="J652" s="292"/>
      <c r="K652" s="253"/>
      <c r="L652" s="253"/>
      <c r="M652" s="253"/>
      <c r="N652" s="253"/>
      <c r="O652" s="253"/>
      <c r="P652" s="253"/>
    </row>
    <row r="653" spans="1:16" ht="15.75" customHeight="1">
      <c r="A653" s="284"/>
      <c r="B653" s="315"/>
      <c r="C653" s="253"/>
      <c r="D653" s="253"/>
      <c r="E653" s="253"/>
      <c r="F653" s="253"/>
      <c r="G653" s="253"/>
      <c r="H653" s="253"/>
      <c r="I653" s="253"/>
      <c r="J653" s="292"/>
      <c r="K653" s="253"/>
      <c r="L653" s="253"/>
      <c r="M653" s="253"/>
      <c r="N653" s="253"/>
      <c r="O653" s="253"/>
      <c r="P653" s="253"/>
    </row>
    <row r="654" spans="1:16" ht="15.75" customHeight="1">
      <c r="A654" s="284"/>
      <c r="B654" s="315"/>
      <c r="C654" s="253"/>
      <c r="D654" s="253"/>
      <c r="E654" s="253"/>
      <c r="F654" s="253"/>
      <c r="G654" s="253"/>
      <c r="H654" s="253"/>
      <c r="I654" s="253"/>
      <c r="J654" s="292"/>
      <c r="K654" s="253"/>
      <c r="L654" s="253"/>
      <c r="M654" s="253"/>
      <c r="N654" s="253"/>
      <c r="O654" s="253"/>
      <c r="P654" s="253"/>
    </row>
    <row r="655" spans="1:16" ht="15.75" customHeight="1">
      <c r="A655" s="284"/>
      <c r="B655" s="315"/>
      <c r="C655" s="253"/>
      <c r="D655" s="253"/>
      <c r="E655" s="253"/>
      <c r="F655" s="253"/>
      <c r="G655" s="253"/>
      <c r="H655" s="253"/>
      <c r="I655" s="253"/>
      <c r="J655" s="292"/>
      <c r="K655" s="253"/>
      <c r="L655" s="253"/>
      <c r="M655" s="253"/>
      <c r="N655" s="253"/>
      <c r="O655" s="253"/>
      <c r="P655" s="253"/>
    </row>
    <row r="656" spans="1:16" ht="15.75" customHeight="1">
      <c r="A656" s="284"/>
      <c r="B656" s="315"/>
      <c r="C656" s="253"/>
      <c r="D656" s="253"/>
      <c r="E656" s="253"/>
      <c r="F656" s="253"/>
      <c r="G656" s="253"/>
      <c r="H656" s="253"/>
      <c r="I656" s="253"/>
      <c r="J656" s="292"/>
      <c r="K656" s="253"/>
      <c r="L656" s="253"/>
      <c r="M656" s="253"/>
      <c r="N656" s="253"/>
      <c r="O656" s="253"/>
      <c r="P656" s="253"/>
    </row>
    <row r="657" spans="1:16" ht="15.75" customHeight="1">
      <c r="A657" s="284"/>
      <c r="B657" s="315"/>
      <c r="C657" s="253"/>
      <c r="D657" s="253"/>
      <c r="E657" s="253"/>
      <c r="F657" s="253"/>
      <c r="G657" s="253"/>
      <c r="H657" s="253"/>
      <c r="I657" s="253"/>
      <c r="J657" s="292"/>
      <c r="K657" s="253"/>
      <c r="L657" s="253"/>
      <c r="M657" s="253"/>
      <c r="N657" s="253"/>
      <c r="O657" s="253"/>
      <c r="P657" s="253"/>
    </row>
    <row r="658" spans="1:16" ht="15.75" customHeight="1">
      <c r="A658" s="284"/>
      <c r="B658" s="315"/>
      <c r="C658" s="253"/>
      <c r="D658" s="253"/>
      <c r="E658" s="253"/>
      <c r="F658" s="253"/>
      <c r="G658" s="253"/>
      <c r="H658" s="253"/>
      <c r="I658" s="253"/>
      <c r="J658" s="292"/>
      <c r="K658" s="253"/>
      <c r="L658" s="253"/>
      <c r="M658" s="253"/>
      <c r="N658" s="253"/>
      <c r="O658" s="253"/>
      <c r="P658" s="253"/>
    </row>
    <row r="659" spans="1:16" ht="15.75" customHeight="1">
      <c r="A659" s="284"/>
      <c r="B659" s="315"/>
      <c r="C659" s="253"/>
      <c r="D659" s="253"/>
      <c r="E659" s="253"/>
      <c r="F659" s="253"/>
      <c r="G659" s="253"/>
      <c r="H659" s="253"/>
      <c r="I659" s="253"/>
      <c r="J659" s="292"/>
      <c r="K659" s="253"/>
      <c r="L659" s="253"/>
      <c r="M659" s="253"/>
      <c r="N659" s="253"/>
      <c r="O659" s="253"/>
      <c r="P659" s="253"/>
    </row>
    <row r="660" spans="1:16" ht="15.75" customHeight="1">
      <c r="A660" s="284"/>
      <c r="B660" s="315"/>
      <c r="C660" s="253"/>
      <c r="D660" s="253"/>
      <c r="E660" s="253"/>
      <c r="F660" s="253"/>
      <c r="G660" s="253"/>
      <c r="H660" s="253"/>
      <c r="I660" s="253"/>
      <c r="J660" s="292"/>
      <c r="K660" s="253"/>
      <c r="L660" s="253"/>
      <c r="M660" s="253"/>
      <c r="N660" s="253"/>
      <c r="O660" s="253"/>
      <c r="P660" s="253"/>
    </row>
    <row r="661" spans="1:16" ht="15.75" customHeight="1">
      <c r="A661" s="284"/>
      <c r="B661" s="315"/>
      <c r="C661" s="253"/>
      <c r="D661" s="253"/>
      <c r="E661" s="253"/>
      <c r="F661" s="253"/>
      <c r="G661" s="253"/>
      <c r="H661" s="253"/>
      <c r="I661" s="253"/>
      <c r="J661" s="292"/>
      <c r="K661" s="253"/>
      <c r="L661" s="253"/>
      <c r="M661" s="253"/>
      <c r="N661" s="253"/>
      <c r="O661" s="253"/>
      <c r="P661" s="253"/>
    </row>
    <row r="662" spans="1:16" ht="15.75" customHeight="1">
      <c r="A662" s="284"/>
      <c r="B662" s="315"/>
      <c r="C662" s="253"/>
      <c r="D662" s="253"/>
      <c r="E662" s="253"/>
      <c r="F662" s="253"/>
      <c r="G662" s="253"/>
      <c r="H662" s="253"/>
      <c r="I662" s="253"/>
      <c r="J662" s="292"/>
      <c r="K662" s="253"/>
      <c r="L662" s="253"/>
      <c r="M662" s="253"/>
      <c r="N662" s="253"/>
      <c r="O662" s="253"/>
      <c r="P662" s="253"/>
    </row>
    <row r="663" spans="1:16" ht="15.75" customHeight="1">
      <c r="A663" s="284"/>
      <c r="B663" s="315"/>
      <c r="C663" s="253"/>
      <c r="D663" s="253"/>
      <c r="E663" s="253"/>
      <c r="F663" s="253"/>
      <c r="G663" s="253"/>
      <c r="H663" s="253"/>
      <c r="I663" s="253"/>
      <c r="J663" s="292"/>
      <c r="K663" s="253"/>
      <c r="L663" s="253"/>
      <c r="M663" s="253"/>
      <c r="N663" s="253"/>
      <c r="O663" s="253"/>
      <c r="P663" s="253"/>
    </row>
    <row r="664" spans="1:16" ht="15.75" customHeight="1">
      <c r="A664" s="284"/>
      <c r="B664" s="315"/>
      <c r="C664" s="253"/>
      <c r="D664" s="253"/>
      <c r="E664" s="253"/>
      <c r="F664" s="253"/>
      <c r="G664" s="253"/>
      <c r="H664" s="253"/>
      <c r="I664" s="253"/>
      <c r="J664" s="292"/>
      <c r="K664" s="253"/>
      <c r="L664" s="253"/>
      <c r="M664" s="253"/>
      <c r="N664" s="253"/>
      <c r="O664" s="253"/>
      <c r="P664" s="253"/>
    </row>
    <row r="665" spans="1:16" ht="15.75" customHeight="1">
      <c r="A665" s="284"/>
      <c r="B665" s="315"/>
      <c r="C665" s="253"/>
      <c r="D665" s="253"/>
      <c r="E665" s="253"/>
      <c r="F665" s="253"/>
      <c r="G665" s="253"/>
      <c r="H665" s="253"/>
      <c r="I665" s="253"/>
      <c r="J665" s="292"/>
      <c r="K665" s="253"/>
      <c r="L665" s="253"/>
      <c r="M665" s="253"/>
      <c r="N665" s="253"/>
      <c r="O665" s="253"/>
      <c r="P665" s="253"/>
    </row>
    <row r="666" spans="1:16" ht="15.75" customHeight="1">
      <c r="A666" s="284"/>
      <c r="B666" s="315"/>
      <c r="C666" s="253"/>
      <c r="D666" s="253"/>
      <c r="E666" s="253"/>
      <c r="F666" s="253"/>
      <c r="G666" s="253"/>
      <c r="H666" s="253"/>
      <c r="I666" s="253"/>
      <c r="J666" s="292"/>
      <c r="K666" s="253"/>
      <c r="L666" s="253"/>
      <c r="M666" s="253"/>
      <c r="N666" s="253"/>
      <c r="O666" s="253"/>
      <c r="P666" s="253"/>
    </row>
    <row r="667" spans="1:16" ht="15.75" customHeight="1">
      <c r="A667" s="284"/>
      <c r="B667" s="315"/>
      <c r="C667" s="253"/>
      <c r="D667" s="253"/>
      <c r="E667" s="253"/>
      <c r="F667" s="253"/>
      <c r="G667" s="253"/>
      <c r="H667" s="253"/>
      <c r="I667" s="253"/>
      <c r="J667" s="292"/>
      <c r="K667" s="253"/>
      <c r="L667" s="253"/>
      <c r="M667" s="253"/>
      <c r="N667" s="253"/>
      <c r="O667" s="253"/>
      <c r="P667" s="253"/>
    </row>
    <row r="668" spans="1:16" ht="15.75" customHeight="1">
      <c r="A668" s="284"/>
      <c r="B668" s="315"/>
      <c r="C668" s="253"/>
      <c r="D668" s="253"/>
      <c r="E668" s="253"/>
      <c r="F668" s="253"/>
      <c r="G668" s="253"/>
      <c r="H668" s="253"/>
      <c r="I668" s="253"/>
      <c r="J668" s="292"/>
      <c r="K668" s="253"/>
      <c r="L668" s="253"/>
      <c r="M668" s="253"/>
      <c r="N668" s="253"/>
      <c r="O668" s="253"/>
      <c r="P668" s="253"/>
    </row>
    <row r="669" spans="1:16" ht="15.75" customHeight="1">
      <c r="A669" s="284"/>
      <c r="B669" s="315"/>
      <c r="C669" s="253"/>
      <c r="D669" s="253"/>
      <c r="E669" s="253"/>
      <c r="F669" s="253"/>
      <c r="G669" s="253"/>
      <c r="H669" s="253"/>
      <c r="I669" s="253"/>
      <c r="J669" s="292"/>
      <c r="K669" s="253"/>
      <c r="L669" s="253"/>
      <c r="M669" s="253"/>
      <c r="N669" s="253"/>
      <c r="O669" s="253"/>
      <c r="P669" s="253"/>
    </row>
    <row r="670" spans="1:16" ht="15.75" customHeight="1">
      <c r="A670" s="284"/>
      <c r="B670" s="315"/>
      <c r="C670" s="253"/>
      <c r="D670" s="253"/>
      <c r="E670" s="253"/>
      <c r="F670" s="253"/>
      <c r="G670" s="253"/>
      <c r="H670" s="253"/>
      <c r="I670" s="253"/>
      <c r="J670" s="292"/>
      <c r="K670" s="253"/>
      <c r="L670" s="253"/>
      <c r="M670" s="253"/>
      <c r="N670" s="253"/>
      <c r="O670" s="253"/>
      <c r="P670" s="253"/>
    </row>
    <row r="671" spans="1:16" ht="15.75" customHeight="1">
      <c r="A671" s="284"/>
      <c r="B671" s="315"/>
      <c r="C671" s="253"/>
      <c r="D671" s="253"/>
      <c r="E671" s="253"/>
      <c r="F671" s="253"/>
      <c r="G671" s="253"/>
      <c r="H671" s="253"/>
      <c r="I671" s="253"/>
      <c r="J671" s="292"/>
      <c r="K671" s="253"/>
      <c r="L671" s="253"/>
      <c r="M671" s="253"/>
      <c r="N671" s="253"/>
      <c r="O671" s="253"/>
      <c r="P671" s="253"/>
    </row>
    <row r="672" spans="1:16" ht="15.75" customHeight="1">
      <c r="A672" s="284"/>
      <c r="B672" s="315"/>
      <c r="C672" s="253"/>
      <c r="D672" s="253"/>
      <c r="E672" s="253"/>
      <c r="F672" s="253"/>
      <c r="G672" s="253"/>
      <c r="H672" s="253"/>
      <c r="I672" s="253"/>
      <c r="J672" s="292"/>
      <c r="K672" s="253"/>
      <c r="L672" s="253"/>
      <c r="M672" s="253"/>
      <c r="N672" s="253"/>
      <c r="O672" s="253"/>
      <c r="P672" s="253"/>
    </row>
    <row r="673" spans="1:16" ht="15.75" customHeight="1">
      <c r="A673" s="284"/>
      <c r="B673" s="315"/>
      <c r="C673" s="253"/>
      <c r="D673" s="253"/>
      <c r="E673" s="253"/>
      <c r="F673" s="253"/>
      <c r="G673" s="253"/>
      <c r="H673" s="253"/>
      <c r="I673" s="253"/>
      <c r="J673" s="292"/>
      <c r="K673" s="253"/>
      <c r="L673" s="253"/>
      <c r="M673" s="253"/>
      <c r="N673" s="253"/>
      <c r="O673" s="253"/>
      <c r="P673" s="253"/>
    </row>
    <row r="674" spans="1:16" ht="15.75" customHeight="1">
      <c r="A674" s="284"/>
      <c r="B674" s="315"/>
      <c r="C674" s="253"/>
      <c r="D674" s="253"/>
      <c r="E674" s="253"/>
      <c r="F674" s="253"/>
      <c r="G674" s="253"/>
      <c r="H674" s="253"/>
      <c r="I674" s="253"/>
      <c r="J674" s="292"/>
      <c r="K674" s="253"/>
      <c r="L674" s="253"/>
      <c r="M674" s="253"/>
      <c r="N674" s="253"/>
      <c r="O674" s="253"/>
      <c r="P674" s="253"/>
    </row>
    <row r="675" spans="1:16" ht="15.75" customHeight="1">
      <c r="A675" s="284"/>
      <c r="B675" s="315"/>
      <c r="C675" s="253"/>
      <c r="D675" s="253"/>
      <c r="E675" s="253"/>
      <c r="F675" s="253"/>
      <c r="G675" s="253"/>
      <c r="H675" s="253"/>
      <c r="I675" s="253"/>
      <c r="J675" s="292"/>
      <c r="K675" s="253"/>
      <c r="L675" s="253"/>
      <c r="M675" s="253"/>
      <c r="N675" s="253"/>
      <c r="O675" s="253"/>
      <c r="P675" s="253"/>
    </row>
    <row r="676" spans="1:16" ht="15.75" customHeight="1">
      <c r="A676" s="284"/>
      <c r="B676" s="315"/>
      <c r="C676" s="253"/>
      <c r="D676" s="253"/>
      <c r="E676" s="253"/>
      <c r="F676" s="253"/>
      <c r="G676" s="253"/>
      <c r="H676" s="253"/>
      <c r="I676" s="253"/>
      <c r="J676" s="292"/>
      <c r="K676" s="253"/>
      <c r="L676" s="253"/>
      <c r="M676" s="253"/>
      <c r="N676" s="253"/>
      <c r="O676" s="253"/>
      <c r="P676" s="253"/>
    </row>
    <row r="677" spans="1:16" ht="15.75" customHeight="1">
      <c r="A677" s="284"/>
      <c r="B677" s="315"/>
      <c r="C677" s="253"/>
      <c r="D677" s="253"/>
      <c r="E677" s="253"/>
      <c r="F677" s="253"/>
      <c r="G677" s="253"/>
      <c r="H677" s="253"/>
      <c r="I677" s="253"/>
      <c r="J677" s="292"/>
      <c r="K677" s="253"/>
      <c r="L677" s="253"/>
      <c r="M677" s="253"/>
      <c r="N677" s="253"/>
      <c r="O677" s="253"/>
      <c r="P677" s="253"/>
    </row>
    <row r="678" spans="1:16" ht="15.75" customHeight="1">
      <c r="A678" s="284"/>
      <c r="B678" s="315"/>
      <c r="C678" s="253"/>
      <c r="D678" s="253"/>
      <c r="E678" s="253"/>
      <c r="F678" s="253"/>
      <c r="G678" s="253"/>
      <c r="H678" s="253"/>
      <c r="I678" s="253"/>
      <c r="J678" s="292"/>
      <c r="K678" s="253"/>
      <c r="L678" s="253"/>
      <c r="M678" s="253"/>
      <c r="N678" s="253"/>
      <c r="O678" s="253"/>
      <c r="P678" s="253"/>
    </row>
    <row r="679" spans="1:16" ht="15.75" customHeight="1">
      <c r="A679" s="284"/>
      <c r="B679" s="315"/>
      <c r="C679" s="253"/>
      <c r="D679" s="253"/>
      <c r="E679" s="253"/>
      <c r="F679" s="253"/>
      <c r="G679" s="253"/>
      <c r="H679" s="253"/>
      <c r="I679" s="253"/>
      <c r="J679" s="292"/>
      <c r="K679" s="253"/>
      <c r="L679" s="253"/>
      <c r="M679" s="253"/>
      <c r="N679" s="253"/>
      <c r="O679" s="253"/>
      <c r="P679" s="253"/>
    </row>
    <row r="680" spans="1:16" ht="15.75" customHeight="1">
      <c r="A680" s="284"/>
      <c r="B680" s="315"/>
      <c r="C680" s="253"/>
      <c r="D680" s="253"/>
      <c r="E680" s="253"/>
      <c r="F680" s="253"/>
      <c r="G680" s="253"/>
      <c r="H680" s="253"/>
      <c r="I680" s="253"/>
      <c r="J680" s="292"/>
      <c r="K680" s="253"/>
      <c r="L680" s="253"/>
      <c r="M680" s="253"/>
      <c r="N680" s="253"/>
      <c r="O680" s="253"/>
      <c r="P680" s="253"/>
    </row>
    <row r="681" spans="1:16" ht="15.75" customHeight="1">
      <c r="A681" s="284"/>
      <c r="B681" s="315"/>
      <c r="C681" s="253"/>
      <c r="D681" s="253"/>
      <c r="E681" s="253"/>
      <c r="F681" s="253"/>
      <c r="G681" s="253"/>
      <c r="H681" s="253"/>
      <c r="I681" s="253"/>
      <c r="J681" s="292"/>
      <c r="K681" s="253"/>
      <c r="L681" s="253"/>
      <c r="M681" s="253"/>
      <c r="N681" s="253"/>
      <c r="O681" s="253"/>
      <c r="P681" s="253"/>
    </row>
    <row r="682" spans="1:16" ht="15.75" customHeight="1">
      <c r="A682" s="284"/>
      <c r="B682" s="315"/>
      <c r="C682" s="253"/>
      <c r="D682" s="253"/>
      <c r="E682" s="253"/>
      <c r="F682" s="253"/>
      <c r="G682" s="253"/>
      <c r="H682" s="253"/>
      <c r="I682" s="253"/>
      <c r="J682" s="292"/>
      <c r="K682" s="253"/>
      <c r="L682" s="253"/>
      <c r="M682" s="253"/>
      <c r="N682" s="253"/>
      <c r="O682" s="253"/>
      <c r="P682" s="253"/>
    </row>
    <row r="683" spans="1:16" ht="15.75" customHeight="1">
      <c r="A683" s="284"/>
      <c r="B683" s="315"/>
      <c r="C683" s="253"/>
      <c r="D683" s="253"/>
      <c r="E683" s="253"/>
      <c r="F683" s="253"/>
      <c r="G683" s="253"/>
      <c r="H683" s="253"/>
      <c r="I683" s="253"/>
      <c r="J683" s="292"/>
      <c r="K683" s="253"/>
      <c r="L683" s="253"/>
      <c r="M683" s="253"/>
      <c r="N683" s="253"/>
      <c r="O683" s="253"/>
      <c r="P683" s="253"/>
    </row>
    <row r="684" spans="1:16" ht="15.75" customHeight="1">
      <c r="A684" s="284"/>
      <c r="B684" s="315"/>
      <c r="C684" s="253"/>
      <c r="D684" s="253"/>
      <c r="E684" s="253"/>
      <c r="F684" s="253"/>
      <c r="G684" s="253"/>
      <c r="H684" s="253"/>
      <c r="I684" s="253"/>
      <c r="J684" s="292"/>
      <c r="K684" s="253"/>
      <c r="L684" s="253"/>
      <c r="M684" s="253"/>
      <c r="N684" s="253"/>
      <c r="O684" s="253"/>
      <c r="P684" s="253"/>
    </row>
    <row r="685" spans="1:16" ht="15.75" customHeight="1">
      <c r="A685" s="284"/>
      <c r="B685" s="315"/>
      <c r="C685" s="253"/>
      <c r="D685" s="253"/>
      <c r="E685" s="253"/>
      <c r="F685" s="253"/>
      <c r="G685" s="253"/>
      <c r="H685" s="253"/>
      <c r="I685" s="253"/>
      <c r="J685" s="292"/>
      <c r="K685" s="253"/>
      <c r="L685" s="253"/>
      <c r="M685" s="253"/>
      <c r="N685" s="253"/>
      <c r="O685" s="253"/>
      <c r="P685" s="253"/>
    </row>
    <row r="686" spans="1:16" ht="15.75" customHeight="1">
      <c r="A686" s="284"/>
      <c r="B686" s="315"/>
      <c r="C686" s="253"/>
      <c r="D686" s="253"/>
      <c r="E686" s="253"/>
      <c r="F686" s="253"/>
      <c r="G686" s="253"/>
      <c r="H686" s="253"/>
      <c r="I686" s="253"/>
      <c r="J686" s="292"/>
      <c r="K686" s="253"/>
      <c r="L686" s="253"/>
      <c r="M686" s="253"/>
      <c r="N686" s="253"/>
      <c r="O686" s="253"/>
      <c r="P686" s="253"/>
    </row>
    <row r="687" spans="1:16" ht="15.75" customHeight="1">
      <c r="A687" s="284"/>
      <c r="B687" s="315"/>
      <c r="C687" s="253"/>
      <c r="D687" s="253"/>
      <c r="E687" s="253"/>
      <c r="F687" s="253"/>
      <c r="G687" s="253"/>
      <c r="H687" s="253"/>
      <c r="I687" s="253"/>
      <c r="J687" s="292"/>
      <c r="K687" s="253"/>
      <c r="L687" s="253"/>
      <c r="M687" s="253"/>
      <c r="N687" s="253"/>
      <c r="O687" s="253"/>
      <c r="P687" s="253"/>
    </row>
    <row r="688" spans="1:16" ht="15.75" customHeight="1">
      <c r="A688" s="284"/>
      <c r="B688" s="315"/>
      <c r="C688" s="253"/>
      <c r="D688" s="253"/>
      <c r="E688" s="253"/>
      <c r="F688" s="253"/>
      <c r="G688" s="253"/>
      <c r="H688" s="253"/>
      <c r="I688" s="253"/>
      <c r="J688" s="292"/>
      <c r="K688" s="253"/>
      <c r="L688" s="253"/>
      <c r="M688" s="253"/>
      <c r="N688" s="253"/>
      <c r="O688" s="253"/>
      <c r="P688" s="253"/>
    </row>
    <row r="689" spans="1:16" ht="15.75" customHeight="1">
      <c r="A689" s="284"/>
      <c r="B689" s="315"/>
      <c r="C689" s="253"/>
      <c r="D689" s="253"/>
      <c r="E689" s="253"/>
      <c r="F689" s="253"/>
      <c r="G689" s="253"/>
      <c r="H689" s="253"/>
      <c r="I689" s="253"/>
      <c r="J689" s="292"/>
      <c r="K689" s="253"/>
      <c r="L689" s="253"/>
      <c r="M689" s="253"/>
      <c r="N689" s="253"/>
      <c r="O689" s="253"/>
      <c r="P689" s="253"/>
    </row>
    <row r="690" spans="1:16" ht="15.75" customHeight="1">
      <c r="A690" s="284"/>
      <c r="B690" s="315"/>
      <c r="C690" s="253"/>
      <c r="D690" s="253"/>
      <c r="E690" s="253"/>
      <c r="F690" s="253"/>
      <c r="G690" s="253"/>
      <c r="H690" s="253"/>
      <c r="I690" s="253"/>
      <c r="J690" s="292"/>
      <c r="K690" s="253"/>
      <c r="L690" s="253"/>
      <c r="M690" s="253"/>
      <c r="N690" s="253"/>
      <c r="O690" s="253"/>
      <c r="P690" s="253"/>
    </row>
    <row r="691" spans="1:16" ht="15.75" customHeight="1">
      <c r="A691" s="284"/>
      <c r="B691" s="315"/>
      <c r="C691" s="253"/>
      <c r="D691" s="253"/>
      <c r="E691" s="253"/>
      <c r="F691" s="253"/>
      <c r="G691" s="253"/>
      <c r="H691" s="253"/>
      <c r="I691" s="253"/>
      <c r="J691" s="292"/>
      <c r="K691" s="253"/>
      <c r="L691" s="253"/>
      <c r="M691" s="253"/>
      <c r="N691" s="253"/>
      <c r="O691" s="253"/>
      <c r="P691" s="253"/>
    </row>
    <row r="692" spans="1:16" ht="15.75" customHeight="1">
      <c r="A692" s="284"/>
      <c r="B692" s="315"/>
      <c r="C692" s="253"/>
      <c r="D692" s="253"/>
      <c r="E692" s="253"/>
      <c r="F692" s="253"/>
      <c r="G692" s="253"/>
      <c r="H692" s="253"/>
      <c r="I692" s="253"/>
      <c r="J692" s="292"/>
      <c r="K692" s="253"/>
      <c r="L692" s="253"/>
      <c r="M692" s="253"/>
      <c r="N692" s="253"/>
      <c r="O692" s="253"/>
      <c r="P692" s="253"/>
    </row>
    <row r="693" spans="1:16" ht="15.75" customHeight="1">
      <c r="A693" s="284"/>
      <c r="B693" s="315"/>
      <c r="C693" s="253"/>
      <c r="D693" s="253"/>
      <c r="E693" s="253"/>
      <c r="F693" s="253"/>
      <c r="G693" s="253"/>
      <c r="H693" s="253"/>
      <c r="I693" s="253"/>
      <c r="J693" s="292"/>
      <c r="K693" s="253"/>
      <c r="L693" s="253"/>
      <c r="M693" s="253"/>
      <c r="N693" s="253"/>
      <c r="O693" s="253"/>
      <c r="P693" s="253"/>
    </row>
    <row r="694" spans="1:16" ht="15.75" customHeight="1">
      <c r="A694" s="284"/>
      <c r="B694" s="315"/>
      <c r="C694" s="253"/>
      <c r="D694" s="253"/>
      <c r="E694" s="253"/>
      <c r="F694" s="253"/>
      <c r="G694" s="253"/>
      <c r="H694" s="253"/>
      <c r="I694" s="253"/>
      <c r="J694" s="292"/>
      <c r="K694" s="253"/>
      <c r="L694" s="253"/>
      <c r="M694" s="253"/>
      <c r="N694" s="253"/>
      <c r="O694" s="253"/>
      <c r="P694" s="253"/>
    </row>
    <row r="695" spans="1:16" ht="15.75" customHeight="1">
      <c r="A695" s="284"/>
      <c r="B695" s="315"/>
      <c r="C695" s="253"/>
      <c r="D695" s="253"/>
      <c r="E695" s="253"/>
      <c r="F695" s="253"/>
      <c r="G695" s="253"/>
      <c r="H695" s="253"/>
      <c r="I695" s="253"/>
      <c r="J695" s="292"/>
      <c r="K695" s="253"/>
      <c r="L695" s="253"/>
      <c r="M695" s="253"/>
      <c r="N695" s="253"/>
      <c r="O695" s="253"/>
      <c r="P695" s="253"/>
    </row>
    <row r="696" spans="1:16" ht="15.75" customHeight="1">
      <c r="A696" s="284"/>
      <c r="B696" s="315"/>
      <c r="C696" s="253"/>
      <c r="D696" s="253"/>
      <c r="E696" s="253"/>
      <c r="F696" s="253"/>
      <c r="G696" s="253"/>
      <c r="H696" s="253"/>
      <c r="I696" s="253"/>
      <c r="J696" s="292"/>
      <c r="K696" s="253"/>
      <c r="L696" s="253"/>
      <c r="M696" s="253"/>
      <c r="N696" s="253"/>
      <c r="O696" s="253"/>
      <c r="P696" s="253"/>
    </row>
    <row r="697" spans="1:16" ht="15.75" customHeight="1">
      <c r="A697" s="284"/>
      <c r="B697" s="315"/>
      <c r="C697" s="253"/>
      <c r="D697" s="253"/>
      <c r="E697" s="253"/>
      <c r="F697" s="253"/>
      <c r="G697" s="253"/>
      <c r="H697" s="253"/>
      <c r="I697" s="253"/>
      <c r="J697" s="292"/>
      <c r="K697" s="253"/>
      <c r="L697" s="253"/>
      <c r="M697" s="253"/>
      <c r="N697" s="253"/>
      <c r="O697" s="253"/>
      <c r="P697" s="253"/>
    </row>
    <row r="698" spans="1:16" ht="15.75" customHeight="1">
      <c r="A698" s="284"/>
      <c r="B698" s="315"/>
      <c r="C698" s="253"/>
      <c r="D698" s="253"/>
      <c r="E698" s="253"/>
      <c r="F698" s="253"/>
      <c r="G698" s="253"/>
      <c r="H698" s="253"/>
      <c r="I698" s="253"/>
      <c r="J698" s="292"/>
      <c r="K698" s="253"/>
      <c r="L698" s="253"/>
      <c r="M698" s="253"/>
      <c r="N698" s="253"/>
      <c r="O698" s="253"/>
      <c r="P698" s="253"/>
    </row>
    <row r="699" spans="1:16" ht="15.75" customHeight="1">
      <c r="A699" s="284"/>
      <c r="B699" s="315"/>
      <c r="C699" s="253"/>
      <c r="D699" s="253"/>
      <c r="E699" s="253"/>
      <c r="F699" s="253"/>
      <c r="G699" s="253"/>
      <c r="H699" s="253"/>
      <c r="I699" s="253"/>
      <c r="J699" s="292"/>
      <c r="K699" s="253"/>
      <c r="L699" s="253"/>
      <c r="M699" s="253"/>
      <c r="N699" s="253"/>
      <c r="O699" s="253"/>
      <c r="P699" s="253"/>
    </row>
    <row r="700" spans="1:16" ht="15.75" customHeight="1">
      <c r="A700" s="284"/>
      <c r="B700" s="315"/>
      <c r="C700" s="253"/>
      <c r="D700" s="253"/>
      <c r="E700" s="253"/>
      <c r="F700" s="253"/>
      <c r="G700" s="253"/>
      <c r="H700" s="253"/>
      <c r="I700" s="253"/>
      <c r="J700" s="292"/>
      <c r="K700" s="253"/>
      <c r="L700" s="253"/>
      <c r="M700" s="253"/>
      <c r="N700" s="253"/>
      <c r="O700" s="253"/>
      <c r="P700" s="253"/>
    </row>
    <row r="701" spans="1:16" ht="15.75" customHeight="1">
      <c r="A701" s="284"/>
      <c r="B701" s="315"/>
      <c r="C701" s="253"/>
      <c r="D701" s="253"/>
      <c r="E701" s="253"/>
      <c r="F701" s="253"/>
      <c r="G701" s="253"/>
      <c r="H701" s="253"/>
      <c r="I701" s="253"/>
      <c r="J701" s="292"/>
      <c r="K701" s="253"/>
      <c r="L701" s="253"/>
      <c r="M701" s="253"/>
      <c r="N701" s="253"/>
      <c r="O701" s="253"/>
      <c r="P701" s="253"/>
    </row>
    <row r="702" spans="1:16" ht="15.75" customHeight="1">
      <c r="A702" s="284"/>
      <c r="B702" s="315"/>
      <c r="C702" s="253"/>
      <c r="D702" s="253"/>
      <c r="E702" s="253"/>
      <c r="F702" s="253"/>
      <c r="G702" s="253"/>
      <c r="H702" s="253"/>
      <c r="I702" s="253"/>
      <c r="J702" s="292"/>
      <c r="K702" s="253"/>
      <c r="L702" s="253"/>
      <c r="M702" s="253"/>
      <c r="N702" s="253"/>
      <c r="O702" s="253"/>
      <c r="P702" s="253"/>
    </row>
    <row r="703" spans="1:16" ht="15.75" customHeight="1">
      <c r="A703" s="284"/>
      <c r="B703" s="315"/>
      <c r="C703" s="253"/>
      <c r="D703" s="253"/>
      <c r="E703" s="253"/>
      <c r="F703" s="253"/>
      <c r="G703" s="253"/>
      <c r="H703" s="253"/>
      <c r="I703" s="253"/>
      <c r="J703" s="292"/>
      <c r="K703" s="253"/>
      <c r="L703" s="253"/>
      <c r="M703" s="253"/>
      <c r="N703" s="253"/>
      <c r="O703" s="253"/>
      <c r="P703" s="253"/>
    </row>
    <row r="704" spans="1:16" ht="15.75" customHeight="1">
      <c r="A704" s="284"/>
      <c r="B704" s="315"/>
      <c r="C704" s="253"/>
      <c r="D704" s="253"/>
      <c r="E704" s="253"/>
      <c r="F704" s="253"/>
      <c r="G704" s="253"/>
      <c r="H704" s="253"/>
      <c r="I704" s="253"/>
      <c r="J704" s="292"/>
      <c r="K704" s="253"/>
      <c r="L704" s="253"/>
      <c r="M704" s="253"/>
      <c r="N704" s="253"/>
      <c r="O704" s="253"/>
      <c r="P704" s="253"/>
    </row>
    <row r="705" spans="1:16" ht="15.75" customHeight="1">
      <c r="A705" s="284"/>
      <c r="B705" s="315"/>
      <c r="C705" s="253"/>
      <c r="D705" s="253"/>
      <c r="E705" s="253"/>
      <c r="F705" s="253"/>
      <c r="G705" s="253"/>
      <c r="H705" s="253"/>
      <c r="I705" s="253"/>
      <c r="J705" s="292"/>
      <c r="K705" s="253"/>
      <c r="L705" s="253"/>
      <c r="M705" s="253"/>
      <c r="N705" s="253"/>
      <c r="O705" s="253"/>
      <c r="P705" s="253"/>
    </row>
    <row r="706" spans="1:16" ht="15.75" customHeight="1">
      <c r="A706" s="284"/>
      <c r="B706" s="315"/>
      <c r="C706" s="253"/>
      <c r="D706" s="253"/>
      <c r="E706" s="253"/>
      <c r="F706" s="253"/>
      <c r="G706" s="253"/>
      <c r="H706" s="253"/>
      <c r="I706" s="253"/>
      <c r="J706" s="292"/>
      <c r="K706" s="253"/>
      <c r="L706" s="253"/>
      <c r="M706" s="253"/>
      <c r="N706" s="253"/>
      <c r="O706" s="253"/>
      <c r="P706" s="253"/>
    </row>
    <row r="707" spans="1:16" ht="15.75" customHeight="1">
      <c r="A707" s="284"/>
      <c r="B707" s="315"/>
      <c r="C707" s="253"/>
      <c r="D707" s="253"/>
      <c r="E707" s="253"/>
      <c r="F707" s="253"/>
      <c r="G707" s="253"/>
      <c r="H707" s="253"/>
      <c r="I707" s="253"/>
      <c r="J707" s="292"/>
      <c r="K707" s="253"/>
      <c r="L707" s="253"/>
      <c r="M707" s="253"/>
      <c r="N707" s="253"/>
      <c r="O707" s="253"/>
      <c r="P707" s="253"/>
    </row>
    <row r="708" spans="1:16" ht="15.75" customHeight="1">
      <c r="A708" s="284"/>
      <c r="B708" s="315"/>
      <c r="C708" s="253"/>
      <c r="D708" s="253"/>
      <c r="E708" s="253"/>
      <c r="F708" s="253"/>
      <c r="G708" s="253"/>
      <c r="H708" s="253"/>
      <c r="I708" s="253"/>
      <c r="J708" s="292"/>
      <c r="K708" s="253"/>
      <c r="L708" s="253"/>
      <c r="M708" s="253"/>
      <c r="N708" s="253"/>
      <c r="O708" s="253"/>
      <c r="P708" s="253"/>
    </row>
    <row r="709" spans="1:16" ht="15.75" customHeight="1">
      <c r="A709" s="284"/>
      <c r="B709" s="315"/>
      <c r="C709" s="253"/>
      <c r="D709" s="253"/>
      <c r="E709" s="253"/>
      <c r="F709" s="253"/>
      <c r="G709" s="253"/>
      <c r="H709" s="253"/>
      <c r="I709" s="253"/>
      <c r="J709" s="292"/>
      <c r="K709" s="253"/>
      <c r="L709" s="253"/>
      <c r="M709" s="253"/>
      <c r="N709" s="253"/>
      <c r="O709" s="253"/>
      <c r="P709" s="253"/>
    </row>
    <row r="710" spans="1:16" ht="15.75" customHeight="1">
      <c r="A710" s="284"/>
      <c r="B710" s="315"/>
      <c r="C710" s="253"/>
      <c r="D710" s="253"/>
      <c r="E710" s="253"/>
      <c r="F710" s="253"/>
      <c r="G710" s="253"/>
      <c r="H710" s="253"/>
      <c r="I710" s="253"/>
      <c r="J710" s="292"/>
      <c r="K710" s="253"/>
      <c r="L710" s="253"/>
      <c r="M710" s="253"/>
      <c r="N710" s="253"/>
      <c r="O710" s="253"/>
      <c r="P710" s="253"/>
    </row>
    <row r="711" spans="1:16" ht="15.75" customHeight="1">
      <c r="A711" s="284"/>
      <c r="B711" s="315"/>
      <c r="C711" s="253"/>
      <c r="D711" s="253"/>
      <c r="E711" s="253"/>
      <c r="F711" s="253"/>
      <c r="G711" s="253"/>
      <c r="H711" s="253"/>
      <c r="I711" s="253"/>
      <c r="J711" s="292"/>
      <c r="K711" s="253"/>
      <c r="L711" s="253"/>
      <c r="M711" s="253"/>
      <c r="N711" s="253"/>
      <c r="O711" s="253"/>
      <c r="P711" s="253"/>
    </row>
    <row r="712" spans="1:16" ht="15.75" customHeight="1">
      <c r="A712" s="284"/>
      <c r="B712" s="315"/>
      <c r="C712" s="253"/>
      <c r="D712" s="253"/>
      <c r="E712" s="253"/>
      <c r="F712" s="253"/>
      <c r="G712" s="253"/>
      <c r="H712" s="253"/>
      <c r="I712" s="253"/>
      <c r="J712" s="292"/>
      <c r="K712" s="253"/>
      <c r="L712" s="253"/>
      <c r="M712" s="253"/>
      <c r="N712" s="253"/>
      <c r="O712" s="253"/>
      <c r="P712" s="253"/>
    </row>
    <row r="713" spans="1:16" ht="15.75" customHeight="1">
      <c r="A713" s="284"/>
      <c r="B713" s="315"/>
      <c r="C713" s="253"/>
      <c r="D713" s="253"/>
      <c r="E713" s="253"/>
      <c r="F713" s="253"/>
      <c r="G713" s="253"/>
      <c r="H713" s="253"/>
      <c r="I713" s="253"/>
      <c r="J713" s="292"/>
      <c r="K713" s="253"/>
      <c r="L713" s="253"/>
      <c r="M713" s="253"/>
      <c r="N713" s="253"/>
      <c r="O713" s="253"/>
      <c r="P713" s="253"/>
    </row>
    <row r="714" spans="1:16" ht="15.75" customHeight="1">
      <c r="A714" s="284"/>
      <c r="B714" s="315"/>
      <c r="C714" s="253"/>
      <c r="D714" s="253"/>
      <c r="E714" s="253"/>
      <c r="F714" s="253"/>
      <c r="G714" s="253"/>
      <c r="H714" s="253"/>
      <c r="I714" s="253"/>
      <c r="J714" s="292"/>
      <c r="K714" s="253"/>
      <c r="L714" s="253"/>
      <c r="M714" s="253"/>
      <c r="N714" s="253"/>
      <c r="O714" s="253"/>
      <c r="P714" s="253"/>
    </row>
    <row r="715" spans="1:16" ht="15.75" customHeight="1">
      <c r="A715" s="284"/>
      <c r="B715" s="315"/>
      <c r="C715" s="253"/>
      <c r="D715" s="253"/>
      <c r="E715" s="253"/>
      <c r="F715" s="253"/>
      <c r="G715" s="253"/>
      <c r="H715" s="253"/>
      <c r="I715" s="253"/>
      <c r="J715" s="292"/>
      <c r="K715" s="253"/>
      <c r="L715" s="253"/>
      <c r="M715" s="253"/>
      <c r="N715" s="253"/>
      <c r="O715" s="253"/>
      <c r="P715" s="253"/>
    </row>
    <row r="716" spans="1:16" ht="15.75" customHeight="1">
      <c r="A716" s="284"/>
      <c r="B716" s="315"/>
      <c r="C716" s="253"/>
      <c r="D716" s="253"/>
      <c r="E716" s="253"/>
      <c r="F716" s="253"/>
      <c r="G716" s="253"/>
      <c r="H716" s="253"/>
      <c r="I716" s="253"/>
      <c r="J716" s="292"/>
      <c r="K716" s="253"/>
      <c r="L716" s="253"/>
      <c r="M716" s="253"/>
      <c r="N716" s="253"/>
      <c r="O716" s="253"/>
      <c r="P716" s="253"/>
    </row>
    <row r="717" spans="1:16" ht="15.75" customHeight="1">
      <c r="A717" s="284"/>
      <c r="B717" s="315"/>
      <c r="C717" s="253"/>
      <c r="D717" s="253"/>
      <c r="E717" s="253"/>
      <c r="F717" s="253"/>
      <c r="G717" s="253"/>
      <c r="H717" s="253"/>
      <c r="I717" s="253"/>
      <c r="J717" s="292"/>
      <c r="K717" s="253"/>
      <c r="L717" s="253"/>
      <c r="M717" s="253"/>
      <c r="N717" s="253"/>
      <c r="O717" s="253"/>
      <c r="P717" s="253"/>
    </row>
    <row r="718" spans="1:16" ht="15.75" customHeight="1">
      <c r="A718" s="284"/>
      <c r="B718" s="315"/>
      <c r="C718" s="253"/>
      <c r="D718" s="253"/>
      <c r="E718" s="253"/>
      <c r="F718" s="253"/>
      <c r="G718" s="253"/>
      <c r="H718" s="253"/>
      <c r="I718" s="253"/>
      <c r="J718" s="292"/>
      <c r="K718" s="253"/>
      <c r="L718" s="253"/>
      <c r="M718" s="253"/>
      <c r="N718" s="253"/>
      <c r="O718" s="253"/>
      <c r="P718" s="253"/>
    </row>
    <row r="719" spans="1:16" ht="15.75" customHeight="1">
      <c r="A719" s="284"/>
      <c r="B719" s="315"/>
      <c r="C719" s="253"/>
      <c r="D719" s="253"/>
      <c r="E719" s="253"/>
      <c r="F719" s="253"/>
      <c r="G719" s="253"/>
      <c r="H719" s="253"/>
      <c r="I719" s="253"/>
      <c r="J719" s="292"/>
      <c r="K719" s="253"/>
      <c r="L719" s="253"/>
      <c r="M719" s="253"/>
      <c r="N719" s="253"/>
      <c r="O719" s="253"/>
      <c r="P719" s="253"/>
    </row>
    <row r="720" spans="1:16" ht="15.75" customHeight="1">
      <c r="A720" s="284"/>
      <c r="B720" s="315"/>
      <c r="C720" s="253"/>
      <c r="D720" s="253"/>
      <c r="E720" s="253"/>
      <c r="F720" s="253"/>
      <c r="G720" s="253"/>
      <c r="H720" s="253"/>
      <c r="I720" s="253"/>
      <c r="J720" s="292"/>
      <c r="K720" s="253"/>
      <c r="L720" s="253"/>
      <c r="M720" s="253"/>
      <c r="N720" s="253"/>
      <c r="O720" s="253"/>
      <c r="P720" s="253"/>
    </row>
    <row r="721" spans="1:16" ht="15.75" customHeight="1">
      <c r="A721" s="284"/>
      <c r="B721" s="315"/>
      <c r="C721" s="253"/>
      <c r="D721" s="253"/>
      <c r="E721" s="253"/>
      <c r="F721" s="253"/>
      <c r="G721" s="253"/>
      <c r="H721" s="253"/>
      <c r="I721" s="253"/>
      <c r="J721" s="292"/>
      <c r="K721" s="253"/>
      <c r="L721" s="253"/>
      <c r="M721" s="253"/>
      <c r="N721" s="253"/>
      <c r="O721" s="253"/>
      <c r="P721" s="253"/>
    </row>
    <row r="722" spans="1:16" ht="15.75" customHeight="1">
      <c r="A722" s="284"/>
      <c r="B722" s="315"/>
      <c r="C722" s="253"/>
      <c r="D722" s="253"/>
      <c r="E722" s="253"/>
      <c r="F722" s="253"/>
      <c r="G722" s="253"/>
      <c r="H722" s="253"/>
      <c r="I722" s="253"/>
      <c r="J722" s="292"/>
      <c r="K722" s="253"/>
      <c r="L722" s="253"/>
      <c r="M722" s="253"/>
      <c r="N722" s="253"/>
      <c r="O722" s="253"/>
      <c r="P722" s="253"/>
    </row>
    <row r="723" spans="1:16" ht="15.75" customHeight="1">
      <c r="A723" s="284"/>
      <c r="B723" s="315"/>
      <c r="C723" s="253"/>
      <c r="D723" s="253"/>
      <c r="E723" s="253"/>
      <c r="F723" s="253"/>
      <c r="G723" s="253"/>
      <c r="H723" s="253"/>
      <c r="I723" s="253"/>
      <c r="J723" s="292"/>
      <c r="K723" s="253"/>
      <c r="L723" s="253"/>
      <c r="M723" s="253"/>
      <c r="N723" s="253"/>
      <c r="O723" s="253"/>
      <c r="P723" s="253"/>
    </row>
    <row r="724" spans="1:16" ht="15.75" customHeight="1">
      <c r="A724" s="284"/>
      <c r="B724" s="315"/>
      <c r="C724" s="253"/>
      <c r="D724" s="253"/>
      <c r="E724" s="253"/>
      <c r="F724" s="253"/>
      <c r="G724" s="253"/>
      <c r="H724" s="253"/>
      <c r="I724" s="253"/>
      <c r="J724" s="292"/>
      <c r="K724" s="253"/>
      <c r="L724" s="253"/>
      <c r="M724" s="253"/>
      <c r="N724" s="253"/>
      <c r="O724" s="253"/>
      <c r="P724" s="253"/>
    </row>
    <row r="725" spans="1:16" ht="15.75" customHeight="1">
      <c r="A725" s="284"/>
      <c r="B725" s="315"/>
      <c r="C725" s="253"/>
      <c r="D725" s="253"/>
      <c r="E725" s="253"/>
      <c r="F725" s="253"/>
      <c r="G725" s="253"/>
      <c r="H725" s="253"/>
      <c r="I725" s="253"/>
      <c r="J725" s="292"/>
      <c r="K725" s="253"/>
      <c r="L725" s="253"/>
      <c r="M725" s="253"/>
      <c r="N725" s="253"/>
      <c r="O725" s="253"/>
      <c r="P725" s="253"/>
    </row>
    <row r="726" spans="1:16" ht="15.75" customHeight="1">
      <c r="A726" s="284"/>
      <c r="B726" s="315"/>
      <c r="C726" s="253"/>
      <c r="D726" s="253"/>
      <c r="E726" s="253"/>
      <c r="F726" s="253"/>
      <c r="G726" s="253"/>
      <c r="H726" s="253"/>
      <c r="I726" s="253"/>
      <c r="J726" s="292"/>
      <c r="K726" s="253"/>
      <c r="L726" s="253"/>
      <c r="M726" s="253"/>
      <c r="N726" s="253"/>
      <c r="O726" s="253"/>
      <c r="P726" s="253"/>
    </row>
    <row r="727" spans="1:16" ht="15.75" customHeight="1">
      <c r="A727" s="284"/>
      <c r="B727" s="315"/>
      <c r="C727" s="253"/>
      <c r="D727" s="253"/>
      <c r="E727" s="253"/>
      <c r="F727" s="253"/>
      <c r="G727" s="253"/>
      <c r="H727" s="253"/>
      <c r="I727" s="253"/>
      <c r="J727" s="292"/>
      <c r="K727" s="253"/>
      <c r="L727" s="253"/>
      <c r="M727" s="253"/>
      <c r="N727" s="253"/>
      <c r="O727" s="253"/>
      <c r="P727" s="253"/>
    </row>
    <row r="728" spans="1:16" ht="15.75" customHeight="1">
      <c r="A728" s="284"/>
      <c r="B728" s="315"/>
      <c r="C728" s="253"/>
      <c r="D728" s="253"/>
      <c r="E728" s="253"/>
      <c r="F728" s="253"/>
      <c r="G728" s="253"/>
      <c r="H728" s="253"/>
      <c r="I728" s="253"/>
      <c r="J728" s="292"/>
      <c r="K728" s="253"/>
      <c r="L728" s="253"/>
      <c r="M728" s="253"/>
      <c r="N728" s="253"/>
      <c r="O728" s="253"/>
      <c r="P728" s="253"/>
    </row>
    <row r="729" spans="1:16" ht="15.75" customHeight="1">
      <c r="A729" s="284"/>
      <c r="B729" s="315"/>
      <c r="C729" s="253"/>
      <c r="D729" s="253"/>
      <c r="E729" s="253"/>
      <c r="F729" s="253"/>
      <c r="G729" s="253"/>
      <c r="H729" s="253"/>
      <c r="I729" s="253"/>
      <c r="J729" s="292"/>
      <c r="K729" s="253"/>
      <c r="L729" s="253"/>
      <c r="M729" s="253"/>
      <c r="N729" s="253"/>
      <c r="O729" s="253"/>
      <c r="P729" s="253"/>
    </row>
    <row r="730" spans="1:16" ht="15.75" customHeight="1">
      <c r="A730" s="284"/>
      <c r="B730" s="315"/>
      <c r="C730" s="253"/>
      <c r="D730" s="253"/>
      <c r="E730" s="253"/>
      <c r="F730" s="253"/>
      <c r="G730" s="253"/>
      <c r="H730" s="253"/>
      <c r="I730" s="253"/>
      <c r="J730" s="292"/>
      <c r="K730" s="253"/>
      <c r="L730" s="253"/>
      <c r="M730" s="253"/>
      <c r="N730" s="253"/>
      <c r="O730" s="253"/>
      <c r="P730" s="253"/>
    </row>
    <row r="731" spans="1:16" ht="15.75" customHeight="1">
      <c r="A731" s="284"/>
      <c r="B731" s="315"/>
      <c r="C731" s="253"/>
      <c r="D731" s="253"/>
      <c r="E731" s="253"/>
      <c r="F731" s="253"/>
      <c r="G731" s="253"/>
      <c r="H731" s="253"/>
      <c r="I731" s="253"/>
      <c r="J731" s="292"/>
      <c r="K731" s="253"/>
      <c r="L731" s="253"/>
      <c r="M731" s="253"/>
      <c r="N731" s="253"/>
      <c r="O731" s="253"/>
      <c r="P731" s="253"/>
    </row>
    <row r="732" spans="1:16" ht="15.75" customHeight="1">
      <c r="A732" s="284"/>
      <c r="B732" s="315"/>
      <c r="C732" s="253"/>
      <c r="D732" s="253"/>
      <c r="E732" s="253"/>
      <c r="F732" s="253"/>
      <c r="G732" s="253"/>
      <c r="H732" s="253"/>
      <c r="I732" s="253"/>
      <c r="J732" s="292"/>
      <c r="K732" s="253"/>
      <c r="L732" s="253"/>
      <c r="M732" s="253"/>
      <c r="N732" s="253"/>
      <c r="O732" s="253"/>
      <c r="P732" s="253"/>
    </row>
    <row r="733" spans="1:16" ht="15.75" customHeight="1">
      <c r="A733" s="284"/>
      <c r="B733" s="315"/>
      <c r="C733" s="253"/>
      <c r="D733" s="253"/>
      <c r="E733" s="253"/>
      <c r="F733" s="253"/>
      <c r="G733" s="253"/>
      <c r="H733" s="253"/>
      <c r="I733" s="253"/>
      <c r="J733" s="292"/>
      <c r="K733" s="253"/>
      <c r="L733" s="253"/>
      <c r="M733" s="253"/>
      <c r="N733" s="253"/>
      <c r="O733" s="253"/>
      <c r="P733" s="253"/>
    </row>
    <row r="734" spans="1:16" ht="15.75" customHeight="1">
      <c r="A734" s="284"/>
      <c r="B734" s="315"/>
      <c r="C734" s="253"/>
      <c r="D734" s="253"/>
      <c r="E734" s="253"/>
      <c r="F734" s="253"/>
      <c r="G734" s="253"/>
      <c r="H734" s="253"/>
      <c r="I734" s="253"/>
      <c r="J734" s="292"/>
      <c r="K734" s="253"/>
      <c r="L734" s="253"/>
      <c r="M734" s="253"/>
      <c r="N734" s="253"/>
      <c r="O734" s="253"/>
      <c r="P734" s="253"/>
    </row>
    <row r="735" spans="1:16" ht="15.75" customHeight="1">
      <c r="A735" s="284"/>
      <c r="B735" s="315"/>
      <c r="C735" s="253"/>
      <c r="D735" s="253"/>
      <c r="E735" s="253"/>
      <c r="F735" s="253"/>
      <c r="G735" s="253"/>
      <c r="H735" s="253"/>
      <c r="I735" s="253"/>
      <c r="J735" s="292"/>
      <c r="K735" s="253"/>
      <c r="L735" s="253"/>
      <c r="M735" s="253"/>
      <c r="N735" s="253"/>
      <c r="O735" s="253"/>
      <c r="P735" s="253"/>
    </row>
    <row r="736" spans="1:16" ht="15.75" customHeight="1">
      <c r="A736" s="284"/>
      <c r="B736" s="315"/>
      <c r="C736" s="253"/>
      <c r="D736" s="253"/>
      <c r="E736" s="253"/>
      <c r="F736" s="253"/>
      <c r="G736" s="253"/>
      <c r="H736" s="253"/>
      <c r="I736" s="253"/>
      <c r="J736" s="292"/>
      <c r="K736" s="253"/>
      <c r="L736" s="253"/>
      <c r="M736" s="253"/>
      <c r="N736" s="253"/>
      <c r="O736" s="253"/>
      <c r="P736" s="253"/>
    </row>
    <row r="737" spans="1:16" ht="15.75" customHeight="1">
      <c r="A737" s="284"/>
      <c r="B737" s="315"/>
      <c r="C737" s="253"/>
      <c r="D737" s="253"/>
      <c r="E737" s="253"/>
      <c r="F737" s="253"/>
      <c r="G737" s="253"/>
      <c r="H737" s="253"/>
      <c r="I737" s="253"/>
      <c r="J737" s="292"/>
      <c r="K737" s="253"/>
      <c r="L737" s="253"/>
      <c r="M737" s="253"/>
      <c r="N737" s="253"/>
      <c r="O737" s="253"/>
      <c r="P737" s="253"/>
    </row>
    <row r="738" spans="1:16" ht="15.75" customHeight="1">
      <c r="A738" s="284"/>
      <c r="B738" s="315"/>
      <c r="C738" s="253"/>
      <c r="D738" s="253"/>
      <c r="E738" s="253"/>
      <c r="F738" s="253"/>
      <c r="G738" s="253"/>
      <c r="H738" s="253"/>
      <c r="I738" s="253"/>
      <c r="J738" s="292"/>
      <c r="K738" s="253"/>
      <c r="L738" s="253"/>
      <c r="M738" s="253"/>
      <c r="N738" s="253"/>
      <c r="O738" s="253"/>
      <c r="P738" s="253"/>
    </row>
    <row r="739" spans="1:16" ht="15.75" customHeight="1">
      <c r="A739" s="284"/>
      <c r="B739" s="315"/>
      <c r="C739" s="253"/>
      <c r="D739" s="253"/>
      <c r="E739" s="253"/>
      <c r="F739" s="253"/>
      <c r="G739" s="253"/>
      <c r="H739" s="253"/>
      <c r="I739" s="253"/>
      <c r="J739" s="292"/>
      <c r="K739" s="253"/>
      <c r="L739" s="253"/>
      <c r="M739" s="253"/>
      <c r="N739" s="253"/>
      <c r="O739" s="253"/>
      <c r="P739" s="253"/>
    </row>
    <row r="740" spans="1:16" ht="15.75" customHeight="1">
      <c r="A740" s="284"/>
      <c r="B740" s="315"/>
      <c r="C740" s="253"/>
      <c r="D740" s="253"/>
      <c r="E740" s="253"/>
      <c r="F740" s="253"/>
      <c r="G740" s="253"/>
      <c r="H740" s="253"/>
      <c r="I740" s="253"/>
      <c r="J740" s="292"/>
      <c r="K740" s="253"/>
      <c r="L740" s="253"/>
      <c r="M740" s="253"/>
      <c r="N740" s="253"/>
      <c r="O740" s="253"/>
      <c r="P740" s="253"/>
    </row>
    <row r="741" spans="1:16" ht="15.75" customHeight="1">
      <c r="A741" s="284"/>
      <c r="B741" s="315"/>
      <c r="C741" s="253"/>
      <c r="D741" s="253"/>
      <c r="E741" s="253"/>
      <c r="F741" s="253"/>
      <c r="G741" s="253"/>
      <c r="H741" s="253"/>
      <c r="I741" s="253"/>
      <c r="J741" s="292"/>
      <c r="K741" s="253"/>
      <c r="L741" s="253"/>
      <c r="M741" s="253"/>
      <c r="N741" s="253"/>
      <c r="O741" s="253"/>
      <c r="P741" s="253"/>
    </row>
    <row r="742" spans="1:16" ht="15.75" customHeight="1">
      <c r="A742" s="284"/>
      <c r="B742" s="315"/>
      <c r="C742" s="253"/>
      <c r="D742" s="253"/>
      <c r="E742" s="253"/>
      <c r="F742" s="253"/>
      <c r="G742" s="253"/>
      <c r="H742" s="253"/>
      <c r="I742" s="253"/>
      <c r="J742" s="292"/>
      <c r="K742" s="253"/>
      <c r="L742" s="253"/>
      <c r="M742" s="253"/>
      <c r="N742" s="253"/>
      <c r="O742" s="253"/>
      <c r="P742" s="253"/>
    </row>
    <row r="743" spans="1:16" ht="15.75" customHeight="1">
      <c r="A743" s="284"/>
      <c r="B743" s="315"/>
      <c r="C743" s="253"/>
      <c r="D743" s="253"/>
      <c r="E743" s="253"/>
      <c r="F743" s="253"/>
      <c r="G743" s="253"/>
      <c r="H743" s="253"/>
      <c r="I743" s="253"/>
      <c r="J743" s="292"/>
      <c r="K743" s="253"/>
      <c r="L743" s="253"/>
      <c r="M743" s="253"/>
      <c r="N743" s="253"/>
      <c r="O743" s="253"/>
      <c r="P743" s="253"/>
    </row>
    <row r="744" spans="1:16" ht="15.75" customHeight="1">
      <c r="A744" s="284"/>
      <c r="B744" s="315"/>
      <c r="C744" s="253"/>
      <c r="D744" s="253"/>
      <c r="E744" s="253"/>
      <c r="F744" s="253"/>
      <c r="G744" s="253"/>
      <c r="H744" s="253"/>
      <c r="I744" s="253"/>
      <c r="J744" s="292"/>
      <c r="K744" s="253"/>
      <c r="L744" s="253"/>
      <c r="M744" s="253"/>
      <c r="N744" s="253"/>
      <c r="O744" s="253"/>
      <c r="P744" s="253"/>
    </row>
    <row r="745" spans="1:16" ht="15.75" customHeight="1">
      <c r="A745" s="284"/>
      <c r="B745" s="315"/>
      <c r="C745" s="253"/>
      <c r="D745" s="253"/>
      <c r="E745" s="253"/>
      <c r="F745" s="253"/>
      <c r="G745" s="253"/>
      <c r="H745" s="253"/>
      <c r="I745" s="253"/>
      <c r="J745" s="292"/>
      <c r="K745" s="253"/>
      <c r="L745" s="253"/>
      <c r="M745" s="253"/>
      <c r="N745" s="253"/>
      <c r="O745" s="253"/>
      <c r="P745" s="253"/>
    </row>
    <row r="746" spans="1:16" ht="15.75" customHeight="1">
      <c r="A746" s="284"/>
      <c r="B746" s="315"/>
      <c r="C746" s="253"/>
      <c r="D746" s="253"/>
      <c r="E746" s="253"/>
      <c r="F746" s="253"/>
      <c r="G746" s="253"/>
      <c r="H746" s="253"/>
      <c r="I746" s="253"/>
      <c r="J746" s="292"/>
      <c r="K746" s="253"/>
      <c r="L746" s="253"/>
      <c r="M746" s="253"/>
      <c r="N746" s="253"/>
      <c r="O746" s="253"/>
      <c r="P746" s="253"/>
    </row>
    <row r="747" spans="1:16" ht="15.75" customHeight="1">
      <c r="A747" s="284"/>
      <c r="B747" s="315"/>
      <c r="C747" s="253"/>
      <c r="D747" s="253"/>
      <c r="E747" s="253"/>
      <c r="F747" s="253"/>
      <c r="G747" s="253"/>
      <c r="H747" s="253"/>
      <c r="I747" s="253"/>
      <c r="J747" s="292"/>
      <c r="K747" s="253"/>
      <c r="L747" s="253"/>
      <c r="M747" s="253"/>
      <c r="N747" s="253"/>
      <c r="O747" s="253"/>
      <c r="P747" s="253"/>
    </row>
    <row r="748" spans="1:16" ht="15.75" customHeight="1">
      <c r="A748" s="284"/>
      <c r="B748" s="315"/>
      <c r="C748" s="253"/>
      <c r="D748" s="253"/>
      <c r="E748" s="253"/>
      <c r="F748" s="253"/>
      <c r="G748" s="253"/>
      <c r="H748" s="253"/>
      <c r="I748" s="253"/>
      <c r="J748" s="292"/>
      <c r="K748" s="253"/>
      <c r="L748" s="253"/>
      <c r="M748" s="253"/>
      <c r="N748" s="253"/>
      <c r="O748" s="253"/>
      <c r="P748" s="253"/>
    </row>
    <row r="749" spans="1:16" ht="15.75" customHeight="1">
      <c r="A749" s="284"/>
      <c r="B749" s="315"/>
      <c r="C749" s="253"/>
      <c r="D749" s="253"/>
      <c r="E749" s="253"/>
      <c r="F749" s="253"/>
      <c r="G749" s="253"/>
      <c r="H749" s="253"/>
      <c r="I749" s="253"/>
      <c r="J749" s="292"/>
      <c r="K749" s="253"/>
      <c r="L749" s="253"/>
      <c r="M749" s="253"/>
      <c r="N749" s="253"/>
      <c r="O749" s="253"/>
      <c r="P749" s="253"/>
    </row>
    <row r="750" spans="1:16" ht="15.75" customHeight="1">
      <c r="A750" s="284"/>
      <c r="B750" s="315"/>
      <c r="C750" s="253"/>
      <c r="D750" s="253"/>
      <c r="E750" s="253"/>
      <c r="F750" s="253"/>
      <c r="G750" s="253"/>
      <c r="H750" s="253"/>
      <c r="I750" s="253"/>
      <c r="J750" s="292"/>
      <c r="K750" s="253"/>
      <c r="L750" s="253"/>
      <c r="M750" s="253"/>
      <c r="N750" s="253"/>
      <c r="O750" s="253"/>
      <c r="P750" s="253"/>
    </row>
    <row r="751" spans="1:16" ht="15.75" customHeight="1">
      <c r="A751" s="284"/>
      <c r="B751" s="315"/>
      <c r="C751" s="253"/>
      <c r="D751" s="253"/>
      <c r="E751" s="253"/>
      <c r="F751" s="253"/>
      <c r="G751" s="253"/>
      <c r="H751" s="253"/>
      <c r="I751" s="253"/>
      <c r="J751" s="292"/>
      <c r="K751" s="253"/>
      <c r="L751" s="253"/>
      <c r="M751" s="253"/>
      <c r="N751" s="253"/>
      <c r="O751" s="253"/>
      <c r="P751" s="253"/>
    </row>
    <row r="752" spans="1:16" ht="15.75" customHeight="1">
      <c r="A752" s="284"/>
      <c r="B752" s="315"/>
      <c r="C752" s="253"/>
      <c r="D752" s="253"/>
      <c r="E752" s="253"/>
      <c r="F752" s="253"/>
      <c r="G752" s="253"/>
      <c r="H752" s="253"/>
      <c r="I752" s="253"/>
      <c r="J752" s="292"/>
      <c r="K752" s="253"/>
      <c r="L752" s="253"/>
      <c r="M752" s="253"/>
      <c r="N752" s="253"/>
      <c r="O752" s="253"/>
      <c r="P752" s="253"/>
    </row>
    <row r="753" spans="1:16" ht="15.75" customHeight="1">
      <c r="A753" s="284"/>
      <c r="B753" s="315"/>
      <c r="C753" s="253"/>
      <c r="D753" s="253"/>
      <c r="E753" s="253"/>
      <c r="F753" s="253"/>
      <c r="G753" s="253"/>
      <c r="H753" s="253"/>
      <c r="I753" s="253"/>
      <c r="J753" s="292"/>
      <c r="K753" s="253"/>
      <c r="L753" s="253"/>
      <c r="M753" s="253"/>
      <c r="N753" s="253"/>
      <c r="O753" s="253"/>
      <c r="P753" s="253"/>
    </row>
    <row r="754" spans="1:16" ht="15.75" customHeight="1">
      <c r="A754" s="284"/>
      <c r="B754" s="315"/>
      <c r="C754" s="253"/>
      <c r="D754" s="253"/>
      <c r="E754" s="253"/>
      <c r="F754" s="253"/>
      <c r="G754" s="253"/>
      <c r="H754" s="253"/>
      <c r="I754" s="253"/>
      <c r="J754" s="292"/>
      <c r="K754" s="253"/>
      <c r="L754" s="253"/>
      <c r="M754" s="253"/>
      <c r="N754" s="253"/>
      <c r="O754" s="253"/>
      <c r="P754" s="253"/>
    </row>
    <row r="755" spans="1:16" ht="15.75" customHeight="1">
      <c r="A755" s="284"/>
      <c r="B755" s="315"/>
      <c r="C755" s="253"/>
      <c r="D755" s="253"/>
      <c r="E755" s="253"/>
      <c r="F755" s="253"/>
      <c r="G755" s="253"/>
      <c r="H755" s="253"/>
      <c r="I755" s="253"/>
      <c r="J755" s="292"/>
      <c r="K755" s="253"/>
      <c r="L755" s="253"/>
      <c r="M755" s="253"/>
      <c r="N755" s="253"/>
      <c r="O755" s="253"/>
      <c r="P755" s="253"/>
    </row>
    <row r="756" spans="1:16" ht="15.75" customHeight="1">
      <c r="A756" s="284"/>
      <c r="B756" s="315"/>
      <c r="C756" s="253"/>
      <c r="D756" s="253"/>
      <c r="E756" s="253"/>
      <c r="F756" s="253"/>
      <c r="G756" s="253"/>
      <c r="H756" s="253"/>
      <c r="I756" s="253"/>
      <c r="J756" s="292"/>
      <c r="K756" s="253"/>
      <c r="L756" s="253"/>
      <c r="M756" s="253"/>
      <c r="N756" s="253"/>
      <c r="O756" s="253"/>
      <c r="P756" s="253"/>
    </row>
    <row r="757" spans="1:16" ht="15.75" customHeight="1">
      <c r="A757" s="284"/>
      <c r="B757" s="315"/>
      <c r="C757" s="253"/>
      <c r="D757" s="253"/>
      <c r="E757" s="253"/>
      <c r="F757" s="253"/>
      <c r="G757" s="253"/>
      <c r="H757" s="253"/>
      <c r="I757" s="253"/>
      <c r="J757" s="292"/>
      <c r="K757" s="253"/>
      <c r="L757" s="253"/>
      <c r="M757" s="253"/>
      <c r="N757" s="253"/>
      <c r="O757" s="253"/>
      <c r="P757" s="253"/>
    </row>
    <row r="758" spans="1:16" ht="15.75" customHeight="1">
      <c r="A758" s="284"/>
      <c r="B758" s="315"/>
      <c r="C758" s="253"/>
      <c r="D758" s="253"/>
      <c r="E758" s="253"/>
      <c r="F758" s="253"/>
      <c r="G758" s="253"/>
      <c r="H758" s="253"/>
      <c r="I758" s="253"/>
      <c r="J758" s="292"/>
      <c r="K758" s="253"/>
      <c r="L758" s="253"/>
      <c r="M758" s="253"/>
      <c r="N758" s="253"/>
      <c r="O758" s="253"/>
      <c r="P758" s="253"/>
    </row>
    <row r="759" spans="1:16" ht="15.75" customHeight="1">
      <c r="A759" s="284"/>
      <c r="B759" s="315"/>
      <c r="C759" s="253"/>
      <c r="D759" s="253"/>
      <c r="E759" s="253"/>
      <c r="F759" s="253"/>
      <c r="G759" s="253"/>
      <c r="H759" s="253"/>
      <c r="I759" s="253"/>
      <c r="J759" s="292"/>
      <c r="K759" s="253"/>
      <c r="L759" s="253"/>
      <c r="M759" s="253"/>
      <c r="N759" s="253"/>
      <c r="O759" s="253"/>
      <c r="P759" s="253"/>
    </row>
    <row r="760" spans="1:16" ht="15.75" customHeight="1">
      <c r="A760" s="284"/>
      <c r="B760" s="315"/>
      <c r="C760" s="253"/>
      <c r="D760" s="253"/>
      <c r="E760" s="253"/>
      <c r="F760" s="253"/>
      <c r="G760" s="253"/>
      <c r="H760" s="253"/>
      <c r="I760" s="253"/>
      <c r="J760" s="292"/>
      <c r="K760" s="253"/>
      <c r="L760" s="253"/>
      <c r="M760" s="253"/>
      <c r="N760" s="253"/>
      <c r="O760" s="253"/>
      <c r="P760" s="253"/>
    </row>
    <row r="761" spans="1:16" ht="15.75" customHeight="1">
      <c r="A761" s="284"/>
      <c r="B761" s="315"/>
      <c r="C761" s="253"/>
      <c r="D761" s="253"/>
      <c r="E761" s="253"/>
      <c r="F761" s="253"/>
      <c r="G761" s="253"/>
      <c r="H761" s="253"/>
      <c r="I761" s="253"/>
      <c r="J761" s="292"/>
      <c r="K761" s="253"/>
      <c r="L761" s="253"/>
      <c r="M761" s="253"/>
      <c r="N761" s="253"/>
      <c r="O761" s="253"/>
      <c r="P761" s="253"/>
    </row>
    <row r="762" spans="1:16" ht="15.75" customHeight="1">
      <c r="A762" s="284"/>
      <c r="B762" s="315"/>
      <c r="C762" s="253"/>
      <c r="D762" s="253"/>
      <c r="E762" s="253"/>
      <c r="F762" s="253"/>
      <c r="G762" s="253"/>
      <c r="H762" s="253"/>
      <c r="I762" s="253"/>
      <c r="J762" s="292"/>
      <c r="K762" s="253"/>
      <c r="L762" s="253"/>
      <c r="M762" s="253"/>
      <c r="N762" s="253"/>
      <c r="O762" s="253"/>
      <c r="P762" s="253"/>
    </row>
    <row r="763" spans="1:16" ht="15.75" customHeight="1">
      <c r="A763" s="284"/>
      <c r="B763" s="315"/>
      <c r="C763" s="253"/>
      <c r="D763" s="253"/>
      <c r="E763" s="253"/>
      <c r="F763" s="253"/>
      <c r="G763" s="253"/>
      <c r="H763" s="253"/>
      <c r="I763" s="253"/>
      <c r="J763" s="292"/>
      <c r="K763" s="253"/>
      <c r="L763" s="253"/>
      <c r="M763" s="253"/>
      <c r="N763" s="253"/>
      <c r="O763" s="253"/>
      <c r="P763" s="253"/>
    </row>
    <row r="764" spans="1:16" ht="15.75" customHeight="1">
      <c r="A764" s="284"/>
      <c r="B764" s="315"/>
      <c r="C764" s="253"/>
      <c r="D764" s="253"/>
      <c r="E764" s="253"/>
      <c r="F764" s="253"/>
      <c r="G764" s="253"/>
      <c r="H764" s="253"/>
      <c r="I764" s="253"/>
      <c r="J764" s="292"/>
      <c r="K764" s="253"/>
      <c r="L764" s="253"/>
      <c r="M764" s="253"/>
      <c r="N764" s="253"/>
      <c r="O764" s="253"/>
      <c r="P764" s="253"/>
    </row>
    <row r="765" spans="1:16" ht="15.75" customHeight="1">
      <c r="A765" s="284"/>
      <c r="B765" s="315"/>
      <c r="C765" s="253"/>
      <c r="D765" s="253"/>
      <c r="E765" s="253"/>
      <c r="F765" s="253"/>
      <c r="G765" s="253"/>
      <c r="H765" s="253"/>
      <c r="I765" s="253"/>
      <c r="J765" s="292"/>
      <c r="K765" s="253"/>
      <c r="L765" s="253"/>
      <c r="M765" s="253"/>
      <c r="N765" s="253"/>
      <c r="O765" s="253"/>
      <c r="P765" s="253"/>
    </row>
    <row r="766" spans="1:16" ht="15.75" customHeight="1">
      <c r="A766" s="284"/>
      <c r="B766" s="315"/>
      <c r="C766" s="253"/>
      <c r="D766" s="253"/>
      <c r="E766" s="253"/>
      <c r="F766" s="253"/>
      <c r="G766" s="253"/>
      <c r="H766" s="253"/>
      <c r="I766" s="253"/>
      <c r="J766" s="292"/>
      <c r="K766" s="253"/>
      <c r="L766" s="253"/>
      <c r="M766" s="253"/>
      <c r="N766" s="253"/>
      <c r="O766" s="253"/>
      <c r="P766" s="253"/>
    </row>
    <row r="767" spans="1:16" ht="15.75" customHeight="1">
      <c r="A767" s="284"/>
      <c r="B767" s="315"/>
      <c r="C767" s="253"/>
      <c r="D767" s="253"/>
      <c r="E767" s="253"/>
      <c r="F767" s="253"/>
      <c r="G767" s="253"/>
      <c r="H767" s="253"/>
      <c r="I767" s="253"/>
      <c r="J767" s="292"/>
      <c r="K767" s="253"/>
      <c r="L767" s="253"/>
      <c r="M767" s="253"/>
      <c r="N767" s="253"/>
      <c r="O767" s="253"/>
      <c r="P767" s="253"/>
    </row>
    <row r="768" spans="1:16" ht="15.75" customHeight="1">
      <c r="A768" s="284"/>
      <c r="B768" s="315"/>
      <c r="C768" s="253"/>
      <c r="D768" s="253"/>
      <c r="E768" s="253"/>
      <c r="F768" s="253"/>
      <c r="G768" s="253"/>
      <c r="H768" s="253"/>
      <c r="I768" s="253"/>
      <c r="J768" s="292"/>
      <c r="K768" s="253"/>
      <c r="L768" s="253"/>
      <c r="M768" s="253"/>
      <c r="N768" s="253"/>
      <c r="O768" s="253"/>
      <c r="P768" s="253"/>
    </row>
    <row r="769" spans="1:16" ht="15.75" customHeight="1">
      <c r="A769" s="284"/>
      <c r="B769" s="315"/>
      <c r="C769" s="253"/>
      <c r="D769" s="253"/>
      <c r="E769" s="253"/>
      <c r="F769" s="253"/>
      <c r="G769" s="253"/>
      <c r="H769" s="253"/>
      <c r="I769" s="253"/>
      <c r="J769" s="292"/>
      <c r="K769" s="253"/>
      <c r="L769" s="253"/>
      <c r="M769" s="253"/>
      <c r="N769" s="253"/>
      <c r="O769" s="253"/>
      <c r="P769" s="253"/>
    </row>
    <row r="770" spans="1:16" ht="15.75" customHeight="1">
      <c r="A770" s="284"/>
      <c r="B770" s="315"/>
      <c r="C770" s="253"/>
      <c r="D770" s="253"/>
      <c r="E770" s="253"/>
      <c r="F770" s="253"/>
      <c r="G770" s="253"/>
      <c r="H770" s="253"/>
      <c r="I770" s="253"/>
      <c r="J770" s="292"/>
      <c r="K770" s="253"/>
      <c r="L770" s="253"/>
      <c r="M770" s="253"/>
      <c r="N770" s="253"/>
      <c r="O770" s="253"/>
      <c r="P770" s="253"/>
    </row>
    <row r="771" spans="1:16" ht="15.75" customHeight="1">
      <c r="A771" s="284"/>
      <c r="B771" s="315"/>
      <c r="C771" s="253"/>
      <c r="D771" s="253"/>
      <c r="E771" s="253"/>
      <c r="F771" s="253"/>
      <c r="G771" s="253"/>
      <c r="H771" s="253"/>
      <c r="I771" s="253"/>
      <c r="J771" s="292"/>
      <c r="K771" s="253"/>
      <c r="L771" s="253"/>
      <c r="M771" s="253"/>
      <c r="N771" s="253"/>
      <c r="O771" s="253"/>
      <c r="P771" s="253"/>
    </row>
    <row r="772" spans="1:16" ht="15.75" customHeight="1">
      <c r="A772" s="284"/>
      <c r="B772" s="315"/>
      <c r="C772" s="253"/>
      <c r="D772" s="253"/>
      <c r="E772" s="253"/>
      <c r="F772" s="253"/>
      <c r="G772" s="253"/>
      <c r="H772" s="253"/>
      <c r="I772" s="253"/>
      <c r="J772" s="292"/>
      <c r="K772" s="253"/>
      <c r="L772" s="253"/>
      <c r="M772" s="253"/>
      <c r="N772" s="253"/>
      <c r="O772" s="253"/>
      <c r="P772" s="253"/>
    </row>
    <row r="773" spans="1:16" ht="15.75" customHeight="1">
      <c r="A773" s="284"/>
      <c r="B773" s="315"/>
      <c r="C773" s="253"/>
      <c r="D773" s="253"/>
      <c r="E773" s="253"/>
      <c r="F773" s="253"/>
      <c r="G773" s="253"/>
      <c r="H773" s="253"/>
      <c r="I773" s="253"/>
      <c r="J773" s="292"/>
      <c r="K773" s="253"/>
      <c r="L773" s="253"/>
      <c r="M773" s="253"/>
      <c r="N773" s="253"/>
      <c r="O773" s="253"/>
      <c r="P773" s="253"/>
    </row>
    <row r="774" spans="1:16" ht="15.75" customHeight="1">
      <c r="A774" s="284"/>
      <c r="B774" s="315"/>
      <c r="C774" s="253"/>
      <c r="D774" s="253"/>
      <c r="E774" s="253"/>
      <c r="F774" s="253"/>
      <c r="G774" s="253"/>
      <c r="H774" s="253"/>
      <c r="I774" s="253"/>
      <c r="J774" s="292"/>
      <c r="K774" s="253"/>
      <c r="L774" s="253"/>
      <c r="M774" s="253"/>
      <c r="N774" s="253"/>
      <c r="O774" s="253"/>
      <c r="P774" s="253"/>
    </row>
    <row r="775" spans="1:16" ht="15.75" customHeight="1">
      <c r="A775" s="284"/>
      <c r="B775" s="315"/>
      <c r="C775" s="253"/>
      <c r="D775" s="253"/>
      <c r="E775" s="253"/>
      <c r="F775" s="253"/>
      <c r="G775" s="253"/>
      <c r="H775" s="253"/>
      <c r="I775" s="253"/>
      <c r="J775" s="292"/>
      <c r="K775" s="253"/>
      <c r="L775" s="253"/>
      <c r="M775" s="253"/>
      <c r="N775" s="253"/>
      <c r="O775" s="253"/>
      <c r="P775" s="253"/>
    </row>
    <row r="776" spans="1:16" ht="15.75" customHeight="1">
      <c r="A776" s="284"/>
      <c r="B776" s="315"/>
      <c r="C776" s="253"/>
      <c r="D776" s="253"/>
      <c r="E776" s="253"/>
      <c r="F776" s="253"/>
      <c r="G776" s="253"/>
      <c r="H776" s="253"/>
      <c r="I776" s="253"/>
      <c r="J776" s="292"/>
      <c r="K776" s="253"/>
      <c r="L776" s="253"/>
      <c r="M776" s="253"/>
      <c r="N776" s="253"/>
      <c r="O776" s="253"/>
      <c r="P776" s="253"/>
    </row>
    <row r="777" spans="1:16" ht="15.75" customHeight="1">
      <c r="A777" s="284"/>
      <c r="B777" s="315"/>
      <c r="C777" s="253"/>
      <c r="D777" s="253"/>
      <c r="E777" s="253"/>
      <c r="F777" s="253"/>
      <c r="G777" s="253"/>
      <c r="H777" s="253"/>
      <c r="I777" s="253"/>
      <c r="J777" s="292"/>
      <c r="K777" s="253"/>
      <c r="L777" s="253"/>
      <c r="M777" s="253"/>
      <c r="N777" s="253"/>
      <c r="O777" s="253"/>
      <c r="P777" s="253"/>
    </row>
    <row r="778" spans="1:16" ht="15.75" customHeight="1">
      <c r="A778" s="284"/>
      <c r="B778" s="315"/>
      <c r="C778" s="253"/>
      <c r="D778" s="253"/>
      <c r="E778" s="253"/>
      <c r="F778" s="253"/>
      <c r="G778" s="253"/>
      <c r="H778" s="253"/>
      <c r="I778" s="253"/>
      <c r="J778" s="292"/>
      <c r="K778" s="253"/>
      <c r="L778" s="253"/>
      <c r="M778" s="253"/>
      <c r="N778" s="253"/>
      <c r="O778" s="253"/>
      <c r="P778" s="253"/>
    </row>
    <row r="779" spans="1:16" ht="15.75" customHeight="1">
      <c r="A779" s="284"/>
      <c r="B779" s="315"/>
      <c r="C779" s="253"/>
      <c r="D779" s="253"/>
      <c r="E779" s="253"/>
      <c r="F779" s="253"/>
      <c r="G779" s="253"/>
      <c r="H779" s="253"/>
      <c r="I779" s="253"/>
      <c r="J779" s="292"/>
      <c r="K779" s="253"/>
      <c r="L779" s="253"/>
      <c r="M779" s="253"/>
      <c r="N779" s="253"/>
      <c r="O779" s="253"/>
      <c r="P779" s="253"/>
    </row>
    <row r="780" spans="1:16" ht="15.75" customHeight="1">
      <c r="A780" s="284"/>
      <c r="B780" s="315"/>
      <c r="C780" s="253"/>
      <c r="D780" s="253"/>
      <c r="E780" s="253"/>
      <c r="F780" s="253"/>
      <c r="G780" s="253"/>
      <c r="H780" s="253"/>
      <c r="I780" s="253"/>
      <c r="J780" s="292"/>
      <c r="K780" s="253"/>
      <c r="L780" s="253"/>
      <c r="M780" s="253"/>
      <c r="N780" s="253"/>
      <c r="O780" s="253"/>
      <c r="P780" s="253"/>
    </row>
    <row r="781" spans="1:16" ht="15.75" customHeight="1">
      <c r="A781" s="284"/>
      <c r="B781" s="315"/>
      <c r="C781" s="253"/>
      <c r="D781" s="253"/>
      <c r="E781" s="253"/>
      <c r="F781" s="253"/>
      <c r="G781" s="253"/>
      <c r="H781" s="253"/>
      <c r="I781" s="253"/>
      <c r="J781" s="292"/>
      <c r="K781" s="253"/>
      <c r="L781" s="253"/>
      <c r="M781" s="253"/>
      <c r="N781" s="253"/>
      <c r="O781" s="253"/>
      <c r="P781" s="253"/>
    </row>
    <row r="782" spans="1:16" ht="15.75" customHeight="1">
      <c r="A782" s="284"/>
      <c r="B782" s="315"/>
      <c r="C782" s="253"/>
      <c r="D782" s="253"/>
      <c r="E782" s="253"/>
      <c r="F782" s="253"/>
      <c r="G782" s="253"/>
      <c r="H782" s="253"/>
      <c r="I782" s="253"/>
      <c r="J782" s="292"/>
      <c r="K782" s="253"/>
      <c r="L782" s="253"/>
      <c r="M782" s="253"/>
      <c r="N782" s="253"/>
      <c r="O782" s="253"/>
      <c r="P782" s="253"/>
    </row>
    <row r="783" spans="1:16" ht="15.75" customHeight="1">
      <c r="A783" s="284"/>
      <c r="B783" s="315"/>
      <c r="C783" s="253"/>
      <c r="D783" s="253"/>
      <c r="E783" s="253"/>
      <c r="F783" s="253"/>
      <c r="G783" s="253"/>
      <c r="H783" s="253"/>
      <c r="I783" s="253"/>
      <c r="J783" s="292"/>
      <c r="K783" s="253"/>
      <c r="L783" s="253"/>
      <c r="M783" s="253"/>
      <c r="N783" s="253"/>
      <c r="O783" s="253"/>
      <c r="P783" s="253"/>
    </row>
    <row r="784" spans="1:16" ht="15.75" customHeight="1">
      <c r="A784" s="284"/>
      <c r="B784" s="315"/>
      <c r="C784" s="253"/>
      <c r="D784" s="253"/>
      <c r="E784" s="253"/>
      <c r="F784" s="253"/>
      <c r="G784" s="253"/>
      <c r="H784" s="253"/>
      <c r="I784" s="253"/>
      <c r="J784" s="292"/>
      <c r="K784" s="253"/>
      <c r="L784" s="253"/>
      <c r="M784" s="253"/>
      <c r="N784" s="253"/>
      <c r="O784" s="253"/>
      <c r="P784" s="253"/>
    </row>
    <row r="785" spans="1:16" ht="15.75" customHeight="1">
      <c r="A785" s="284"/>
      <c r="B785" s="315"/>
      <c r="C785" s="253"/>
      <c r="D785" s="253"/>
      <c r="E785" s="253"/>
      <c r="F785" s="253"/>
      <c r="G785" s="253"/>
      <c r="H785" s="253"/>
      <c r="I785" s="253"/>
      <c r="J785" s="292"/>
      <c r="K785" s="253"/>
      <c r="L785" s="253"/>
      <c r="M785" s="253"/>
      <c r="N785" s="253"/>
      <c r="O785" s="253"/>
      <c r="P785" s="253"/>
    </row>
    <row r="786" spans="1:16" ht="15.75" customHeight="1">
      <c r="A786" s="284"/>
      <c r="B786" s="315"/>
      <c r="C786" s="253"/>
      <c r="D786" s="253"/>
      <c r="E786" s="253"/>
      <c r="F786" s="253"/>
      <c r="G786" s="253"/>
      <c r="H786" s="253"/>
      <c r="I786" s="253"/>
      <c r="J786" s="292"/>
      <c r="K786" s="253"/>
      <c r="L786" s="253"/>
      <c r="M786" s="253"/>
      <c r="N786" s="253"/>
      <c r="O786" s="253"/>
      <c r="P786" s="253"/>
    </row>
    <row r="787" spans="1:16" ht="15.75" customHeight="1">
      <c r="A787" s="284"/>
      <c r="B787" s="315"/>
      <c r="C787" s="253"/>
      <c r="D787" s="253"/>
      <c r="E787" s="253"/>
      <c r="F787" s="253"/>
      <c r="G787" s="253"/>
      <c r="H787" s="253"/>
      <c r="I787" s="253"/>
      <c r="J787" s="292"/>
      <c r="K787" s="253"/>
      <c r="L787" s="253"/>
      <c r="M787" s="253"/>
      <c r="N787" s="253"/>
      <c r="O787" s="253"/>
      <c r="P787" s="253"/>
    </row>
    <row r="788" spans="1:16" ht="15.75" customHeight="1">
      <c r="A788" s="284"/>
      <c r="B788" s="315"/>
      <c r="C788" s="253"/>
      <c r="D788" s="253"/>
      <c r="E788" s="253"/>
      <c r="F788" s="253"/>
      <c r="G788" s="253"/>
      <c r="H788" s="253"/>
      <c r="I788" s="253"/>
      <c r="J788" s="292"/>
      <c r="K788" s="253"/>
      <c r="L788" s="253"/>
      <c r="M788" s="253"/>
      <c r="N788" s="253"/>
      <c r="O788" s="253"/>
      <c r="P788" s="253"/>
    </row>
    <row r="789" spans="1:16" ht="15.75" customHeight="1">
      <c r="A789" s="284"/>
      <c r="B789" s="315"/>
      <c r="C789" s="253"/>
      <c r="D789" s="253"/>
      <c r="E789" s="253"/>
      <c r="F789" s="253"/>
      <c r="G789" s="253"/>
      <c r="H789" s="253"/>
      <c r="I789" s="253"/>
      <c r="J789" s="292"/>
      <c r="K789" s="253"/>
      <c r="L789" s="253"/>
      <c r="M789" s="253"/>
      <c r="N789" s="253"/>
      <c r="O789" s="253"/>
      <c r="P789" s="253"/>
    </row>
    <row r="790" spans="1:16" ht="15.75" customHeight="1">
      <c r="A790" s="284"/>
      <c r="B790" s="315"/>
      <c r="C790" s="253"/>
      <c r="D790" s="253"/>
      <c r="E790" s="253"/>
      <c r="F790" s="253"/>
      <c r="G790" s="253"/>
      <c r="H790" s="253"/>
      <c r="I790" s="253"/>
      <c r="J790" s="292"/>
      <c r="K790" s="253"/>
      <c r="L790" s="253"/>
      <c r="M790" s="253"/>
      <c r="N790" s="253"/>
      <c r="O790" s="253"/>
      <c r="P790" s="253"/>
    </row>
    <row r="791" spans="1:16" ht="15.75" customHeight="1">
      <c r="A791" s="284"/>
      <c r="B791" s="315"/>
      <c r="C791" s="253"/>
      <c r="D791" s="253"/>
      <c r="E791" s="253"/>
      <c r="F791" s="253"/>
      <c r="G791" s="253"/>
      <c r="H791" s="253"/>
      <c r="I791" s="253"/>
      <c r="J791" s="292"/>
      <c r="K791" s="253"/>
      <c r="L791" s="253"/>
      <c r="M791" s="253"/>
      <c r="N791" s="253"/>
      <c r="O791" s="253"/>
      <c r="P791" s="253"/>
    </row>
    <row r="792" spans="1:16" ht="15.75" customHeight="1">
      <c r="A792" s="284"/>
      <c r="B792" s="315"/>
      <c r="C792" s="253"/>
      <c r="D792" s="253"/>
      <c r="E792" s="253"/>
      <c r="F792" s="253"/>
      <c r="G792" s="253"/>
      <c r="H792" s="253"/>
      <c r="I792" s="253"/>
      <c r="J792" s="292"/>
      <c r="K792" s="253"/>
      <c r="L792" s="253"/>
      <c r="M792" s="253"/>
      <c r="N792" s="253"/>
      <c r="O792" s="253"/>
      <c r="P792" s="253"/>
    </row>
    <row r="793" spans="1:16" ht="15.75" customHeight="1">
      <c r="A793" s="284"/>
      <c r="B793" s="315"/>
      <c r="C793" s="253"/>
      <c r="D793" s="253"/>
      <c r="E793" s="253"/>
      <c r="F793" s="253"/>
      <c r="G793" s="253"/>
      <c r="H793" s="253"/>
      <c r="I793" s="253"/>
      <c r="J793" s="292"/>
      <c r="K793" s="253"/>
      <c r="L793" s="253"/>
      <c r="M793" s="253"/>
      <c r="N793" s="253"/>
      <c r="O793" s="253"/>
      <c r="P793" s="253"/>
    </row>
    <row r="794" spans="1:16" ht="15.75" customHeight="1">
      <c r="A794" s="284"/>
      <c r="B794" s="315"/>
      <c r="C794" s="253"/>
      <c r="D794" s="253"/>
      <c r="E794" s="253"/>
      <c r="F794" s="253"/>
      <c r="G794" s="253"/>
      <c r="H794" s="253"/>
      <c r="I794" s="253"/>
      <c r="J794" s="292"/>
      <c r="K794" s="253"/>
      <c r="L794" s="253"/>
      <c r="M794" s="253"/>
      <c r="N794" s="253"/>
      <c r="O794" s="253"/>
      <c r="P794" s="253"/>
    </row>
    <row r="795" spans="1:16" ht="15.75" customHeight="1">
      <c r="A795" s="284"/>
      <c r="B795" s="315"/>
      <c r="C795" s="253"/>
      <c r="D795" s="253"/>
      <c r="E795" s="253"/>
      <c r="F795" s="253"/>
      <c r="G795" s="253"/>
      <c r="H795" s="253"/>
      <c r="I795" s="253"/>
      <c r="J795" s="292"/>
      <c r="K795" s="253"/>
      <c r="L795" s="253"/>
      <c r="M795" s="253"/>
      <c r="N795" s="253"/>
      <c r="O795" s="253"/>
      <c r="P795" s="253"/>
    </row>
    <row r="796" spans="1:16" ht="15.75" customHeight="1">
      <c r="A796" s="284"/>
      <c r="B796" s="315"/>
      <c r="C796" s="253"/>
      <c r="D796" s="253"/>
      <c r="E796" s="253"/>
      <c r="F796" s="253"/>
      <c r="G796" s="253"/>
      <c r="H796" s="253"/>
      <c r="I796" s="253"/>
      <c r="J796" s="292"/>
      <c r="K796" s="253"/>
      <c r="L796" s="253"/>
      <c r="M796" s="253"/>
      <c r="N796" s="253"/>
      <c r="O796" s="253"/>
      <c r="P796" s="253"/>
    </row>
    <row r="797" spans="1:16" ht="15.75" customHeight="1">
      <c r="A797" s="284"/>
      <c r="B797" s="315"/>
      <c r="C797" s="253"/>
      <c r="D797" s="253"/>
      <c r="E797" s="253"/>
      <c r="F797" s="253"/>
      <c r="G797" s="253"/>
      <c r="H797" s="253"/>
      <c r="I797" s="253"/>
      <c r="J797" s="292"/>
      <c r="K797" s="253"/>
      <c r="L797" s="253"/>
      <c r="M797" s="253"/>
      <c r="N797" s="253"/>
      <c r="O797" s="253"/>
      <c r="P797" s="253"/>
    </row>
    <row r="798" spans="1:16" ht="15.75" customHeight="1">
      <c r="A798" s="284"/>
      <c r="B798" s="315"/>
      <c r="C798" s="253"/>
      <c r="D798" s="253"/>
      <c r="E798" s="253"/>
      <c r="F798" s="253"/>
      <c r="G798" s="253"/>
      <c r="H798" s="253"/>
      <c r="I798" s="253"/>
      <c r="J798" s="292"/>
      <c r="K798" s="253"/>
      <c r="L798" s="253"/>
      <c r="M798" s="253"/>
      <c r="N798" s="253"/>
      <c r="O798" s="253"/>
      <c r="P798" s="253"/>
    </row>
    <row r="799" spans="1:16" ht="15.75" customHeight="1">
      <c r="A799" s="284"/>
      <c r="B799" s="315"/>
      <c r="C799" s="253"/>
      <c r="D799" s="253"/>
      <c r="E799" s="253"/>
      <c r="F799" s="253"/>
      <c r="G799" s="253"/>
      <c r="H799" s="253"/>
      <c r="I799" s="253"/>
      <c r="J799" s="292"/>
      <c r="K799" s="253"/>
      <c r="L799" s="253"/>
      <c r="M799" s="253"/>
      <c r="N799" s="253"/>
      <c r="O799" s="253"/>
      <c r="P799" s="253"/>
    </row>
    <row r="800" spans="1:16" ht="15.75" customHeight="1">
      <c r="A800" s="284"/>
      <c r="B800" s="315"/>
      <c r="C800" s="253"/>
      <c r="D800" s="253"/>
      <c r="E800" s="253"/>
      <c r="F800" s="253"/>
      <c r="G800" s="253"/>
      <c r="H800" s="253"/>
      <c r="I800" s="253"/>
      <c r="J800" s="292"/>
      <c r="K800" s="253"/>
      <c r="L800" s="253"/>
      <c r="M800" s="253"/>
      <c r="N800" s="253"/>
      <c r="O800" s="253"/>
      <c r="P800" s="253"/>
    </row>
    <row r="801" spans="1:16" ht="15.75" customHeight="1">
      <c r="A801" s="284"/>
      <c r="B801" s="315"/>
      <c r="C801" s="253"/>
      <c r="D801" s="253"/>
      <c r="E801" s="253"/>
      <c r="F801" s="253"/>
      <c r="G801" s="253"/>
      <c r="H801" s="253"/>
      <c r="I801" s="253"/>
      <c r="J801" s="292"/>
      <c r="K801" s="253"/>
      <c r="L801" s="253"/>
      <c r="M801" s="253"/>
      <c r="N801" s="253"/>
      <c r="O801" s="253"/>
      <c r="P801" s="253"/>
    </row>
    <row r="802" spans="1:16" ht="15.75" customHeight="1">
      <c r="A802" s="284"/>
      <c r="B802" s="315"/>
      <c r="C802" s="253"/>
      <c r="D802" s="253"/>
      <c r="E802" s="253"/>
      <c r="F802" s="253"/>
      <c r="G802" s="253"/>
      <c r="H802" s="253"/>
      <c r="I802" s="253"/>
      <c r="J802" s="292"/>
      <c r="K802" s="253"/>
      <c r="L802" s="253"/>
      <c r="M802" s="253"/>
      <c r="N802" s="253"/>
      <c r="O802" s="253"/>
      <c r="P802" s="253"/>
    </row>
    <row r="803" spans="1:16" ht="15.75" customHeight="1">
      <c r="A803" s="284"/>
      <c r="B803" s="315"/>
      <c r="C803" s="253"/>
      <c r="D803" s="253"/>
      <c r="E803" s="253"/>
      <c r="F803" s="253"/>
      <c r="G803" s="253"/>
      <c r="H803" s="253"/>
      <c r="I803" s="253"/>
      <c r="J803" s="292"/>
      <c r="K803" s="253"/>
      <c r="L803" s="253"/>
      <c r="M803" s="253"/>
      <c r="N803" s="253"/>
      <c r="O803" s="253"/>
      <c r="P803" s="253"/>
    </row>
    <row r="804" spans="1:16" ht="15.75" customHeight="1">
      <c r="A804" s="284"/>
      <c r="B804" s="315"/>
      <c r="C804" s="253"/>
      <c r="D804" s="253"/>
      <c r="E804" s="253"/>
      <c r="F804" s="253"/>
      <c r="G804" s="253"/>
      <c r="H804" s="253"/>
      <c r="I804" s="253"/>
      <c r="J804" s="292"/>
      <c r="K804" s="253"/>
      <c r="L804" s="253"/>
      <c r="M804" s="253"/>
      <c r="N804" s="253"/>
      <c r="O804" s="253"/>
      <c r="P804" s="253"/>
    </row>
    <row r="805" spans="1:16" ht="15.75" customHeight="1">
      <c r="A805" s="284"/>
      <c r="B805" s="315"/>
      <c r="C805" s="253"/>
      <c r="D805" s="253"/>
      <c r="E805" s="253"/>
      <c r="F805" s="253"/>
      <c r="G805" s="253"/>
      <c r="H805" s="253"/>
      <c r="I805" s="253"/>
      <c r="J805" s="292"/>
      <c r="K805" s="253"/>
      <c r="L805" s="253"/>
      <c r="M805" s="253"/>
      <c r="N805" s="253"/>
      <c r="O805" s="253"/>
      <c r="P805" s="253"/>
    </row>
    <row r="806" spans="1:16" ht="15.75" customHeight="1">
      <c r="A806" s="284"/>
      <c r="B806" s="315"/>
      <c r="C806" s="253"/>
      <c r="D806" s="253"/>
      <c r="E806" s="253"/>
      <c r="F806" s="253"/>
      <c r="G806" s="253"/>
      <c r="H806" s="253"/>
      <c r="I806" s="253"/>
      <c r="J806" s="292"/>
      <c r="K806" s="253"/>
      <c r="L806" s="253"/>
      <c r="M806" s="253"/>
      <c r="N806" s="253"/>
      <c r="O806" s="253"/>
      <c r="P806" s="253"/>
    </row>
    <row r="807" spans="1:16" ht="15.75" customHeight="1">
      <c r="A807" s="284"/>
      <c r="B807" s="315"/>
      <c r="C807" s="253"/>
      <c r="D807" s="253"/>
      <c r="E807" s="253"/>
      <c r="F807" s="253"/>
      <c r="G807" s="253"/>
      <c r="H807" s="253"/>
      <c r="I807" s="253"/>
      <c r="J807" s="292"/>
      <c r="K807" s="253"/>
      <c r="L807" s="253"/>
      <c r="M807" s="253"/>
      <c r="N807" s="253"/>
      <c r="O807" s="253"/>
      <c r="P807" s="253"/>
    </row>
    <row r="808" spans="1:16" ht="15.75" customHeight="1">
      <c r="A808" s="284"/>
      <c r="B808" s="315"/>
      <c r="C808" s="253"/>
      <c r="D808" s="253"/>
      <c r="E808" s="253"/>
      <c r="F808" s="253"/>
      <c r="G808" s="253"/>
      <c r="H808" s="253"/>
      <c r="I808" s="253"/>
      <c r="J808" s="292"/>
      <c r="K808" s="253"/>
      <c r="L808" s="253"/>
      <c r="M808" s="253"/>
      <c r="N808" s="253"/>
      <c r="O808" s="253"/>
      <c r="P808" s="253"/>
    </row>
    <row r="809" spans="1:16" ht="15.75" customHeight="1">
      <c r="A809" s="284"/>
      <c r="B809" s="315"/>
      <c r="C809" s="253"/>
      <c r="D809" s="253"/>
      <c r="E809" s="253"/>
      <c r="F809" s="253"/>
      <c r="G809" s="253"/>
      <c r="H809" s="253"/>
      <c r="I809" s="253"/>
      <c r="J809" s="292"/>
      <c r="K809" s="253"/>
      <c r="L809" s="253"/>
      <c r="M809" s="253"/>
      <c r="N809" s="253"/>
      <c r="O809" s="253"/>
      <c r="P809" s="253"/>
    </row>
    <row r="810" spans="1:16" ht="15.75" customHeight="1">
      <c r="A810" s="284"/>
      <c r="B810" s="315"/>
      <c r="C810" s="253"/>
      <c r="D810" s="253"/>
      <c r="E810" s="253"/>
      <c r="F810" s="253"/>
      <c r="G810" s="253"/>
      <c r="H810" s="253"/>
      <c r="I810" s="253"/>
      <c r="J810" s="292"/>
      <c r="K810" s="253"/>
      <c r="L810" s="253"/>
      <c r="M810" s="253"/>
      <c r="N810" s="253"/>
      <c r="O810" s="253"/>
      <c r="P810" s="253"/>
    </row>
    <row r="811" spans="1:16" ht="15.75" customHeight="1">
      <c r="A811" s="284"/>
      <c r="B811" s="315"/>
      <c r="C811" s="253"/>
      <c r="D811" s="253"/>
      <c r="E811" s="253"/>
      <c r="F811" s="253"/>
      <c r="G811" s="253"/>
      <c r="H811" s="253"/>
      <c r="I811" s="253"/>
      <c r="J811" s="292"/>
      <c r="K811" s="253"/>
      <c r="L811" s="253"/>
      <c r="M811" s="253"/>
      <c r="N811" s="253"/>
      <c r="O811" s="253"/>
      <c r="P811" s="253"/>
    </row>
    <row r="812" spans="1:16" ht="15.75" customHeight="1">
      <c r="A812" s="284"/>
      <c r="B812" s="315"/>
      <c r="C812" s="253"/>
      <c r="D812" s="253"/>
      <c r="E812" s="253"/>
      <c r="F812" s="253"/>
      <c r="G812" s="253"/>
      <c r="H812" s="253"/>
      <c r="I812" s="253"/>
      <c r="J812" s="292"/>
      <c r="K812" s="253"/>
      <c r="L812" s="253"/>
      <c r="M812" s="253"/>
      <c r="N812" s="253"/>
      <c r="O812" s="253"/>
      <c r="P812" s="253"/>
    </row>
    <row r="813" spans="1:16" ht="15.75" customHeight="1">
      <c r="A813" s="284"/>
      <c r="B813" s="315"/>
      <c r="C813" s="253"/>
      <c r="D813" s="253"/>
      <c r="E813" s="253"/>
      <c r="F813" s="253"/>
      <c r="G813" s="253"/>
      <c r="H813" s="253"/>
      <c r="I813" s="253"/>
      <c r="J813" s="292"/>
      <c r="K813" s="253"/>
      <c r="L813" s="253"/>
      <c r="M813" s="253"/>
      <c r="N813" s="253"/>
      <c r="O813" s="253"/>
      <c r="P813" s="253"/>
    </row>
    <row r="814" spans="1:16" ht="15.75" customHeight="1">
      <c r="A814" s="284"/>
      <c r="B814" s="315"/>
      <c r="C814" s="253"/>
      <c r="D814" s="253"/>
      <c r="E814" s="253"/>
      <c r="F814" s="253"/>
      <c r="G814" s="253"/>
      <c r="H814" s="253"/>
      <c r="I814" s="253"/>
      <c r="J814" s="292"/>
      <c r="K814" s="253"/>
      <c r="L814" s="253"/>
      <c r="M814" s="253"/>
      <c r="N814" s="253"/>
      <c r="O814" s="253"/>
      <c r="P814" s="253"/>
    </row>
    <row r="815" spans="1:16" ht="15.75" customHeight="1">
      <c r="A815" s="284"/>
      <c r="B815" s="315"/>
      <c r="C815" s="253"/>
      <c r="D815" s="253"/>
      <c r="E815" s="253"/>
      <c r="F815" s="253"/>
      <c r="G815" s="253"/>
      <c r="H815" s="253"/>
      <c r="I815" s="253"/>
      <c r="J815" s="292"/>
      <c r="K815" s="253"/>
      <c r="L815" s="253"/>
      <c r="M815" s="253"/>
      <c r="N815" s="253"/>
      <c r="O815" s="253"/>
      <c r="P815" s="253"/>
    </row>
    <row r="816" spans="1:16" ht="15.75" customHeight="1">
      <c r="A816" s="284"/>
      <c r="B816" s="315"/>
      <c r="C816" s="253"/>
      <c r="D816" s="253"/>
      <c r="E816" s="253"/>
      <c r="F816" s="253"/>
      <c r="G816" s="253"/>
      <c r="H816" s="253"/>
      <c r="I816" s="253"/>
      <c r="J816" s="292"/>
      <c r="K816" s="253"/>
      <c r="L816" s="253"/>
      <c r="M816" s="253"/>
      <c r="N816" s="253"/>
      <c r="O816" s="253"/>
      <c r="P816" s="253"/>
    </row>
    <row r="817" spans="1:16" ht="15.75" customHeight="1">
      <c r="A817" s="284"/>
      <c r="B817" s="315"/>
      <c r="C817" s="253"/>
      <c r="D817" s="253"/>
      <c r="E817" s="253"/>
      <c r="F817" s="253"/>
      <c r="G817" s="253"/>
      <c r="H817" s="253"/>
      <c r="I817" s="253"/>
      <c r="J817" s="292"/>
      <c r="K817" s="253"/>
      <c r="L817" s="253"/>
      <c r="M817" s="253"/>
      <c r="N817" s="253"/>
      <c r="O817" s="253"/>
      <c r="P817" s="253"/>
    </row>
    <row r="818" spans="1:16" ht="15.75" customHeight="1">
      <c r="A818" s="284"/>
      <c r="B818" s="315"/>
      <c r="C818" s="253"/>
      <c r="D818" s="253"/>
      <c r="E818" s="253"/>
      <c r="F818" s="253"/>
      <c r="G818" s="253"/>
      <c r="H818" s="253"/>
      <c r="I818" s="253"/>
      <c r="J818" s="292"/>
      <c r="K818" s="253"/>
      <c r="L818" s="253"/>
      <c r="M818" s="253"/>
      <c r="N818" s="253"/>
      <c r="O818" s="253"/>
      <c r="P818" s="253"/>
    </row>
    <row r="819" spans="1:16" ht="15.75" customHeight="1">
      <c r="A819" s="284"/>
      <c r="B819" s="315"/>
      <c r="C819" s="253"/>
      <c r="D819" s="253"/>
      <c r="E819" s="253"/>
      <c r="F819" s="253"/>
      <c r="G819" s="253"/>
      <c r="H819" s="253"/>
      <c r="I819" s="253"/>
      <c r="J819" s="292"/>
      <c r="K819" s="253"/>
      <c r="L819" s="253"/>
      <c r="M819" s="253"/>
      <c r="N819" s="253"/>
      <c r="O819" s="253"/>
      <c r="P819" s="253"/>
    </row>
    <row r="820" spans="1:16" ht="15.75" customHeight="1">
      <c r="A820" s="284"/>
      <c r="B820" s="315"/>
      <c r="C820" s="253"/>
      <c r="D820" s="253"/>
      <c r="E820" s="253"/>
      <c r="F820" s="253"/>
      <c r="G820" s="253"/>
      <c r="H820" s="253"/>
      <c r="I820" s="253"/>
      <c r="J820" s="292"/>
      <c r="K820" s="253"/>
      <c r="L820" s="253"/>
      <c r="M820" s="253"/>
      <c r="N820" s="253"/>
      <c r="O820" s="253"/>
      <c r="P820" s="253"/>
    </row>
    <row r="821" spans="1:16" ht="15.75" customHeight="1">
      <c r="A821" s="284"/>
      <c r="B821" s="315"/>
      <c r="C821" s="253"/>
      <c r="D821" s="253"/>
      <c r="E821" s="253"/>
      <c r="F821" s="253"/>
      <c r="G821" s="253"/>
      <c r="H821" s="253"/>
      <c r="I821" s="253"/>
      <c r="J821" s="292"/>
      <c r="K821" s="253"/>
      <c r="L821" s="253"/>
      <c r="M821" s="253"/>
      <c r="N821" s="253"/>
      <c r="O821" s="253"/>
      <c r="P821" s="253"/>
    </row>
    <row r="822" spans="1:16" ht="15.75" customHeight="1">
      <c r="A822" s="284"/>
      <c r="B822" s="315"/>
      <c r="C822" s="253"/>
      <c r="D822" s="253"/>
      <c r="E822" s="253"/>
      <c r="F822" s="253"/>
      <c r="G822" s="253"/>
      <c r="H822" s="253"/>
      <c r="I822" s="253"/>
      <c r="J822" s="292"/>
      <c r="K822" s="253"/>
      <c r="L822" s="253"/>
      <c r="M822" s="253"/>
      <c r="N822" s="253"/>
      <c r="O822" s="253"/>
      <c r="P822" s="253"/>
    </row>
    <row r="823" spans="1:16" ht="15.75" customHeight="1">
      <c r="A823" s="284"/>
      <c r="B823" s="315"/>
      <c r="C823" s="253"/>
      <c r="D823" s="253"/>
      <c r="E823" s="253"/>
      <c r="F823" s="253"/>
      <c r="G823" s="253"/>
      <c r="H823" s="253"/>
      <c r="I823" s="253"/>
      <c r="J823" s="292"/>
      <c r="K823" s="253"/>
      <c r="L823" s="253"/>
      <c r="M823" s="253"/>
      <c r="N823" s="253"/>
      <c r="O823" s="253"/>
      <c r="P823" s="253"/>
    </row>
    <row r="824" spans="1:16" ht="15.75" customHeight="1">
      <c r="A824" s="284"/>
      <c r="B824" s="315"/>
      <c r="C824" s="253"/>
      <c r="D824" s="253"/>
      <c r="E824" s="253"/>
      <c r="F824" s="253"/>
      <c r="G824" s="253"/>
      <c r="H824" s="253"/>
      <c r="I824" s="253"/>
      <c r="J824" s="292"/>
      <c r="K824" s="253"/>
      <c r="L824" s="253"/>
      <c r="M824" s="253"/>
      <c r="N824" s="253"/>
      <c r="O824" s="253"/>
      <c r="P824" s="253"/>
    </row>
    <row r="825" spans="1:16" ht="15.75" customHeight="1">
      <c r="A825" s="284"/>
      <c r="B825" s="315"/>
      <c r="C825" s="253"/>
      <c r="D825" s="253"/>
      <c r="E825" s="253"/>
      <c r="F825" s="253"/>
      <c r="G825" s="253"/>
      <c r="H825" s="253"/>
      <c r="I825" s="253"/>
      <c r="J825" s="292"/>
      <c r="K825" s="253"/>
      <c r="L825" s="253"/>
      <c r="M825" s="253"/>
      <c r="N825" s="253"/>
      <c r="O825" s="253"/>
      <c r="P825" s="253"/>
    </row>
    <row r="826" spans="1:16" ht="15.75" customHeight="1">
      <c r="A826" s="284"/>
      <c r="B826" s="315"/>
      <c r="C826" s="253"/>
      <c r="D826" s="253"/>
      <c r="E826" s="253"/>
      <c r="F826" s="253"/>
      <c r="G826" s="253"/>
      <c r="H826" s="253"/>
      <c r="I826" s="253"/>
      <c r="J826" s="292"/>
      <c r="K826" s="253"/>
      <c r="L826" s="253"/>
      <c r="M826" s="253"/>
      <c r="N826" s="253"/>
      <c r="O826" s="253"/>
      <c r="P826" s="253"/>
    </row>
    <row r="827" spans="1:16" ht="15.75" customHeight="1">
      <c r="A827" s="284"/>
      <c r="B827" s="315"/>
      <c r="C827" s="253"/>
      <c r="D827" s="253"/>
      <c r="E827" s="253"/>
      <c r="F827" s="253"/>
      <c r="G827" s="253"/>
      <c r="H827" s="253"/>
      <c r="I827" s="253"/>
      <c r="J827" s="292"/>
      <c r="K827" s="253"/>
      <c r="L827" s="253"/>
      <c r="M827" s="253"/>
      <c r="N827" s="253"/>
      <c r="O827" s="253"/>
      <c r="P827" s="253"/>
    </row>
    <row r="828" spans="1:16" ht="15.75" customHeight="1">
      <c r="A828" s="284"/>
      <c r="B828" s="315"/>
      <c r="C828" s="253"/>
      <c r="D828" s="253"/>
      <c r="E828" s="253"/>
      <c r="F828" s="253"/>
      <c r="G828" s="253"/>
      <c r="H828" s="253"/>
      <c r="I828" s="253"/>
      <c r="J828" s="292"/>
      <c r="K828" s="253"/>
      <c r="L828" s="253"/>
      <c r="M828" s="253"/>
      <c r="N828" s="253"/>
      <c r="O828" s="253"/>
      <c r="P828" s="253"/>
    </row>
    <row r="829" spans="1:16" ht="15.75" customHeight="1">
      <c r="A829" s="284"/>
      <c r="B829" s="315"/>
      <c r="C829" s="253"/>
      <c r="D829" s="253"/>
      <c r="E829" s="253"/>
      <c r="F829" s="253"/>
      <c r="G829" s="253"/>
      <c r="H829" s="253"/>
      <c r="I829" s="253"/>
      <c r="J829" s="292"/>
      <c r="K829" s="253"/>
      <c r="L829" s="253"/>
      <c r="M829" s="253"/>
      <c r="N829" s="253"/>
      <c r="O829" s="253"/>
      <c r="P829" s="253"/>
    </row>
    <row r="830" spans="1:16" ht="15.75" customHeight="1">
      <c r="A830" s="284"/>
      <c r="B830" s="315"/>
      <c r="C830" s="253"/>
      <c r="D830" s="253"/>
      <c r="E830" s="253"/>
      <c r="F830" s="253"/>
      <c r="G830" s="253"/>
      <c r="H830" s="253"/>
      <c r="I830" s="253"/>
      <c r="J830" s="292"/>
      <c r="K830" s="253"/>
      <c r="L830" s="253"/>
      <c r="M830" s="253"/>
      <c r="N830" s="253"/>
      <c r="O830" s="253"/>
      <c r="P830" s="253"/>
    </row>
    <row r="831" spans="1:16" ht="15.75" customHeight="1">
      <c r="A831" s="284"/>
      <c r="B831" s="315"/>
      <c r="C831" s="253"/>
      <c r="D831" s="253"/>
      <c r="E831" s="253"/>
      <c r="F831" s="253"/>
      <c r="G831" s="253"/>
      <c r="H831" s="253"/>
      <c r="I831" s="253"/>
      <c r="J831" s="292"/>
      <c r="K831" s="253"/>
      <c r="L831" s="253"/>
      <c r="M831" s="253"/>
      <c r="N831" s="253"/>
      <c r="O831" s="253"/>
      <c r="P831" s="253"/>
    </row>
    <row r="832" spans="1:16" ht="15.75" customHeight="1">
      <c r="A832" s="284"/>
      <c r="B832" s="315"/>
      <c r="C832" s="253"/>
      <c r="D832" s="253"/>
      <c r="E832" s="253"/>
      <c r="F832" s="253"/>
      <c r="G832" s="253"/>
      <c r="H832" s="253"/>
      <c r="I832" s="253"/>
      <c r="J832" s="292"/>
      <c r="K832" s="253"/>
      <c r="L832" s="253"/>
      <c r="M832" s="253"/>
      <c r="N832" s="253"/>
      <c r="O832" s="253"/>
      <c r="P832" s="253"/>
    </row>
    <row r="833" spans="1:16" ht="15.75" customHeight="1">
      <c r="A833" s="284"/>
      <c r="B833" s="315"/>
      <c r="C833" s="253"/>
      <c r="D833" s="253"/>
      <c r="E833" s="253"/>
      <c r="F833" s="253"/>
      <c r="G833" s="253"/>
      <c r="H833" s="253"/>
      <c r="I833" s="253"/>
      <c r="J833" s="292"/>
      <c r="K833" s="253"/>
      <c r="L833" s="253"/>
      <c r="M833" s="253"/>
      <c r="N833" s="253"/>
      <c r="O833" s="253"/>
      <c r="P833" s="253"/>
    </row>
    <row r="834" spans="1:16" ht="15.75" customHeight="1">
      <c r="A834" s="284"/>
      <c r="B834" s="315"/>
      <c r="C834" s="253"/>
      <c r="D834" s="253"/>
      <c r="E834" s="253"/>
      <c r="F834" s="253"/>
      <c r="G834" s="253"/>
      <c r="H834" s="253"/>
      <c r="I834" s="253"/>
      <c r="J834" s="292"/>
      <c r="K834" s="253"/>
      <c r="L834" s="253"/>
      <c r="M834" s="253"/>
      <c r="N834" s="253"/>
      <c r="O834" s="253"/>
      <c r="P834" s="253"/>
    </row>
    <row r="835" spans="1:16" ht="15.75" customHeight="1">
      <c r="A835" s="284"/>
      <c r="B835" s="315"/>
      <c r="C835" s="253"/>
      <c r="D835" s="253"/>
      <c r="E835" s="253"/>
      <c r="F835" s="253"/>
      <c r="G835" s="253"/>
      <c r="H835" s="253"/>
      <c r="I835" s="253"/>
      <c r="J835" s="292"/>
      <c r="K835" s="253"/>
      <c r="L835" s="253"/>
      <c r="M835" s="253"/>
      <c r="N835" s="253"/>
      <c r="O835" s="253"/>
      <c r="P835" s="253"/>
    </row>
    <row r="836" spans="1:16" ht="15.75" customHeight="1">
      <c r="A836" s="284"/>
      <c r="B836" s="315"/>
      <c r="C836" s="253"/>
      <c r="D836" s="253"/>
      <c r="E836" s="253"/>
      <c r="F836" s="253"/>
      <c r="G836" s="253"/>
      <c r="H836" s="253"/>
      <c r="I836" s="253"/>
      <c r="J836" s="292"/>
      <c r="K836" s="253"/>
      <c r="L836" s="253"/>
      <c r="M836" s="253"/>
      <c r="N836" s="253"/>
      <c r="O836" s="253"/>
      <c r="P836" s="253"/>
    </row>
    <row r="837" spans="1:16" ht="15.75" customHeight="1">
      <c r="A837" s="284"/>
      <c r="B837" s="315"/>
      <c r="C837" s="253"/>
      <c r="D837" s="253"/>
      <c r="E837" s="253"/>
      <c r="F837" s="253"/>
      <c r="G837" s="253"/>
      <c r="H837" s="253"/>
      <c r="I837" s="253"/>
      <c r="J837" s="292"/>
      <c r="K837" s="253"/>
      <c r="L837" s="253"/>
      <c r="M837" s="253"/>
      <c r="N837" s="253"/>
      <c r="O837" s="253"/>
      <c r="P837" s="253"/>
    </row>
    <row r="838" spans="1:16" ht="15.75" customHeight="1">
      <c r="A838" s="284"/>
      <c r="B838" s="315"/>
      <c r="C838" s="253"/>
      <c r="D838" s="253"/>
      <c r="E838" s="253"/>
      <c r="F838" s="253"/>
      <c r="G838" s="253"/>
      <c r="H838" s="253"/>
      <c r="I838" s="253"/>
      <c r="J838" s="292"/>
      <c r="K838" s="253"/>
      <c r="L838" s="253"/>
      <c r="M838" s="253"/>
      <c r="N838" s="253"/>
      <c r="O838" s="253"/>
      <c r="P838" s="253"/>
    </row>
    <row r="839" spans="1:16" ht="15.75" customHeight="1">
      <c r="A839" s="284"/>
      <c r="B839" s="315"/>
      <c r="C839" s="253"/>
      <c r="D839" s="253"/>
      <c r="E839" s="253"/>
      <c r="F839" s="253"/>
      <c r="G839" s="253"/>
      <c r="H839" s="253"/>
      <c r="I839" s="253"/>
      <c r="J839" s="292"/>
      <c r="K839" s="253"/>
      <c r="L839" s="253"/>
      <c r="M839" s="253"/>
      <c r="N839" s="253"/>
      <c r="O839" s="253"/>
      <c r="P839" s="253"/>
    </row>
    <row r="840" spans="1:16" ht="15.75" customHeight="1">
      <c r="A840" s="284"/>
      <c r="B840" s="315"/>
      <c r="C840" s="253"/>
      <c r="D840" s="253"/>
      <c r="E840" s="253"/>
      <c r="F840" s="253"/>
      <c r="G840" s="253"/>
      <c r="H840" s="253"/>
      <c r="I840" s="253"/>
      <c r="J840" s="292"/>
      <c r="K840" s="253"/>
      <c r="L840" s="253"/>
      <c r="M840" s="253"/>
      <c r="N840" s="253"/>
      <c r="O840" s="253"/>
      <c r="P840" s="253"/>
    </row>
    <row r="841" spans="1:16" ht="15.75" customHeight="1">
      <c r="A841" s="284"/>
      <c r="B841" s="315"/>
      <c r="C841" s="253"/>
      <c r="D841" s="253"/>
      <c r="E841" s="253"/>
      <c r="F841" s="253"/>
      <c r="G841" s="253"/>
      <c r="H841" s="253"/>
      <c r="I841" s="253"/>
      <c r="J841" s="292"/>
      <c r="K841" s="253"/>
      <c r="L841" s="253"/>
      <c r="M841" s="253"/>
      <c r="N841" s="253"/>
      <c r="O841" s="253"/>
      <c r="P841" s="253"/>
    </row>
    <row r="842" spans="1:16" ht="15.75" customHeight="1">
      <c r="A842" s="284"/>
      <c r="B842" s="315"/>
      <c r="C842" s="253"/>
      <c r="D842" s="253"/>
      <c r="E842" s="253"/>
      <c r="F842" s="253"/>
      <c r="G842" s="253"/>
      <c r="H842" s="253"/>
      <c r="I842" s="253"/>
      <c r="J842" s="292"/>
      <c r="K842" s="253"/>
      <c r="L842" s="253"/>
      <c r="M842" s="253"/>
      <c r="N842" s="253"/>
      <c r="O842" s="253"/>
      <c r="P842" s="253"/>
    </row>
    <row r="843" spans="1:16" ht="15.75" customHeight="1">
      <c r="A843" s="284"/>
      <c r="B843" s="315"/>
      <c r="C843" s="253"/>
      <c r="D843" s="253"/>
      <c r="E843" s="253"/>
      <c r="F843" s="253"/>
      <c r="G843" s="253"/>
      <c r="H843" s="253"/>
      <c r="I843" s="253"/>
      <c r="J843" s="292"/>
      <c r="K843" s="253"/>
      <c r="L843" s="253"/>
      <c r="M843" s="253"/>
      <c r="N843" s="253"/>
      <c r="O843" s="253"/>
      <c r="P843" s="253"/>
    </row>
    <row r="844" spans="1:16" ht="15.75" customHeight="1">
      <c r="A844" s="284"/>
      <c r="B844" s="315"/>
      <c r="C844" s="253"/>
      <c r="D844" s="253"/>
      <c r="E844" s="253"/>
      <c r="F844" s="253"/>
      <c r="G844" s="253"/>
      <c r="H844" s="253"/>
      <c r="I844" s="253"/>
      <c r="J844" s="292"/>
      <c r="K844" s="253"/>
      <c r="L844" s="253"/>
      <c r="M844" s="253"/>
      <c r="N844" s="253"/>
      <c r="O844" s="253"/>
      <c r="P844" s="253"/>
    </row>
    <row r="845" spans="1:16" ht="15.75" customHeight="1">
      <c r="A845" s="284"/>
      <c r="B845" s="315"/>
      <c r="C845" s="253"/>
      <c r="D845" s="253"/>
      <c r="E845" s="253"/>
      <c r="F845" s="253"/>
      <c r="G845" s="253"/>
      <c r="H845" s="253"/>
      <c r="I845" s="253"/>
      <c r="J845" s="292"/>
      <c r="K845" s="253"/>
      <c r="L845" s="253"/>
      <c r="M845" s="253"/>
      <c r="N845" s="253"/>
      <c r="O845" s="253"/>
      <c r="P845" s="253"/>
    </row>
    <row r="846" spans="1:16" ht="15.75" customHeight="1">
      <c r="A846" s="284"/>
      <c r="B846" s="315"/>
      <c r="C846" s="253"/>
      <c r="D846" s="253"/>
      <c r="E846" s="253"/>
      <c r="F846" s="253"/>
      <c r="G846" s="253"/>
      <c r="H846" s="253"/>
      <c r="I846" s="253"/>
      <c r="J846" s="292"/>
      <c r="K846" s="253"/>
      <c r="L846" s="253"/>
      <c r="M846" s="253"/>
      <c r="N846" s="253"/>
      <c r="O846" s="253"/>
      <c r="P846" s="253"/>
    </row>
    <row r="847" spans="1:16" ht="15.75" customHeight="1">
      <c r="A847" s="284"/>
      <c r="B847" s="315"/>
      <c r="C847" s="253"/>
      <c r="D847" s="253"/>
      <c r="E847" s="253"/>
      <c r="F847" s="253"/>
      <c r="G847" s="253"/>
      <c r="H847" s="253"/>
      <c r="I847" s="253"/>
      <c r="J847" s="292"/>
      <c r="K847" s="253"/>
      <c r="L847" s="253"/>
      <c r="M847" s="253"/>
      <c r="N847" s="253"/>
      <c r="O847" s="253"/>
      <c r="P847" s="253"/>
    </row>
    <row r="848" spans="1:16" ht="15.75" customHeight="1">
      <c r="A848" s="284"/>
      <c r="B848" s="315"/>
      <c r="C848" s="253"/>
      <c r="D848" s="253"/>
      <c r="E848" s="253"/>
      <c r="F848" s="253"/>
      <c r="G848" s="253"/>
      <c r="H848" s="253"/>
      <c r="I848" s="253"/>
      <c r="J848" s="292"/>
      <c r="K848" s="253"/>
      <c r="L848" s="253"/>
      <c r="M848" s="253"/>
      <c r="N848" s="253"/>
      <c r="O848" s="253"/>
      <c r="P848" s="253"/>
    </row>
    <row r="849" spans="1:16" ht="15.75" customHeight="1">
      <c r="A849" s="284"/>
      <c r="B849" s="315"/>
      <c r="C849" s="253"/>
      <c r="D849" s="253"/>
      <c r="E849" s="253"/>
      <c r="F849" s="253"/>
      <c r="G849" s="253"/>
      <c r="H849" s="253"/>
      <c r="I849" s="253"/>
      <c r="J849" s="292"/>
      <c r="K849" s="253"/>
      <c r="L849" s="253"/>
      <c r="M849" s="253"/>
      <c r="N849" s="253"/>
      <c r="O849" s="253"/>
      <c r="P849" s="253"/>
    </row>
    <row r="850" spans="1:16" ht="15.75" customHeight="1">
      <c r="A850" s="284"/>
      <c r="B850" s="315"/>
      <c r="C850" s="253"/>
      <c r="D850" s="253"/>
      <c r="E850" s="253"/>
      <c r="F850" s="253"/>
      <c r="G850" s="253"/>
      <c r="H850" s="253"/>
      <c r="I850" s="253"/>
      <c r="J850" s="292"/>
      <c r="K850" s="253"/>
      <c r="L850" s="253"/>
      <c r="M850" s="253"/>
      <c r="N850" s="253"/>
      <c r="O850" s="253"/>
      <c r="P850" s="253"/>
    </row>
    <row r="851" spans="1:16" ht="15.75" customHeight="1">
      <c r="A851" s="284"/>
      <c r="B851" s="315"/>
      <c r="C851" s="253"/>
      <c r="D851" s="253"/>
      <c r="E851" s="253"/>
      <c r="F851" s="253"/>
      <c r="G851" s="253"/>
      <c r="H851" s="253"/>
      <c r="I851" s="253"/>
      <c r="J851" s="292"/>
      <c r="K851" s="253"/>
      <c r="L851" s="253"/>
      <c r="M851" s="253"/>
      <c r="N851" s="253"/>
      <c r="O851" s="253"/>
      <c r="P851" s="253"/>
    </row>
    <row r="852" spans="1:16" ht="15.75" customHeight="1">
      <c r="A852" s="284"/>
      <c r="B852" s="315"/>
      <c r="C852" s="253"/>
      <c r="D852" s="253"/>
      <c r="E852" s="253"/>
      <c r="F852" s="253"/>
      <c r="G852" s="253"/>
      <c r="H852" s="253"/>
      <c r="I852" s="253"/>
      <c r="J852" s="292"/>
      <c r="K852" s="253"/>
      <c r="L852" s="253"/>
      <c r="M852" s="253"/>
      <c r="N852" s="253"/>
      <c r="O852" s="253"/>
      <c r="P852" s="253"/>
    </row>
    <row r="853" spans="1:16" ht="15.75" customHeight="1">
      <c r="A853" s="284"/>
      <c r="B853" s="315"/>
      <c r="C853" s="253"/>
      <c r="D853" s="253"/>
      <c r="E853" s="253"/>
      <c r="F853" s="253"/>
      <c r="G853" s="253"/>
      <c r="H853" s="253"/>
      <c r="I853" s="253"/>
      <c r="J853" s="292"/>
      <c r="K853" s="253"/>
      <c r="L853" s="253"/>
      <c r="M853" s="253"/>
      <c r="N853" s="253"/>
      <c r="O853" s="253"/>
      <c r="P853" s="253"/>
    </row>
    <row r="854" spans="1:16" ht="15.75" customHeight="1">
      <c r="A854" s="284"/>
      <c r="B854" s="315"/>
      <c r="C854" s="253"/>
      <c r="D854" s="253"/>
      <c r="E854" s="253"/>
      <c r="F854" s="253"/>
      <c r="G854" s="253"/>
      <c r="H854" s="253"/>
      <c r="I854" s="253"/>
      <c r="J854" s="292"/>
      <c r="K854" s="253"/>
      <c r="L854" s="253"/>
      <c r="M854" s="253"/>
      <c r="N854" s="253"/>
      <c r="O854" s="253"/>
      <c r="P854" s="253"/>
    </row>
    <row r="855" spans="1:16" ht="15.75" customHeight="1">
      <c r="A855" s="284"/>
      <c r="B855" s="315"/>
      <c r="C855" s="253"/>
      <c r="D855" s="253"/>
      <c r="E855" s="253"/>
      <c r="F855" s="253"/>
      <c r="G855" s="253"/>
      <c r="H855" s="253"/>
      <c r="I855" s="253"/>
      <c r="J855" s="292"/>
      <c r="K855" s="253"/>
      <c r="L855" s="253"/>
      <c r="M855" s="253"/>
      <c r="N855" s="253"/>
      <c r="O855" s="253"/>
      <c r="P855" s="253"/>
    </row>
    <row r="856" spans="1:16" ht="15.75" customHeight="1">
      <c r="A856" s="284"/>
      <c r="B856" s="315"/>
      <c r="C856" s="253"/>
      <c r="D856" s="253"/>
      <c r="E856" s="253"/>
      <c r="F856" s="253"/>
      <c r="G856" s="253"/>
      <c r="H856" s="253"/>
      <c r="I856" s="253"/>
      <c r="J856" s="292"/>
      <c r="K856" s="253"/>
      <c r="L856" s="253"/>
      <c r="M856" s="253"/>
      <c r="N856" s="253"/>
      <c r="O856" s="253"/>
      <c r="P856" s="253"/>
    </row>
    <row r="857" spans="1:16" ht="15.75" customHeight="1">
      <c r="A857" s="284"/>
      <c r="B857" s="315"/>
      <c r="C857" s="253"/>
      <c r="D857" s="253"/>
      <c r="E857" s="253"/>
      <c r="F857" s="253"/>
      <c r="G857" s="253"/>
      <c r="H857" s="253"/>
      <c r="I857" s="253"/>
      <c r="J857" s="292"/>
      <c r="K857" s="253"/>
      <c r="L857" s="253"/>
      <c r="M857" s="253"/>
      <c r="N857" s="253"/>
      <c r="O857" s="253"/>
      <c r="P857" s="253"/>
    </row>
    <row r="858" spans="1:16" ht="15.75" customHeight="1">
      <c r="A858" s="284"/>
      <c r="B858" s="315"/>
      <c r="C858" s="253"/>
      <c r="D858" s="253"/>
      <c r="E858" s="253"/>
      <c r="F858" s="253"/>
      <c r="G858" s="253"/>
      <c r="H858" s="253"/>
      <c r="I858" s="253"/>
      <c r="J858" s="292"/>
      <c r="K858" s="253"/>
      <c r="L858" s="253"/>
      <c r="M858" s="253"/>
      <c r="N858" s="253"/>
      <c r="O858" s="253"/>
      <c r="P858" s="253"/>
    </row>
    <row r="859" spans="1:16" ht="15.75" customHeight="1">
      <c r="A859" s="284"/>
      <c r="B859" s="315"/>
      <c r="C859" s="253"/>
      <c r="D859" s="253"/>
      <c r="E859" s="253"/>
      <c r="F859" s="253"/>
      <c r="G859" s="253"/>
      <c r="H859" s="253"/>
      <c r="I859" s="253"/>
      <c r="J859" s="292"/>
      <c r="K859" s="253"/>
      <c r="L859" s="253"/>
      <c r="M859" s="253"/>
      <c r="N859" s="253"/>
      <c r="O859" s="253"/>
      <c r="P859" s="253"/>
    </row>
    <row r="860" spans="1:16" ht="15.75" customHeight="1">
      <c r="A860" s="284"/>
      <c r="B860" s="315"/>
      <c r="C860" s="253"/>
      <c r="D860" s="253"/>
      <c r="E860" s="253"/>
      <c r="F860" s="253"/>
      <c r="G860" s="253"/>
      <c r="H860" s="253"/>
      <c r="I860" s="253"/>
      <c r="J860" s="292"/>
      <c r="K860" s="253"/>
      <c r="L860" s="253"/>
      <c r="M860" s="253"/>
      <c r="N860" s="253"/>
      <c r="O860" s="253"/>
      <c r="P860" s="253"/>
    </row>
    <row r="861" spans="1:16" ht="15.75" customHeight="1">
      <c r="A861" s="284"/>
      <c r="B861" s="315"/>
      <c r="C861" s="253"/>
      <c r="D861" s="253"/>
      <c r="E861" s="253"/>
      <c r="F861" s="253"/>
      <c r="G861" s="253"/>
      <c r="H861" s="253"/>
      <c r="I861" s="253"/>
      <c r="J861" s="292"/>
      <c r="K861" s="253"/>
      <c r="L861" s="253"/>
      <c r="M861" s="253"/>
      <c r="N861" s="253"/>
      <c r="O861" s="253"/>
      <c r="P861" s="253"/>
    </row>
    <row r="862" spans="1:16" ht="15.75" customHeight="1">
      <c r="A862" s="284"/>
      <c r="B862" s="315"/>
      <c r="C862" s="253"/>
      <c r="D862" s="253"/>
      <c r="E862" s="253"/>
      <c r="F862" s="253"/>
      <c r="G862" s="253"/>
      <c r="H862" s="253"/>
      <c r="I862" s="253"/>
      <c r="J862" s="292"/>
      <c r="K862" s="253"/>
      <c r="L862" s="253"/>
      <c r="M862" s="253"/>
      <c r="N862" s="253"/>
      <c r="O862" s="253"/>
      <c r="P862" s="253"/>
    </row>
    <row r="863" spans="1:16" ht="15.75" customHeight="1">
      <c r="A863" s="284"/>
      <c r="B863" s="315"/>
      <c r="C863" s="253"/>
      <c r="D863" s="253"/>
      <c r="E863" s="253"/>
      <c r="F863" s="253"/>
      <c r="G863" s="253"/>
      <c r="H863" s="253"/>
      <c r="I863" s="253"/>
      <c r="J863" s="292"/>
      <c r="K863" s="253"/>
      <c r="L863" s="253"/>
      <c r="M863" s="253"/>
      <c r="N863" s="253"/>
      <c r="O863" s="253"/>
      <c r="P863" s="253"/>
    </row>
    <row r="864" spans="1:16" ht="15.75" customHeight="1">
      <c r="A864" s="284"/>
      <c r="B864" s="315"/>
      <c r="C864" s="253"/>
      <c r="D864" s="253"/>
      <c r="E864" s="253"/>
      <c r="F864" s="253"/>
      <c r="G864" s="253"/>
      <c r="H864" s="253"/>
      <c r="I864" s="253"/>
      <c r="J864" s="292"/>
      <c r="K864" s="253"/>
      <c r="L864" s="253"/>
      <c r="M864" s="253"/>
      <c r="N864" s="253"/>
      <c r="O864" s="253"/>
      <c r="P864" s="253"/>
    </row>
    <row r="865" spans="1:16" ht="15.75" customHeight="1">
      <c r="A865" s="284"/>
      <c r="B865" s="315"/>
      <c r="C865" s="253"/>
      <c r="D865" s="253"/>
      <c r="E865" s="253"/>
      <c r="F865" s="253"/>
      <c r="G865" s="253"/>
      <c r="H865" s="253"/>
      <c r="I865" s="253"/>
      <c r="J865" s="292"/>
      <c r="K865" s="253"/>
      <c r="L865" s="253"/>
      <c r="M865" s="253"/>
      <c r="N865" s="253"/>
      <c r="O865" s="253"/>
      <c r="P865" s="253"/>
    </row>
    <row r="866" spans="1:16" ht="15.75" customHeight="1">
      <c r="A866" s="284"/>
      <c r="B866" s="315"/>
      <c r="C866" s="253"/>
      <c r="D866" s="253"/>
      <c r="E866" s="253"/>
      <c r="F866" s="253"/>
      <c r="G866" s="253"/>
      <c r="H866" s="253"/>
      <c r="I866" s="253"/>
      <c r="J866" s="292"/>
      <c r="K866" s="253"/>
      <c r="L866" s="253"/>
      <c r="M866" s="253"/>
      <c r="N866" s="253"/>
      <c r="O866" s="253"/>
      <c r="P866" s="253"/>
    </row>
    <row r="867" spans="1:16" ht="15.75" customHeight="1">
      <c r="A867" s="284"/>
      <c r="B867" s="315"/>
      <c r="C867" s="253"/>
      <c r="D867" s="253"/>
      <c r="E867" s="253"/>
      <c r="F867" s="253"/>
      <c r="G867" s="253"/>
      <c r="H867" s="253"/>
      <c r="I867" s="253"/>
      <c r="J867" s="292"/>
      <c r="K867" s="253"/>
      <c r="L867" s="253"/>
      <c r="M867" s="253"/>
      <c r="N867" s="253"/>
      <c r="O867" s="253"/>
      <c r="P867" s="253"/>
    </row>
    <row r="868" spans="1:16" ht="15.75" customHeight="1">
      <c r="A868" s="284"/>
      <c r="B868" s="315"/>
      <c r="C868" s="253"/>
      <c r="D868" s="253"/>
      <c r="E868" s="253"/>
      <c r="F868" s="253"/>
      <c r="G868" s="253"/>
      <c r="H868" s="253"/>
      <c r="I868" s="253"/>
      <c r="J868" s="292"/>
      <c r="K868" s="253"/>
      <c r="L868" s="253"/>
      <c r="M868" s="253"/>
      <c r="N868" s="253"/>
      <c r="O868" s="253"/>
      <c r="P868" s="253"/>
    </row>
    <row r="869" spans="1:16" ht="15.75" customHeight="1">
      <c r="A869" s="284"/>
      <c r="B869" s="315"/>
      <c r="C869" s="253"/>
      <c r="D869" s="253"/>
      <c r="E869" s="253"/>
      <c r="F869" s="253"/>
      <c r="G869" s="253"/>
      <c r="H869" s="253"/>
      <c r="I869" s="253"/>
      <c r="J869" s="292"/>
      <c r="K869" s="253"/>
      <c r="L869" s="253"/>
      <c r="M869" s="253"/>
      <c r="N869" s="253"/>
      <c r="O869" s="253"/>
      <c r="P869" s="253"/>
    </row>
    <row r="870" spans="1:16" ht="15.75" customHeight="1">
      <c r="A870" s="284"/>
      <c r="B870" s="315"/>
      <c r="C870" s="253"/>
      <c r="D870" s="253"/>
      <c r="E870" s="253"/>
      <c r="F870" s="253"/>
      <c r="G870" s="253"/>
      <c r="H870" s="253"/>
      <c r="I870" s="253"/>
      <c r="J870" s="292"/>
      <c r="K870" s="253"/>
      <c r="L870" s="253"/>
      <c r="M870" s="253"/>
      <c r="N870" s="253"/>
      <c r="O870" s="253"/>
      <c r="P870" s="253"/>
    </row>
    <row r="871" spans="1:16" ht="15.75" customHeight="1">
      <c r="A871" s="284"/>
      <c r="B871" s="315"/>
      <c r="C871" s="253"/>
      <c r="D871" s="253"/>
      <c r="E871" s="253"/>
      <c r="F871" s="253"/>
      <c r="G871" s="253"/>
      <c r="H871" s="253"/>
      <c r="I871" s="253"/>
      <c r="J871" s="292"/>
      <c r="K871" s="253"/>
      <c r="L871" s="253"/>
      <c r="M871" s="253"/>
      <c r="N871" s="253"/>
      <c r="O871" s="253"/>
      <c r="P871" s="253"/>
    </row>
    <row r="872" spans="1:16" ht="15.75" customHeight="1">
      <c r="A872" s="284"/>
      <c r="B872" s="315"/>
      <c r="C872" s="253"/>
      <c r="D872" s="253"/>
      <c r="E872" s="253"/>
      <c r="F872" s="253"/>
      <c r="G872" s="253"/>
      <c r="H872" s="253"/>
      <c r="I872" s="253"/>
      <c r="J872" s="292"/>
      <c r="K872" s="253"/>
      <c r="L872" s="253"/>
      <c r="M872" s="253"/>
      <c r="N872" s="253"/>
      <c r="O872" s="253"/>
      <c r="P872" s="253"/>
    </row>
    <row r="873" spans="1:16" ht="15.75" customHeight="1">
      <c r="A873" s="284"/>
      <c r="B873" s="315"/>
      <c r="C873" s="253"/>
      <c r="D873" s="253"/>
      <c r="E873" s="253"/>
      <c r="F873" s="253"/>
      <c r="G873" s="253"/>
      <c r="H873" s="253"/>
      <c r="I873" s="253"/>
      <c r="J873" s="292"/>
      <c r="K873" s="253"/>
      <c r="L873" s="253"/>
      <c r="M873" s="253"/>
      <c r="N873" s="253"/>
      <c r="O873" s="253"/>
      <c r="P873" s="253"/>
    </row>
    <row r="874" spans="1:16" ht="15.75" customHeight="1">
      <c r="A874" s="284"/>
      <c r="B874" s="315"/>
      <c r="C874" s="253"/>
      <c r="D874" s="253"/>
      <c r="E874" s="253"/>
      <c r="F874" s="253"/>
      <c r="G874" s="253"/>
      <c r="H874" s="253"/>
      <c r="I874" s="253"/>
      <c r="J874" s="292"/>
      <c r="K874" s="253"/>
      <c r="L874" s="253"/>
      <c r="M874" s="253"/>
      <c r="N874" s="253"/>
      <c r="O874" s="253"/>
      <c r="P874" s="253"/>
    </row>
    <row r="875" spans="1:16" ht="15.75" customHeight="1">
      <c r="A875" s="284"/>
      <c r="B875" s="315"/>
      <c r="C875" s="253"/>
      <c r="D875" s="253"/>
      <c r="E875" s="253"/>
      <c r="F875" s="253"/>
      <c r="G875" s="253"/>
      <c r="H875" s="253"/>
      <c r="I875" s="253"/>
      <c r="J875" s="292"/>
      <c r="K875" s="253"/>
      <c r="L875" s="253"/>
      <c r="M875" s="253"/>
      <c r="N875" s="253"/>
      <c r="O875" s="253"/>
      <c r="P875" s="253"/>
    </row>
    <row r="876" spans="1:16" ht="15.75" customHeight="1">
      <c r="A876" s="284"/>
      <c r="B876" s="315"/>
      <c r="C876" s="253"/>
      <c r="D876" s="253"/>
      <c r="E876" s="253"/>
      <c r="F876" s="253"/>
      <c r="G876" s="253"/>
      <c r="H876" s="253"/>
      <c r="I876" s="253"/>
      <c r="J876" s="292"/>
      <c r="K876" s="253"/>
      <c r="L876" s="253"/>
      <c r="M876" s="253"/>
      <c r="N876" s="253"/>
      <c r="O876" s="253"/>
      <c r="P876" s="253"/>
    </row>
    <row r="877" spans="1:16" ht="15.75" customHeight="1">
      <c r="A877" s="284"/>
      <c r="B877" s="315"/>
      <c r="C877" s="253"/>
      <c r="D877" s="253"/>
      <c r="E877" s="253"/>
      <c r="F877" s="253"/>
      <c r="G877" s="253"/>
      <c r="H877" s="253"/>
      <c r="I877" s="253"/>
      <c r="J877" s="292"/>
      <c r="K877" s="253"/>
      <c r="L877" s="253"/>
      <c r="M877" s="253"/>
      <c r="N877" s="253"/>
      <c r="O877" s="253"/>
      <c r="P877" s="253"/>
    </row>
    <row r="878" spans="1:16" ht="15.75" customHeight="1">
      <c r="A878" s="284"/>
      <c r="B878" s="315"/>
      <c r="C878" s="253"/>
      <c r="D878" s="253"/>
      <c r="E878" s="253"/>
      <c r="F878" s="253"/>
      <c r="G878" s="253"/>
      <c r="H878" s="253"/>
      <c r="I878" s="253"/>
      <c r="J878" s="292"/>
      <c r="K878" s="253"/>
      <c r="L878" s="253"/>
      <c r="M878" s="253"/>
      <c r="N878" s="253"/>
      <c r="O878" s="253"/>
      <c r="P878" s="253"/>
    </row>
    <row r="879" spans="1:16" ht="15.75" customHeight="1">
      <c r="A879" s="284"/>
      <c r="B879" s="315"/>
      <c r="C879" s="253"/>
      <c r="D879" s="253"/>
      <c r="E879" s="253"/>
      <c r="F879" s="253"/>
      <c r="G879" s="253"/>
      <c r="H879" s="253"/>
      <c r="I879" s="253"/>
      <c r="J879" s="292"/>
      <c r="K879" s="253"/>
      <c r="L879" s="253"/>
      <c r="M879" s="253"/>
      <c r="N879" s="253"/>
      <c r="O879" s="253"/>
      <c r="P879" s="253"/>
    </row>
    <row r="880" spans="1:16" ht="15.75" customHeight="1">
      <c r="A880" s="284"/>
      <c r="B880" s="315"/>
      <c r="C880" s="253"/>
      <c r="D880" s="253"/>
      <c r="E880" s="253"/>
      <c r="F880" s="253"/>
      <c r="G880" s="253"/>
      <c r="H880" s="253"/>
      <c r="I880" s="253"/>
      <c r="J880" s="292"/>
      <c r="K880" s="253"/>
      <c r="L880" s="253"/>
      <c r="M880" s="253"/>
      <c r="N880" s="253"/>
      <c r="O880" s="253"/>
      <c r="P880" s="253"/>
    </row>
    <row r="881" spans="1:16" ht="15.75" customHeight="1">
      <c r="A881" s="284"/>
      <c r="B881" s="315"/>
      <c r="C881" s="253"/>
      <c r="D881" s="253"/>
      <c r="E881" s="253"/>
      <c r="F881" s="253"/>
      <c r="G881" s="253"/>
      <c r="H881" s="253"/>
      <c r="I881" s="253"/>
      <c r="J881" s="292"/>
      <c r="K881" s="253"/>
      <c r="L881" s="253"/>
      <c r="M881" s="253"/>
      <c r="N881" s="253"/>
      <c r="O881" s="253"/>
      <c r="P881" s="253"/>
    </row>
    <row r="882" spans="1:16" ht="15.75" customHeight="1">
      <c r="A882" s="284"/>
      <c r="B882" s="315"/>
      <c r="C882" s="253"/>
      <c r="D882" s="253"/>
      <c r="E882" s="253"/>
      <c r="F882" s="253"/>
      <c r="G882" s="253"/>
      <c r="H882" s="253"/>
      <c r="I882" s="253"/>
      <c r="J882" s="292"/>
      <c r="K882" s="253"/>
      <c r="L882" s="253"/>
      <c r="M882" s="253"/>
      <c r="N882" s="253"/>
      <c r="O882" s="253"/>
      <c r="P882" s="253"/>
    </row>
    <row r="883" spans="1:16" ht="15.75" customHeight="1">
      <c r="A883" s="284"/>
      <c r="B883" s="315"/>
      <c r="C883" s="253"/>
      <c r="D883" s="253"/>
      <c r="E883" s="253"/>
      <c r="F883" s="253"/>
      <c r="G883" s="253"/>
      <c r="H883" s="253"/>
      <c r="I883" s="253"/>
      <c r="J883" s="292"/>
      <c r="K883" s="253"/>
      <c r="L883" s="253"/>
      <c r="M883" s="253"/>
      <c r="N883" s="253"/>
      <c r="O883" s="253"/>
      <c r="P883" s="253"/>
    </row>
    <row r="884" spans="1:16" ht="15.75" customHeight="1">
      <c r="A884" s="284"/>
      <c r="B884" s="315"/>
      <c r="C884" s="253"/>
      <c r="D884" s="253"/>
      <c r="E884" s="253"/>
      <c r="F884" s="253"/>
      <c r="G884" s="253"/>
      <c r="H884" s="253"/>
      <c r="I884" s="253"/>
      <c r="J884" s="292"/>
      <c r="K884" s="253"/>
      <c r="L884" s="253"/>
      <c r="M884" s="253"/>
      <c r="N884" s="253"/>
      <c r="O884" s="253"/>
      <c r="P884" s="253"/>
    </row>
    <row r="885" spans="1:16" ht="15.75" customHeight="1">
      <c r="A885" s="284"/>
      <c r="B885" s="315"/>
      <c r="C885" s="253"/>
      <c r="D885" s="253"/>
      <c r="E885" s="253"/>
      <c r="F885" s="253"/>
      <c r="G885" s="253"/>
      <c r="H885" s="253"/>
      <c r="I885" s="253"/>
      <c r="J885" s="292"/>
      <c r="K885" s="253"/>
      <c r="L885" s="253"/>
      <c r="M885" s="253"/>
      <c r="N885" s="253"/>
      <c r="O885" s="253"/>
      <c r="P885" s="253"/>
    </row>
    <row r="886" spans="1:16" ht="15.75" customHeight="1">
      <c r="A886" s="284"/>
      <c r="B886" s="315"/>
      <c r="C886" s="253"/>
      <c r="D886" s="253"/>
      <c r="E886" s="253"/>
      <c r="F886" s="253"/>
      <c r="G886" s="253"/>
      <c r="H886" s="253"/>
      <c r="I886" s="253"/>
      <c r="J886" s="292"/>
      <c r="K886" s="253"/>
      <c r="L886" s="253"/>
      <c r="M886" s="253"/>
      <c r="N886" s="253"/>
      <c r="O886" s="253"/>
      <c r="P886" s="253"/>
    </row>
    <row r="887" spans="1:16" ht="15.75" customHeight="1">
      <c r="A887" s="284"/>
      <c r="B887" s="315"/>
      <c r="C887" s="253"/>
      <c r="D887" s="253"/>
      <c r="E887" s="253"/>
      <c r="F887" s="253"/>
      <c r="G887" s="253"/>
      <c r="H887" s="253"/>
      <c r="I887" s="253"/>
      <c r="J887" s="292"/>
      <c r="K887" s="253"/>
      <c r="L887" s="253"/>
      <c r="M887" s="253"/>
      <c r="N887" s="253"/>
      <c r="O887" s="253"/>
      <c r="P887" s="253"/>
    </row>
    <row r="888" spans="1:16" ht="15.75" customHeight="1">
      <c r="A888" s="284"/>
      <c r="B888" s="315"/>
      <c r="C888" s="253"/>
      <c r="D888" s="253"/>
      <c r="E888" s="253"/>
      <c r="F888" s="253"/>
      <c r="G888" s="253"/>
      <c r="H888" s="253"/>
      <c r="I888" s="253"/>
      <c r="J888" s="292"/>
      <c r="K888" s="253"/>
      <c r="L888" s="253"/>
      <c r="M888" s="253"/>
      <c r="N888" s="253"/>
      <c r="O888" s="253"/>
      <c r="P888" s="253"/>
    </row>
    <row r="889" spans="1:16" ht="15.75" customHeight="1">
      <c r="A889" s="284"/>
      <c r="B889" s="315"/>
      <c r="C889" s="253"/>
      <c r="D889" s="253"/>
      <c r="E889" s="253"/>
      <c r="F889" s="253"/>
      <c r="G889" s="253"/>
      <c r="H889" s="253"/>
      <c r="I889" s="253"/>
      <c r="J889" s="292"/>
      <c r="K889" s="253"/>
      <c r="L889" s="253"/>
      <c r="M889" s="253"/>
      <c r="N889" s="253"/>
      <c r="O889" s="253"/>
      <c r="P889" s="253"/>
    </row>
    <row r="890" spans="1:16" ht="15.75" customHeight="1">
      <c r="A890" s="284"/>
      <c r="B890" s="315"/>
      <c r="C890" s="253"/>
      <c r="D890" s="253"/>
      <c r="E890" s="253"/>
      <c r="F890" s="253"/>
      <c r="G890" s="253"/>
      <c r="H890" s="253"/>
      <c r="I890" s="253"/>
      <c r="J890" s="292"/>
      <c r="K890" s="253"/>
      <c r="L890" s="253"/>
      <c r="M890" s="253"/>
      <c r="N890" s="253"/>
      <c r="O890" s="253"/>
      <c r="P890" s="253"/>
    </row>
    <row r="891" spans="1:16" ht="15.75" customHeight="1">
      <c r="A891" s="284"/>
      <c r="B891" s="315"/>
      <c r="C891" s="253"/>
      <c r="D891" s="253"/>
      <c r="E891" s="253"/>
      <c r="F891" s="253"/>
      <c r="G891" s="253"/>
      <c r="H891" s="253"/>
      <c r="I891" s="253"/>
      <c r="J891" s="292"/>
      <c r="K891" s="253"/>
      <c r="L891" s="253"/>
      <c r="M891" s="253"/>
      <c r="N891" s="253"/>
      <c r="O891" s="253"/>
      <c r="P891" s="253"/>
    </row>
    <row r="892" spans="1:16" ht="15.75" customHeight="1">
      <c r="A892" s="284"/>
      <c r="B892" s="315"/>
      <c r="C892" s="253"/>
      <c r="D892" s="253"/>
      <c r="E892" s="253"/>
      <c r="F892" s="253"/>
      <c r="G892" s="253"/>
      <c r="H892" s="253"/>
      <c r="I892" s="253"/>
      <c r="J892" s="292"/>
      <c r="K892" s="253"/>
      <c r="L892" s="253"/>
      <c r="M892" s="253"/>
      <c r="N892" s="253"/>
      <c r="O892" s="253"/>
      <c r="P892" s="253"/>
    </row>
    <row r="893" spans="1:16" ht="15.75" customHeight="1">
      <c r="A893" s="284"/>
      <c r="B893" s="315"/>
      <c r="C893" s="253"/>
      <c r="D893" s="253"/>
      <c r="E893" s="253"/>
      <c r="F893" s="253"/>
      <c r="G893" s="253"/>
      <c r="H893" s="253"/>
      <c r="I893" s="253"/>
      <c r="J893" s="292"/>
      <c r="K893" s="253"/>
      <c r="L893" s="253"/>
      <c r="M893" s="253"/>
      <c r="N893" s="253"/>
      <c r="O893" s="253"/>
      <c r="P893" s="253"/>
    </row>
    <row r="894" spans="1:16" ht="15.75" customHeight="1">
      <c r="A894" s="284"/>
      <c r="B894" s="315"/>
      <c r="C894" s="253"/>
      <c r="D894" s="253"/>
      <c r="E894" s="253"/>
      <c r="F894" s="253"/>
      <c r="G894" s="253"/>
      <c r="H894" s="253"/>
      <c r="I894" s="253"/>
      <c r="J894" s="292"/>
      <c r="K894" s="253"/>
      <c r="L894" s="253"/>
      <c r="M894" s="253"/>
      <c r="N894" s="253"/>
      <c r="O894" s="253"/>
      <c r="P894" s="253"/>
    </row>
    <row r="895" spans="1:16" ht="15.75" customHeight="1">
      <c r="A895" s="284"/>
      <c r="B895" s="315"/>
      <c r="C895" s="253"/>
      <c r="D895" s="253"/>
      <c r="E895" s="253"/>
      <c r="F895" s="253"/>
      <c r="G895" s="253"/>
      <c r="H895" s="253"/>
      <c r="I895" s="253"/>
      <c r="J895" s="292"/>
      <c r="K895" s="253"/>
      <c r="L895" s="253"/>
      <c r="M895" s="253"/>
      <c r="N895" s="253"/>
      <c r="O895" s="253"/>
      <c r="P895" s="253"/>
    </row>
    <row r="896" spans="1:16" ht="15.75" customHeight="1">
      <c r="A896" s="284"/>
      <c r="B896" s="315"/>
      <c r="C896" s="253"/>
      <c r="D896" s="253"/>
      <c r="E896" s="253"/>
      <c r="F896" s="253"/>
      <c r="G896" s="253"/>
      <c r="H896" s="253"/>
      <c r="I896" s="253"/>
      <c r="J896" s="292"/>
      <c r="K896" s="253"/>
      <c r="L896" s="253"/>
      <c r="M896" s="253"/>
      <c r="N896" s="253"/>
      <c r="O896" s="253"/>
      <c r="P896" s="253"/>
    </row>
    <row r="897" spans="1:16" ht="15.75" customHeight="1">
      <c r="A897" s="284"/>
      <c r="B897" s="315"/>
      <c r="C897" s="253"/>
      <c r="D897" s="253"/>
      <c r="E897" s="253"/>
      <c r="F897" s="253"/>
      <c r="G897" s="253"/>
      <c r="H897" s="253"/>
      <c r="I897" s="253"/>
      <c r="J897" s="292"/>
      <c r="K897" s="253"/>
      <c r="L897" s="253"/>
      <c r="M897" s="253"/>
      <c r="N897" s="253"/>
      <c r="O897" s="253"/>
      <c r="P897" s="253"/>
    </row>
    <row r="898" spans="1:16" ht="15.75" customHeight="1">
      <c r="A898" s="284"/>
      <c r="B898" s="315"/>
      <c r="C898" s="253"/>
      <c r="D898" s="253"/>
      <c r="E898" s="253"/>
      <c r="F898" s="253"/>
      <c r="G898" s="253"/>
      <c r="H898" s="253"/>
      <c r="I898" s="253"/>
      <c r="J898" s="292"/>
      <c r="K898" s="253"/>
      <c r="L898" s="253"/>
      <c r="M898" s="253"/>
      <c r="N898" s="253"/>
      <c r="O898" s="253"/>
      <c r="P898" s="253"/>
    </row>
    <row r="899" spans="1:16" ht="15.75" customHeight="1">
      <c r="A899" s="284"/>
      <c r="B899" s="315"/>
      <c r="C899" s="253"/>
      <c r="D899" s="253"/>
      <c r="E899" s="253"/>
      <c r="F899" s="253"/>
      <c r="G899" s="253"/>
      <c r="H899" s="253"/>
      <c r="I899" s="253"/>
      <c r="J899" s="292"/>
      <c r="K899" s="253"/>
      <c r="L899" s="253"/>
      <c r="M899" s="253"/>
      <c r="N899" s="253"/>
      <c r="O899" s="253"/>
      <c r="P899" s="253"/>
    </row>
    <row r="900" spans="1:16" ht="15.75" customHeight="1">
      <c r="A900" s="284"/>
      <c r="B900" s="315"/>
      <c r="C900" s="253"/>
      <c r="D900" s="253"/>
      <c r="E900" s="253"/>
      <c r="F900" s="253"/>
      <c r="G900" s="253"/>
      <c r="H900" s="253"/>
      <c r="I900" s="253"/>
      <c r="J900" s="292"/>
      <c r="K900" s="253"/>
      <c r="L900" s="253"/>
      <c r="M900" s="253"/>
      <c r="N900" s="253"/>
      <c r="O900" s="253"/>
      <c r="P900" s="253"/>
    </row>
    <row r="901" spans="1:16" ht="15.75" customHeight="1">
      <c r="A901" s="284"/>
      <c r="B901" s="315"/>
      <c r="C901" s="253"/>
      <c r="D901" s="253"/>
      <c r="E901" s="253"/>
      <c r="F901" s="253"/>
      <c r="G901" s="253"/>
      <c r="H901" s="253"/>
      <c r="I901" s="253"/>
      <c r="J901" s="292"/>
      <c r="K901" s="253"/>
      <c r="L901" s="253"/>
      <c r="M901" s="253"/>
      <c r="N901" s="253"/>
      <c r="O901" s="253"/>
      <c r="P901" s="253"/>
    </row>
    <row r="902" spans="1:16" ht="15.75" customHeight="1">
      <c r="A902" s="284"/>
      <c r="B902" s="315"/>
      <c r="C902" s="253"/>
      <c r="D902" s="253"/>
      <c r="E902" s="253"/>
      <c r="F902" s="253"/>
      <c r="G902" s="253"/>
      <c r="H902" s="253"/>
      <c r="I902" s="253"/>
      <c r="J902" s="292"/>
      <c r="K902" s="253"/>
      <c r="L902" s="253"/>
      <c r="M902" s="253"/>
      <c r="N902" s="253"/>
      <c r="O902" s="253"/>
      <c r="P902" s="253"/>
    </row>
    <row r="903" spans="1:16" ht="15.75" customHeight="1">
      <c r="A903" s="284"/>
      <c r="B903" s="315"/>
      <c r="C903" s="253"/>
      <c r="D903" s="253"/>
      <c r="E903" s="253"/>
      <c r="F903" s="253"/>
      <c r="G903" s="253"/>
      <c r="H903" s="253"/>
      <c r="I903" s="253"/>
      <c r="J903" s="292"/>
      <c r="K903" s="253"/>
      <c r="L903" s="253"/>
      <c r="M903" s="253"/>
      <c r="N903" s="253"/>
      <c r="O903" s="253"/>
      <c r="P903" s="253"/>
    </row>
    <row r="904" spans="1:16" ht="15.75" customHeight="1">
      <c r="A904" s="284"/>
      <c r="B904" s="315"/>
      <c r="C904" s="253"/>
      <c r="D904" s="253"/>
      <c r="E904" s="253"/>
      <c r="F904" s="253"/>
      <c r="G904" s="253"/>
      <c r="H904" s="253"/>
      <c r="I904" s="253"/>
      <c r="J904" s="292"/>
      <c r="K904" s="253"/>
      <c r="L904" s="253"/>
      <c r="M904" s="253"/>
      <c r="N904" s="253"/>
      <c r="O904" s="253"/>
      <c r="P904" s="253"/>
    </row>
    <row r="905" spans="1:16" ht="15.75" customHeight="1">
      <c r="A905" s="284"/>
      <c r="B905" s="315"/>
      <c r="C905" s="253"/>
      <c r="D905" s="253"/>
      <c r="E905" s="253"/>
      <c r="F905" s="253"/>
      <c r="G905" s="253"/>
      <c r="H905" s="253"/>
      <c r="I905" s="253"/>
      <c r="J905" s="292"/>
      <c r="K905" s="253"/>
      <c r="L905" s="253"/>
      <c r="M905" s="253"/>
      <c r="N905" s="253"/>
      <c r="O905" s="253"/>
      <c r="P905" s="253"/>
    </row>
    <row r="906" spans="1:16" ht="15.75" customHeight="1">
      <c r="A906" s="284"/>
      <c r="B906" s="315"/>
      <c r="C906" s="253"/>
      <c r="D906" s="253"/>
      <c r="E906" s="253"/>
      <c r="F906" s="253"/>
      <c r="G906" s="253"/>
      <c r="H906" s="253"/>
      <c r="I906" s="253"/>
      <c r="J906" s="292"/>
      <c r="K906" s="253"/>
      <c r="L906" s="253"/>
      <c r="M906" s="253"/>
      <c r="N906" s="253"/>
      <c r="O906" s="253"/>
      <c r="P906" s="253"/>
    </row>
    <row r="907" spans="1:16" ht="15.75" customHeight="1">
      <c r="A907" s="284"/>
      <c r="B907" s="315"/>
      <c r="C907" s="253"/>
      <c r="D907" s="253"/>
      <c r="E907" s="253"/>
      <c r="F907" s="253"/>
      <c r="G907" s="253"/>
      <c r="H907" s="253"/>
      <c r="I907" s="253"/>
      <c r="J907" s="292"/>
      <c r="K907" s="253"/>
      <c r="L907" s="253"/>
      <c r="M907" s="253"/>
      <c r="N907" s="253"/>
      <c r="O907" s="253"/>
      <c r="P907" s="253"/>
    </row>
    <row r="908" spans="1:16" ht="15.75" customHeight="1">
      <c r="A908" s="284"/>
      <c r="B908" s="315"/>
      <c r="C908" s="253"/>
      <c r="D908" s="253"/>
      <c r="E908" s="253"/>
      <c r="F908" s="253"/>
      <c r="G908" s="253"/>
      <c r="H908" s="253"/>
      <c r="I908" s="253"/>
      <c r="J908" s="292"/>
      <c r="K908" s="253"/>
      <c r="L908" s="253"/>
      <c r="M908" s="253"/>
      <c r="N908" s="253"/>
      <c r="O908" s="253"/>
      <c r="P908" s="253"/>
    </row>
    <row r="909" spans="1:16" ht="15.75" customHeight="1">
      <c r="A909" s="284"/>
      <c r="B909" s="315"/>
      <c r="C909" s="253"/>
      <c r="D909" s="253"/>
      <c r="E909" s="253"/>
      <c r="F909" s="253"/>
      <c r="G909" s="253"/>
      <c r="H909" s="253"/>
      <c r="I909" s="253"/>
      <c r="J909" s="292"/>
      <c r="K909" s="253"/>
      <c r="L909" s="253"/>
      <c r="M909" s="253"/>
      <c r="N909" s="253"/>
      <c r="O909" s="253"/>
      <c r="P909" s="253"/>
    </row>
    <row r="910" spans="1:16" ht="15.75" customHeight="1">
      <c r="A910" s="284"/>
      <c r="B910" s="315"/>
      <c r="C910" s="253"/>
      <c r="D910" s="253"/>
      <c r="E910" s="253"/>
      <c r="F910" s="253"/>
      <c r="G910" s="253"/>
      <c r="H910" s="253"/>
      <c r="I910" s="253"/>
      <c r="J910" s="292"/>
      <c r="K910" s="253"/>
      <c r="L910" s="253"/>
      <c r="M910" s="253"/>
      <c r="N910" s="253"/>
      <c r="O910" s="253"/>
      <c r="P910" s="253"/>
    </row>
    <row r="911" spans="1:16" ht="15.75" customHeight="1">
      <c r="A911" s="284"/>
      <c r="B911" s="315"/>
      <c r="C911" s="253"/>
      <c r="D911" s="253"/>
      <c r="E911" s="253"/>
      <c r="F911" s="253"/>
      <c r="G911" s="253"/>
      <c r="H911" s="253"/>
      <c r="I911" s="253"/>
      <c r="J911" s="292"/>
      <c r="K911" s="253"/>
      <c r="L911" s="253"/>
      <c r="M911" s="253"/>
      <c r="N911" s="253"/>
      <c r="O911" s="253"/>
      <c r="P911" s="253"/>
    </row>
    <row r="912" spans="1:16" ht="15.75" customHeight="1">
      <c r="A912" s="284"/>
      <c r="B912" s="315"/>
      <c r="C912" s="253"/>
      <c r="D912" s="253"/>
      <c r="E912" s="253"/>
      <c r="F912" s="253"/>
      <c r="G912" s="253"/>
      <c r="H912" s="253"/>
      <c r="I912" s="253"/>
      <c r="J912" s="292"/>
      <c r="K912" s="253"/>
      <c r="L912" s="253"/>
      <c r="M912" s="253"/>
      <c r="N912" s="253"/>
      <c r="O912" s="253"/>
      <c r="P912" s="253"/>
    </row>
    <row r="913" spans="1:16" ht="15.75" customHeight="1">
      <c r="A913" s="284"/>
      <c r="B913" s="315"/>
      <c r="C913" s="253"/>
      <c r="D913" s="253"/>
      <c r="E913" s="253"/>
      <c r="F913" s="253"/>
      <c r="G913" s="253"/>
      <c r="H913" s="253"/>
      <c r="I913" s="253"/>
      <c r="J913" s="292"/>
      <c r="K913" s="253"/>
      <c r="L913" s="253"/>
      <c r="M913" s="253"/>
      <c r="N913" s="253"/>
      <c r="O913" s="253"/>
      <c r="P913" s="253"/>
    </row>
    <row r="914" spans="1:16" ht="15.75" customHeight="1">
      <c r="A914" s="284"/>
      <c r="B914" s="315"/>
      <c r="C914" s="253"/>
      <c r="D914" s="253"/>
      <c r="E914" s="253"/>
      <c r="F914" s="253"/>
      <c r="G914" s="253"/>
      <c r="H914" s="253"/>
      <c r="I914" s="253"/>
      <c r="J914" s="292"/>
      <c r="K914" s="253"/>
      <c r="L914" s="253"/>
      <c r="M914" s="253"/>
      <c r="N914" s="253"/>
      <c r="O914" s="253"/>
      <c r="P914" s="253"/>
    </row>
    <row r="915" spans="1:16" ht="15.75" customHeight="1">
      <c r="A915" s="284"/>
      <c r="B915" s="315"/>
      <c r="C915" s="253"/>
      <c r="D915" s="253"/>
      <c r="E915" s="253"/>
      <c r="F915" s="253"/>
      <c r="G915" s="253"/>
      <c r="H915" s="253"/>
      <c r="I915" s="253"/>
      <c r="J915" s="292"/>
      <c r="K915" s="253"/>
      <c r="L915" s="253"/>
      <c r="M915" s="253"/>
      <c r="N915" s="253"/>
      <c r="O915" s="253"/>
      <c r="P915" s="253"/>
    </row>
    <row r="916" spans="1:16" ht="15.75" customHeight="1">
      <c r="A916" s="284"/>
      <c r="B916" s="315"/>
      <c r="C916" s="253"/>
      <c r="D916" s="253"/>
      <c r="E916" s="253"/>
      <c r="F916" s="253"/>
      <c r="G916" s="253"/>
      <c r="H916" s="253"/>
      <c r="I916" s="253"/>
      <c r="J916" s="292"/>
      <c r="K916" s="253"/>
      <c r="L916" s="253"/>
      <c r="M916" s="253"/>
      <c r="N916" s="253"/>
      <c r="O916" s="253"/>
      <c r="P916" s="253"/>
    </row>
    <row r="917" spans="1:16" ht="15.75" customHeight="1">
      <c r="A917" s="284"/>
      <c r="B917" s="315"/>
      <c r="C917" s="253"/>
      <c r="D917" s="253"/>
      <c r="E917" s="253"/>
      <c r="F917" s="253"/>
      <c r="G917" s="253"/>
      <c r="H917" s="253"/>
      <c r="I917" s="253"/>
      <c r="J917" s="292"/>
      <c r="K917" s="253"/>
      <c r="L917" s="253"/>
      <c r="M917" s="253"/>
      <c r="N917" s="253"/>
      <c r="O917" s="253"/>
      <c r="P917" s="253"/>
    </row>
    <row r="918" spans="1:16" ht="15.75" customHeight="1">
      <c r="A918" s="284"/>
      <c r="B918" s="315"/>
      <c r="C918" s="253"/>
      <c r="D918" s="253"/>
      <c r="E918" s="253"/>
      <c r="F918" s="253"/>
      <c r="G918" s="253"/>
      <c r="H918" s="253"/>
      <c r="I918" s="253"/>
      <c r="J918" s="292"/>
      <c r="K918" s="253"/>
      <c r="L918" s="253"/>
      <c r="M918" s="253"/>
      <c r="N918" s="253"/>
      <c r="O918" s="253"/>
      <c r="P918" s="253"/>
    </row>
    <row r="919" spans="1:16" ht="15.75" customHeight="1">
      <c r="A919" s="284"/>
      <c r="B919" s="315"/>
      <c r="C919" s="253"/>
      <c r="D919" s="253"/>
      <c r="E919" s="253"/>
      <c r="F919" s="253"/>
      <c r="G919" s="253"/>
      <c r="H919" s="253"/>
      <c r="I919" s="253"/>
      <c r="J919" s="292"/>
      <c r="K919" s="253"/>
      <c r="L919" s="253"/>
      <c r="M919" s="253"/>
      <c r="N919" s="253"/>
      <c r="O919" s="253"/>
      <c r="P919" s="253"/>
    </row>
    <row r="920" spans="1:16" ht="15.75" customHeight="1">
      <c r="A920" s="284"/>
      <c r="B920" s="315"/>
      <c r="C920" s="253"/>
      <c r="D920" s="253"/>
      <c r="E920" s="253"/>
      <c r="F920" s="253"/>
      <c r="G920" s="253"/>
      <c r="H920" s="253"/>
      <c r="I920" s="253"/>
      <c r="J920" s="292"/>
      <c r="K920" s="253"/>
      <c r="L920" s="253"/>
      <c r="M920" s="253"/>
      <c r="N920" s="253"/>
      <c r="O920" s="253"/>
      <c r="P920" s="253"/>
    </row>
    <row r="921" spans="1:16" ht="15.75" customHeight="1">
      <c r="A921" s="284"/>
      <c r="B921" s="315"/>
      <c r="C921" s="253"/>
      <c r="D921" s="253"/>
      <c r="E921" s="253"/>
      <c r="F921" s="253"/>
      <c r="G921" s="253"/>
      <c r="H921" s="253"/>
      <c r="I921" s="253"/>
      <c r="J921" s="292"/>
      <c r="K921" s="253"/>
      <c r="L921" s="253"/>
      <c r="M921" s="253"/>
      <c r="N921" s="253"/>
      <c r="O921" s="253"/>
      <c r="P921" s="253"/>
    </row>
    <row r="922" spans="1:16" ht="15.75" customHeight="1">
      <c r="A922" s="284"/>
      <c r="B922" s="315"/>
      <c r="C922" s="253"/>
      <c r="D922" s="253"/>
      <c r="E922" s="253"/>
      <c r="F922" s="253"/>
      <c r="G922" s="253"/>
      <c r="H922" s="253"/>
      <c r="I922" s="253"/>
      <c r="J922" s="292"/>
      <c r="K922" s="253"/>
      <c r="L922" s="253"/>
      <c r="M922" s="253"/>
      <c r="N922" s="253"/>
      <c r="O922" s="253"/>
      <c r="P922" s="253"/>
    </row>
    <row r="923" spans="1:16" ht="15.75" customHeight="1">
      <c r="A923" s="284"/>
      <c r="B923" s="315"/>
      <c r="C923" s="253"/>
      <c r="D923" s="253"/>
      <c r="E923" s="253"/>
      <c r="F923" s="253"/>
      <c r="G923" s="253"/>
      <c r="H923" s="253"/>
      <c r="I923" s="253"/>
      <c r="J923" s="292"/>
      <c r="K923" s="253"/>
      <c r="L923" s="253"/>
      <c r="M923" s="253"/>
      <c r="N923" s="253"/>
      <c r="O923" s="253"/>
      <c r="P923" s="253"/>
    </row>
    <row r="924" spans="1:16" ht="15.75" customHeight="1">
      <c r="A924" s="284"/>
      <c r="B924" s="315"/>
      <c r="C924" s="253"/>
      <c r="D924" s="253"/>
      <c r="E924" s="253"/>
      <c r="F924" s="253"/>
      <c r="G924" s="253"/>
      <c r="H924" s="253"/>
      <c r="I924" s="253"/>
      <c r="J924" s="292"/>
      <c r="K924" s="253"/>
      <c r="L924" s="253"/>
      <c r="M924" s="253"/>
      <c r="N924" s="253"/>
      <c r="O924" s="253"/>
      <c r="P924" s="253"/>
    </row>
    <row r="925" spans="1:16" ht="15.75" customHeight="1">
      <c r="A925" s="284"/>
      <c r="B925" s="315"/>
      <c r="C925" s="253"/>
      <c r="D925" s="253"/>
      <c r="E925" s="253"/>
      <c r="F925" s="253"/>
      <c r="G925" s="253"/>
      <c r="H925" s="253"/>
      <c r="I925" s="253"/>
      <c r="J925" s="292"/>
      <c r="K925" s="253"/>
      <c r="L925" s="253"/>
      <c r="M925" s="253"/>
      <c r="N925" s="253"/>
      <c r="O925" s="253"/>
      <c r="P925" s="253"/>
    </row>
    <row r="926" spans="1:16" ht="15.75" customHeight="1">
      <c r="A926" s="284"/>
      <c r="B926" s="315"/>
      <c r="C926" s="253"/>
      <c r="D926" s="253"/>
      <c r="E926" s="253"/>
      <c r="F926" s="253"/>
      <c r="G926" s="253"/>
      <c r="H926" s="253"/>
      <c r="I926" s="253"/>
      <c r="J926" s="292"/>
      <c r="K926" s="253"/>
      <c r="L926" s="253"/>
      <c r="M926" s="253"/>
      <c r="N926" s="253"/>
      <c r="O926" s="253"/>
      <c r="P926" s="253"/>
    </row>
    <row r="927" spans="1:16" ht="15.75" customHeight="1">
      <c r="A927" s="284"/>
      <c r="B927" s="315"/>
      <c r="C927" s="253"/>
      <c r="D927" s="253"/>
      <c r="E927" s="253"/>
      <c r="F927" s="253"/>
      <c r="G927" s="253"/>
      <c r="H927" s="253"/>
      <c r="I927" s="253"/>
      <c r="J927" s="292"/>
      <c r="K927" s="253"/>
      <c r="L927" s="253"/>
      <c r="M927" s="253"/>
      <c r="N927" s="253"/>
      <c r="O927" s="253"/>
      <c r="P927" s="253"/>
    </row>
    <row r="928" spans="1:16" ht="15.75" customHeight="1">
      <c r="A928" s="284"/>
      <c r="B928" s="315"/>
      <c r="C928" s="253"/>
      <c r="D928" s="253"/>
      <c r="E928" s="253"/>
      <c r="F928" s="253"/>
      <c r="G928" s="253"/>
      <c r="H928" s="253"/>
      <c r="I928" s="253"/>
      <c r="J928" s="292"/>
      <c r="K928" s="253"/>
      <c r="L928" s="253"/>
      <c r="M928" s="253"/>
      <c r="N928" s="253"/>
      <c r="O928" s="253"/>
      <c r="P928" s="253"/>
    </row>
    <row r="929" spans="1:16" ht="15.75" customHeight="1">
      <c r="A929" s="284"/>
      <c r="B929" s="315"/>
      <c r="C929" s="253"/>
      <c r="D929" s="253"/>
      <c r="E929" s="253"/>
      <c r="F929" s="253"/>
      <c r="G929" s="253"/>
      <c r="H929" s="253"/>
      <c r="I929" s="253"/>
      <c r="J929" s="292"/>
      <c r="K929" s="253"/>
      <c r="L929" s="253"/>
      <c r="M929" s="253"/>
      <c r="N929" s="253"/>
      <c r="O929" s="253"/>
      <c r="P929" s="253"/>
    </row>
    <row r="930" spans="1:16" ht="15.75" customHeight="1">
      <c r="A930" s="284"/>
      <c r="B930" s="315"/>
      <c r="C930" s="253"/>
      <c r="D930" s="253"/>
      <c r="E930" s="253"/>
      <c r="F930" s="253"/>
      <c r="G930" s="253"/>
      <c r="H930" s="253"/>
      <c r="I930" s="253"/>
      <c r="J930" s="292"/>
      <c r="K930" s="253"/>
      <c r="L930" s="253"/>
      <c r="M930" s="253"/>
      <c r="N930" s="253"/>
      <c r="O930" s="253"/>
      <c r="P930" s="253"/>
    </row>
    <row r="931" spans="1:16" ht="15.75" customHeight="1">
      <c r="A931" s="284"/>
      <c r="B931" s="315"/>
      <c r="C931" s="253"/>
      <c r="D931" s="253"/>
      <c r="E931" s="253"/>
      <c r="F931" s="253"/>
      <c r="G931" s="253"/>
      <c r="H931" s="253"/>
      <c r="I931" s="253"/>
      <c r="J931" s="292"/>
      <c r="K931" s="253"/>
      <c r="L931" s="253"/>
      <c r="M931" s="253"/>
      <c r="N931" s="253"/>
      <c r="O931" s="253"/>
      <c r="P931" s="253"/>
    </row>
    <row r="932" spans="1:16" ht="15.75" customHeight="1">
      <c r="A932" s="284"/>
      <c r="B932" s="315"/>
      <c r="C932" s="253"/>
      <c r="D932" s="253"/>
      <c r="E932" s="253"/>
      <c r="F932" s="253"/>
      <c r="G932" s="253"/>
      <c r="H932" s="253"/>
      <c r="I932" s="253"/>
      <c r="J932" s="292"/>
      <c r="K932" s="253"/>
      <c r="L932" s="253"/>
      <c r="M932" s="253"/>
      <c r="N932" s="253"/>
      <c r="O932" s="253"/>
      <c r="P932" s="253"/>
    </row>
    <row r="933" spans="1:16" ht="15.75" customHeight="1">
      <c r="A933" s="284"/>
      <c r="B933" s="315"/>
      <c r="C933" s="253"/>
      <c r="D933" s="253"/>
      <c r="E933" s="253"/>
      <c r="F933" s="253"/>
      <c r="G933" s="253"/>
      <c r="H933" s="253"/>
      <c r="I933" s="253"/>
      <c r="J933" s="292"/>
      <c r="K933" s="253"/>
      <c r="L933" s="253"/>
      <c r="M933" s="253"/>
      <c r="N933" s="253"/>
      <c r="O933" s="253"/>
      <c r="P933" s="253"/>
    </row>
    <row r="934" spans="1:16" ht="15.75" customHeight="1">
      <c r="A934" s="284"/>
      <c r="B934" s="315"/>
      <c r="C934" s="253"/>
      <c r="D934" s="253"/>
      <c r="E934" s="253"/>
      <c r="F934" s="253"/>
      <c r="G934" s="253"/>
      <c r="H934" s="253"/>
      <c r="I934" s="253"/>
      <c r="J934" s="292"/>
      <c r="K934" s="253"/>
      <c r="L934" s="253"/>
      <c r="M934" s="253"/>
      <c r="N934" s="253"/>
      <c r="O934" s="253"/>
      <c r="P934" s="253"/>
    </row>
    <row r="935" spans="1:16" ht="15.75" customHeight="1">
      <c r="A935" s="284"/>
      <c r="B935" s="315"/>
      <c r="C935" s="253"/>
      <c r="D935" s="253"/>
      <c r="E935" s="253"/>
      <c r="F935" s="253"/>
      <c r="G935" s="253"/>
      <c r="H935" s="253"/>
      <c r="I935" s="253"/>
      <c r="J935" s="292"/>
      <c r="K935" s="253"/>
      <c r="L935" s="253"/>
      <c r="M935" s="253"/>
      <c r="N935" s="253"/>
      <c r="O935" s="253"/>
      <c r="P935" s="253"/>
    </row>
    <row r="936" spans="1:16" ht="15.75" customHeight="1">
      <c r="A936" s="284"/>
      <c r="B936" s="315"/>
      <c r="C936" s="253"/>
      <c r="D936" s="253"/>
      <c r="E936" s="253"/>
      <c r="F936" s="253"/>
      <c r="G936" s="253"/>
      <c r="H936" s="253"/>
      <c r="I936" s="253"/>
      <c r="J936" s="292"/>
      <c r="K936" s="253"/>
      <c r="L936" s="253"/>
      <c r="M936" s="253"/>
      <c r="N936" s="253"/>
      <c r="O936" s="253"/>
      <c r="P936" s="253"/>
    </row>
    <row r="937" spans="1:16" ht="15.75" customHeight="1">
      <c r="A937" s="284"/>
      <c r="B937" s="315"/>
      <c r="C937" s="253"/>
      <c r="D937" s="253"/>
      <c r="E937" s="253"/>
      <c r="F937" s="253"/>
      <c r="G937" s="253"/>
      <c r="H937" s="253"/>
      <c r="I937" s="253"/>
      <c r="J937" s="292"/>
      <c r="K937" s="253"/>
      <c r="L937" s="253"/>
      <c r="M937" s="253"/>
      <c r="N937" s="253"/>
      <c r="O937" s="253"/>
      <c r="P937" s="253"/>
    </row>
    <row r="938" spans="1:16" ht="15.75" customHeight="1">
      <c r="A938" s="284"/>
      <c r="B938" s="315"/>
      <c r="C938" s="253"/>
      <c r="D938" s="253"/>
      <c r="E938" s="253"/>
      <c r="F938" s="253"/>
      <c r="G938" s="253"/>
      <c r="H938" s="253"/>
      <c r="I938" s="253"/>
      <c r="J938" s="292"/>
      <c r="K938" s="253"/>
      <c r="L938" s="253"/>
      <c r="M938" s="253"/>
      <c r="N938" s="253"/>
      <c r="O938" s="253"/>
      <c r="P938" s="253"/>
    </row>
    <row r="939" spans="1:16" ht="15.75" customHeight="1">
      <c r="A939" s="284"/>
      <c r="B939" s="315"/>
      <c r="C939" s="253"/>
      <c r="D939" s="253"/>
      <c r="E939" s="253"/>
      <c r="F939" s="253"/>
      <c r="G939" s="253"/>
      <c r="H939" s="253"/>
      <c r="I939" s="253"/>
      <c r="J939" s="292"/>
      <c r="K939" s="253"/>
      <c r="L939" s="253"/>
      <c r="M939" s="253"/>
      <c r="N939" s="253"/>
      <c r="O939" s="253"/>
      <c r="P939" s="253"/>
    </row>
    <row r="940" spans="1:16" ht="15.75" customHeight="1">
      <c r="A940" s="284"/>
      <c r="B940" s="315"/>
      <c r="C940" s="253"/>
      <c r="D940" s="253"/>
      <c r="E940" s="253"/>
      <c r="F940" s="253"/>
      <c r="G940" s="253"/>
      <c r="H940" s="253"/>
      <c r="I940" s="253"/>
      <c r="J940" s="292"/>
      <c r="K940" s="253"/>
      <c r="L940" s="253"/>
      <c r="M940" s="253"/>
      <c r="N940" s="253"/>
      <c r="O940" s="253"/>
      <c r="P940" s="253"/>
    </row>
    <row r="941" spans="1:16" ht="15.75" customHeight="1">
      <c r="A941" s="284"/>
      <c r="B941" s="315"/>
      <c r="C941" s="253"/>
      <c r="D941" s="253"/>
      <c r="E941" s="253"/>
      <c r="F941" s="253"/>
      <c r="G941" s="253"/>
      <c r="H941" s="253"/>
      <c r="I941" s="253"/>
      <c r="J941" s="292"/>
      <c r="K941" s="253"/>
      <c r="L941" s="253"/>
      <c r="M941" s="253"/>
      <c r="N941" s="253"/>
      <c r="O941" s="253"/>
      <c r="P941" s="253"/>
    </row>
    <row r="942" spans="1:16" ht="15.75" customHeight="1">
      <c r="A942" s="284"/>
      <c r="B942" s="315"/>
      <c r="C942" s="253"/>
      <c r="D942" s="253"/>
      <c r="E942" s="253"/>
      <c r="F942" s="253"/>
      <c r="G942" s="253"/>
      <c r="H942" s="253"/>
      <c r="I942" s="253"/>
      <c r="J942" s="292"/>
      <c r="K942" s="253"/>
      <c r="L942" s="253"/>
      <c r="M942" s="253"/>
      <c r="N942" s="253"/>
      <c r="O942" s="253"/>
      <c r="P942" s="253"/>
    </row>
    <row r="943" spans="1:16" ht="15.75" customHeight="1">
      <c r="A943" s="284"/>
      <c r="B943" s="315"/>
      <c r="C943" s="253"/>
      <c r="D943" s="253"/>
      <c r="E943" s="253"/>
      <c r="F943" s="253"/>
      <c r="G943" s="253"/>
      <c r="H943" s="253"/>
      <c r="I943" s="253"/>
      <c r="J943" s="292"/>
      <c r="K943" s="253"/>
      <c r="L943" s="253"/>
      <c r="M943" s="253"/>
      <c r="N943" s="253"/>
      <c r="O943" s="253"/>
      <c r="P943" s="253"/>
    </row>
    <row r="944" spans="1:16" ht="15.75" customHeight="1">
      <c r="A944" s="284"/>
      <c r="B944" s="315"/>
      <c r="C944" s="253"/>
      <c r="D944" s="253"/>
      <c r="E944" s="253"/>
      <c r="F944" s="253"/>
      <c r="G944" s="253"/>
      <c r="H944" s="253"/>
      <c r="I944" s="253"/>
      <c r="J944" s="292"/>
      <c r="K944" s="253"/>
      <c r="L944" s="253"/>
      <c r="M944" s="253"/>
      <c r="N944" s="253"/>
      <c r="O944" s="253"/>
      <c r="P944" s="253"/>
    </row>
    <row r="945" spans="1:16" ht="15.75" customHeight="1">
      <c r="A945" s="284"/>
      <c r="B945" s="315"/>
      <c r="C945" s="253"/>
      <c r="D945" s="253"/>
      <c r="E945" s="253"/>
      <c r="F945" s="253"/>
      <c r="G945" s="253"/>
      <c r="H945" s="253"/>
      <c r="I945" s="253"/>
      <c r="J945" s="292"/>
      <c r="K945" s="253"/>
      <c r="L945" s="253"/>
      <c r="M945" s="253"/>
      <c r="N945" s="253"/>
      <c r="O945" s="253"/>
      <c r="P945" s="253"/>
    </row>
    <row r="946" spans="1:16" ht="15.75" customHeight="1">
      <c r="A946" s="284"/>
      <c r="B946" s="315"/>
      <c r="C946" s="253"/>
      <c r="D946" s="253"/>
      <c r="E946" s="253"/>
      <c r="F946" s="253"/>
      <c r="G946" s="253"/>
      <c r="H946" s="253"/>
      <c r="I946" s="253"/>
      <c r="J946" s="292"/>
      <c r="K946" s="253"/>
      <c r="L946" s="253"/>
      <c r="M946" s="253"/>
      <c r="N946" s="253"/>
      <c r="O946" s="253"/>
      <c r="P946" s="253"/>
    </row>
    <row r="947" spans="1:16" ht="15.75" customHeight="1">
      <c r="A947" s="284"/>
      <c r="B947" s="315"/>
      <c r="C947" s="253"/>
      <c r="D947" s="253"/>
      <c r="E947" s="253"/>
      <c r="F947" s="253"/>
      <c r="G947" s="253"/>
      <c r="H947" s="253"/>
      <c r="I947" s="253"/>
      <c r="J947" s="292"/>
      <c r="K947" s="253"/>
      <c r="L947" s="253"/>
      <c r="M947" s="253"/>
      <c r="N947" s="253"/>
      <c r="O947" s="253"/>
      <c r="P947" s="253"/>
    </row>
    <row r="948" spans="1:16" ht="15.75" customHeight="1">
      <c r="A948" s="284"/>
      <c r="B948" s="315"/>
      <c r="C948" s="253"/>
      <c r="D948" s="253"/>
      <c r="E948" s="253"/>
      <c r="F948" s="253"/>
      <c r="G948" s="253"/>
      <c r="H948" s="253"/>
      <c r="I948" s="253"/>
      <c r="J948" s="292"/>
      <c r="K948" s="253"/>
      <c r="L948" s="253"/>
      <c r="M948" s="253"/>
      <c r="N948" s="253"/>
      <c r="O948" s="253"/>
      <c r="P948" s="253"/>
    </row>
    <row r="949" spans="1:16" ht="15.75" customHeight="1">
      <c r="A949" s="284"/>
      <c r="B949" s="315"/>
      <c r="C949" s="253"/>
      <c r="D949" s="253"/>
      <c r="E949" s="253"/>
      <c r="F949" s="253"/>
      <c r="G949" s="253"/>
      <c r="H949" s="253"/>
      <c r="I949" s="253"/>
      <c r="J949" s="292"/>
      <c r="K949" s="253"/>
      <c r="L949" s="253"/>
      <c r="M949" s="253"/>
      <c r="N949" s="253"/>
      <c r="O949" s="253"/>
      <c r="P949" s="253"/>
    </row>
    <row r="950" spans="1:16" ht="15.75" customHeight="1">
      <c r="A950" s="284"/>
      <c r="B950" s="315"/>
      <c r="C950" s="253"/>
      <c r="D950" s="253"/>
      <c r="E950" s="253"/>
      <c r="F950" s="253"/>
      <c r="G950" s="253"/>
      <c r="H950" s="253"/>
      <c r="I950" s="253"/>
      <c r="J950" s="292"/>
      <c r="K950" s="253"/>
      <c r="L950" s="253"/>
      <c r="M950" s="253"/>
      <c r="N950" s="253"/>
      <c r="O950" s="253"/>
      <c r="P950" s="253"/>
    </row>
    <row r="951" spans="1:16" ht="15.75" customHeight="1">
      <c r="A951" s="284"/>
      <c r="B951" s="315"/>
      <c r="C951" s="253"/>
      <c r="D951" s="253"/>
      <c r="E951" s="253"/>
      <c r="F951" s="253"/>
      <c r="G951" s="253"/>
      <c r="H951" s="253"/>
      <c r="I951" s="253"/>
      <c r="J951" s="292"/>
      <c r="K951" s="253"/>
      <c r="L951" s="253"/>
      <c r="M951" s="253"/>
      <c r="N951" s="253"/>
      <c r="O951" s="253"/>
      <c r="P951" s="253"/>
    </row>
    <row r="952" spans="1:16" ht="15.75" customHeight="1">
      <c r="A952" s="284"/>
      <c r="B952" s="315"/>
      <c r="C952" s="253"/>
      <c r="D952" s="253"/>
      <c r="E952" s="253"/>
      <c r="F952" s="253"/>
      <c r="G952" s="253"/>
      <c r="H952" s="253"/>
      <c r="I952" s="253"/>
      <c r="J952" s="292"/>
      <c r="K952" s="253"/>
      <c r="L952" s="253"/>
      <c r="M952" s="253"/>
      <c r="N952" s="253"/>
      <c r="O952" s="253"/>
      <c r="P952" s="253"/>
    </row>
    <row r="953" spans="1:16" ht="15.75" customHeight="1">
      <c r="A953" s="284"/>
      <c r="B953" s="315"/>
      <c r="C953" s="253"/>
      <c r="D953" s="253"/>
      <c r="E953" s="253"/>
      <c r="F953" s="253"/>
      <c r="G953" s="253"/>
      <c r="H953" s="253"/>
      <c r="I953" s="253"/>
      <c r="J953" s="292"/>
      <c r="K953" s="253"/>
      <c r="L953" s="253"/>
      <c r="M953" s="253"/>
      <c r="N953" s="253"/>
      <c r="O953" s="253"/>
      <c r="P953" s="253"/>
    </row>
    <row r="954" spans="1:16" ht="15.75" customHeight="1">
      <c r="A954" s="284"/>
      <c r="B954" s="315"/>
      <c r="C954" s="253"/>
      <c r="D954" s="253"/>
      <c r="E954" s="253"/>
      <c r="F954" s="253"/>
      <c r="G954" s="253"/>
      <c r="H954" s="253"/>
      <c r="I954" s="253"/>
      <c r="J954" s="292"/>
      <c r="K954" s="253"/>
      <c r="L954" s="253"/>
      <c r="M954" s="253"/>
      <c r="N954" s="253"/>
      <c r="O954" s="253"/>
      <c r="P954" s="253"/>
    </row>
    <row r="955" spans="1:16" ht="15.75" customHeight="1">
      <c r="A955" s="284"/>
      <c r="B955" s="315"/>
      <c r="C955" s="253"/>
      <c r="D955" s="253"/>
      <c r="E955" s="253"/>
      <c r="F955" s="253"/>
      <c r="G955" s="253"/>
      <c r="H955" s="253"/>
      <c r="I955" s="253"/>
      <c r="J955" s="292"/>
      <c r="K955" s="253"/>
      <c r="L955" s="253"/>
      <c r="M955" s="253"/>
      <c r="N955" s="253"/>
      <c r="O955" s="253"/>
      <c r="P955" s="253"/>
    </row>
    <row r="956" spans="1:16" ht="15.75" customHeight="1">
      <c r="A956" s="284"/>
      <c r="B956" s="315"/>
      <c r="C956" s="253"/>
      <c r="D956" s="253"/>
      <c r="E956" s="253"/>
      <c r="F956" s="253"/>
      <c r="G956" s="253"/>
      <c r="H956" s="253"/>
      <c r="I956" s="253"/>
      <c r="J956" s="292"/>
      <c r="K956" s="253"/>
      <c r="L956" s="253"/>
      <c r="M956" s="253"/>
      <c r="N956" s="253"/>
      <c r="O956" s="253"/>
      <c r="P956" s="253"/>
    </row>
    <row r="957" spans="1:16" ht="15.75" customHeight="1">
      <c r="A957" s="284"/>
      <c r="B957" s="315"/>
      <c r="C957" s="253"/>
      <c r="D957" s="253"/>
      <c r="E957" s="253"/>
      <c r="F957" s="253"/>
      <c r="G957" s="253"/>
      <c r="H957" s="253"/>
      <c r="I957" s="253"/>
      <c r="J957" s="292"/>
      <c r="K957" s="253"/>
      <c r="L957" s="253"/>
      <c r="M957" s="253"/>
      <c r="N957" s="253"/>
      <c r="O957" s="253"/>
      <c r="P957" s="253"/>
    </row>
    <row r="958" spans="1:16" ht="15.75" customHeight="1">
      <c r="A958" s="284"/>
      <c r="B958" s="315"/>
      <c r="C958" s="253"/>
      <c r="D958" s="253"/>
      <c r="E958" s="253"/>
      <c r="F958" s="253"/>
      <c r="G958" s="253"/>
      <c r="H958" s="253"/>
      <c r="I958" s="253"/>
      <c r="J958" s="292"/>
      <c r="K958" s="253"/>
      <c r="L958" s="253"/>
      <c r="M958" s="253"/>
      <c r="N958" s="253"/>
      <c r="O958" s="253"/>
      <c r="P958" s="253"/>
    </row>
    <row r="959" spans="1:16" ht="15.75" customHeight="1">
      <c r="A959" s="284"/>
      <c r="B959" s="315"/>
      <c r="C959" s="253"/>
      <c r="D959" s="253"/>
      <c r="E959" s="253"/>
      <c r="F959" s="253"/>
      <c r="G959" s="253"/>
      <c r="H959" s="253"/>
      <c r="I959" s="253"/>
      <c r="J959" s="292"/>
      <c r="K959" s="253"/>
      <c r="L959" s="253"/>
      <c r="M959" s="253"/>
      <c r="N959" s="253"/>
      <c r="O959" s="253"/>
      <c r="P959" s="253"/>
    </row>
    <row r="960" spans="1:16" ht="15.75" customHeight="1">
      <c r="A960" s="284"/>
      <c r="B960" s="315"/>
      <c r="C960" s="253"/>
      <c r="D960" s="253"/>
      <c r="E960" s="253"/>
      <c r="F960" s="253"/>
      <c r="G960" s="253"/>
      <c r="H960" s="253"/>
      <c r="I960" s="253"/>
      <c r="J960" s="292"/>
      <c r="K960" s="253"/>
      <c r="L960" s="253"/>
      <c r="M960" s="253"/>
      <c r="N960" s="253"/>
      <c r="O960" s="253"/>
      <c r="P960" s="253"/>
    </row>
    <row r="961" spans="1:16" ht="15.75" customHeight="1">
      <c r="A961" s="284"/>
      <c r="B961" s="315"/>
      <c r="C961" s="253"/>
      <c r="D961" s="253"/>
      <c r="E961" s="253"/>
      <c r="F961" s="253"/>
      <c r="G961" s="253"/>
      <c r="H961" s="253"/>
      <c r="I961" s="253"/>
      <c r="J961" s="292"/>
      <c r="K961" s="253"/>
      <c r="L961" s="253"/>
      <c r="M961" s="253"/>
      <c r="N961" s="253"/>
      <c r="O961" s="253"/>
      <c r="P961" s="253"/>
    </row>
    <row r="962" spans="1:16" ht="15.75" customHeight="1">
      <c r="A962" s="284"/>
      <c r="B962" s="315"/>
      <c r="C962" s="253"/>
      <c r="D962" s="253"/>
      <c r="E962" s="253"/>
      <c r="F962" s="253"/>
      <c r="G962" s="253"/>
      <c r="H962" s="253"/>
      <c r="I962" s="253"/>
      <c r="J962" s="292"/>
      <c r="K962" s="253"/>
      <c r="L962" s="253"/>
      <c r="M962" s="253"/>
      <c r="N962" s="253"/>
      <c r="O962" s="253"/>
      <c r="P962" s="253"/>
    </row>
    <row r="963" spans="1:16" ht="15.75" customHeight="1">
      <c r="A963" s="284"/>
      <c r="B963" s="315"/>
      <c r="C963" s="253"/>
      <c r="D963" s="253"/>
      <c r="E963" s="253"/>
      <c r="F963" s="253"/>
      <c r="G963" s="253"/>
      <c r="H963" s="253"/>
      <c r="I963" s="253"/>
      <c r="J963" s="292"/>
      <c r="K963" s="253"/>
      <c r="L963" s="253"/>
      <c r="M963" s="253"/>
      <c r="N963" s="253"/>
      <c r="O963" s="253"/>
      <c r="P963" s="253"/>
    </row>
    <row r="964" spans="1:16" ht="15.75" customHeight="1">
      <c r="A964" s="284"/>
      <c r="B964" s="315"/>
      <c r="C964" s="253"/>
      <c r="D964" s="253"/>
      <c r="E964" s="253"/>
      <c r="F964" s="253"/>
      <c r="G964" s="253"/>
      <c r="H964" s="253"/>
      <c r="I964" s="253"/>
      <c r="J964" s="292"/>
      <c r="K964" s="253"/>
      <c r="L964" s="253"/>
      <c r="M964" s="253"/>
      <c r="N964" s="253"/>
      <c r="O964" s="253"/>
      <c r="P964" s="253"/>
    </row>
    <row r="965" spans="1:16" ht="15.75" customHeight="1">
      <c r="A965" s="284"/>
      <c r="B965" s="315"/>
      <c r="C965" s="253"/>
      <c r="D965" s="253"/>
      <c r="E965" s="253"/>
      <c r="F965" s="253"/>
      <c r="G965" s="253"/>
      <c r="H965" s="253"/>
      <c r="I965" s="253"/>
      <c r="J965" s="292"/>
      <c r="K965" s="253"/>
      <c r="L965" s="253"/>
      <c r="M965" s="253"/>
      <c r="N965" s="253"/>
      <c r="O965" s="253"/>
      <c r="P965" s="253"/>
    </row>
    <row r="966" spans="1:16" ht="15.75" customHeight="1">
      <c r="A966" s="284"/>
      <c r="B966" s="315"/>
      <c r="C966" s="253"/>
      <c r="D966" s="253"/>
      <c r="E966" s="253"/>
      <c r="F966" s="253"/>
      <c r="G966" s="253"/>
      <c r="H966" s="253"/>
      <c r="I966" s="253"/>
      <c r="J966" s="292"/>
      <c r="K966" s="253"/>
      <c r="L966" s="253"/>
      <c r="M966" s="253"/>
      <c r="N966" s="253"/>
      <c r="O966" s="253"/>
      <c r="P966" s="253"/>
    </row>
    <row r="967" spans="1:16" ht="15.75" customHeight="1">
      <c r="A967" s="284"/>
      <c r="B967" s="315"/>
      <c r="C967" s="253"/>
      <c r="D967" s="253"/>
      <c r="E967" s="253"/>
      <c r="F967" s="253"/>
      <c r="G967" s="253"/>
      <c r="H967" s="253"/>
      <c r="I967" s="253"/>
      <c r="J967" s="292"/>
      <c r="K967" s="253"/>
      <c r="L967" s="253"/>
      <c r="M967" s="253"/>
      <c r="N967" s="253"/>
      <c r="O967" s="253"/>
      <c r="P967" s="253"/>
    </row>
    <row r="968" spans="1:16" ht="15.75" customHeight="1">
      <c r="A968" s="284"/>
      <c r="B968" s="315"/>
      <c r="C968" s="253"/>
      <c r="D968" s="253"/>
      <c r="E968" s="253"/>
      <c r="F968" s="253"/>
      <c r="G968" s="253"/>
      <c r="H968" s="253"/>
      <c r="I968" s="253"/>
      <c r="J968" s="292"/>
      <c r="K968" s="253"/>
      <c r="L968" s="253"/>
      <c r="M968" s="253"/>
      <c r="N968" s="253"/>
      <c r="O968" s="253"/>
      <c r="P968" s="253"/>
    </row>
    <row r="969" spans="1:16" ht="15.75" customHeight="1">
      <c r="A969" s="284"/>
      <c r="B969" s="315"/>
      <c r="C969" s="253"/>
      <c r="D969" s="253"/>
      <c r="E969" s="253"/>
      <c r="F969" s="253"/>
      <c r="G969" s="253"/>
      <c r="H969" s="253"/>
      <c r="I969" s="253"/>
      <c r="J969" s="292"/>
      <c r="K969" s="253"/>
      <c r="L969" s="253"/>
      <c r="M969" s="253"/>
      <c r="N969" s="253"/>
      <c r="O969" s="253"/>
      <c r="P969" s="253"/>
    </row>
    <row r="970" spans="1:16" ht="15.75" customHeight="1">
      <c r="A970" s="284"/>
      <c r="B970" s="315"/>
      <c r="C970" s="253"/>
      <c r="D970" s="253"/>
      <c r="E970" s="253"/>
      <c r="F970" s="253"/>
      <c r="G970" s="253"/>
      <c r="H970" s="253"/>
      <c r="I970" s="253"/>
      <c r="J970" s="292"/>
      <c r="K970" s="253"/>
      <c r="L970" s="253"/>
      <c r="M970" s="253"/>
      <c r="N970" s="253"/>
      <c r="O970" s="253"/>
      <c r="P970" s="253"/>
    </row>
    <row r="971" spans="1:16" ht="15.75" customHeight="1">
      <c r="A971" s="284"/>
      <c r="B971" s="315"/>
      <c r="C971" s="253"/>
      <c r="D971" s="253"/>
      <c r="E971" s="253"/>
      <c r="F971" s="253"/>
      <c r="G971" s="253"/>
      <c r="H971" s="253"/>
      <c r="I971" s="253"/>
      <c r="J971" s="292"/>
      <c r="K971" s="253"/>
      <c r="L971" s="253"/>
      <c r="M971" s="253"/>
      <c r="N971" s="253"/>
      <c r="O971" s="253"/>
      <c r="P971" s="253"/>
    </row>
    <row r="972" spans="1:16" ht="15.75" customHeight="1">
      <c r="A972" s="284"/>
      <c r="B972" s="315"/>
      <c r="C972" s="253"/>
      <c r="D972" s="253"/>
      <c r="E972" s="253"/>
      <c r="F972" s="253"/>
      <c r="G972" s="253"/>
      <c r="H972" s="253"/>
      <c r="I972" s="253"/>
      <c r="J972" s="292"/>
      <c r="K972" s="253"/>
      <c r="L972" s="253"/>
      <c r="M972" s="253"/>
      <c r="N972" s="253"/>
      <c r="O972" s="253"/>
      <c r="P972" s="253"/>
    </row>
    <row r="973" spans="1:16" ht="15.75" customHeight="1">
      <c r="A973" s="284"/>
      <c r="B973" s="315"/>
      <c r="C973" s="253"/>
      <c r="D973" s="253"/>
      <c r="E973" s="253"/>
      <c r="F973" s="253"/>
      <c r="G973" s="253"/>
      <c r="H973" s="253"/>
      <c r="I973" s="253"/>
      <c r="J973" s="292"/>
      <c r="K973" s="253"/>
      <c r="L973" s="253"/>
      <c r="M973" s="253"/>
      <c r="N973" s="253"/>
      <c r="O973" s="253"/>
      <c r="P973" s="253"/>
    </row>
    <row r="974" spans="1:16" ht="15.75" customHeight="1">
      <c r="A974" s="284"/>
      <c r="B974" s="315"/>
      <c r="C974" s="253"/>
      <c r="D974" s="253"/>
      <c r="E974" s="253"/>
      <c r="F974" s="253"/>
      <c r="G974" s="253"/>
      <c r="H974" s="253"/>
      <c r="I974" s="253"/>
      <c r="J974" s="292"/>
      <c r="K974" s="253"/>
      <c r="L974" s="253"/>
      <c r="M974" s="253"/>
      <c r="N974" s="253"/>
      <c r="O974" s="253"/>
      <c r="P974" s="253"/>
    </row>
    <row r="975" spans="1:16" ht="15.75" customHeight="1">
      <c r="A975" s="284"/>
      <c r="B975" s="315"/>
      <c r="C975" s="253"/>
      <c r="D975" s="253"/>
      <c r="E975" s="253"/>
      <c r="F975" s="253"/>
      <c r="G975" s="253"/>
      <c r="H975" s="253"/>
      <c r="I975" s="253"/>
      <c r="J975" s="292"/>
      <c r="K975" s="253"/>
      <c r="L975" s="253"/>
      <c r="M975" s="253"/>
      <c r="N975" s="253"/>
      <c r="O975" s="253"/>
      <c r="P975" s="253"/>
    </row>
    <row r="976" spans="1:16" ht="15.75" customHeight="1">
      <c r="A976" s="284"/>
      <c r="B976" s="315"/>
      <c r="C976" s="253"/>
      <c r="D976" s="253"/>
      <c r="E976" s="253"/>
      <c r="F976" s="253"/>
      <c r="G976" s="253"/>
      <c r="H976" s="253"/>
      <c r="I976" s="253"/>
      <c r="J976" s="292"/>
      <c r="K976" s="253"/>
      <c r="L976" s="253"/>
      <c r="M976" s="253"/>
      <c r="N976" s="253"/>
      <c r="O976" s="253"/>
      <c r="P976" s="253"/>
    </row>
    <row r="977" spans="1:16" ht="15.75" customHeight="1">
      <c r="A977" s="284"/>
      <c r="B977" s="315"/>
      <c r="C977" s="253"/>
      <c r="D977" s="253"/>
      <c r="E977" s="253"/>
      <c r="F977" s="253"/>
      <c r="G977" s="253"/>
      <c r="H977" s="253"/>
      <c r="I977" s="253"/>
      <c r="J977" s="292"/>
      <c r="K977" s="253"/>
      <c r="L977" s="253"/>
      <c r="M977" s="253"/>
      <c r="N977" s="253"/>
      <c r="O977" s="253"/>
      <c r="P977" s="253"/>
    </row>
    <row r="978" spans="1:16" ht="15.75" customHeight="1">
      <c r="A978" s="284"/>
      <c r="B978" s="315"/>
      <c r="C978" s="253"/>
      <c r="D978" s="253"/>
      <c r="E978" s="253"/>
      <c r="F978" s="253"/>
      <c r="G978" s="253"/>
      <c r="H978" s="253"/>
      <c r="I978" s="253"/>
      <c r="J978" s="292"/>
      <c r="K978" s="253"/>
      <c r="L978" s="253"/>
      <c r="M978" s="253"/>
      <c r="N978" s="253"/>
      <c r="O978" s="253"/>
      <c r="P978" s="253"/>
    </row>
    <row r="979" spans="1:16" ht="15.75" customHeight="1">
      <c r="A979" s="284"/>
      <c r="B979" s="315"/>
      <c r="C979" s="253"/>
      <c r="D979" s="253"/>
      <c r="E979" s="253"/>
      <c r="F979" s="253"/>
      <c r="G979" s="253"/>
      <c r="H979" s="253"/>
      <c r="I979" s="253"/>
      <c r="J979" s="292"/>
      <c r="K979" s="253"/>
      <c r="L979" s="253"/>
      <c r="M979" s="253"/>
      <c r="N979" s="253"/>
      <c r="O979" s="253"/>
      <c r="P979" s="253"/>
    </row>
    <row r="980" spans="1:16" ht="15.75" customHeight="1">
      <c r="A980" s="284"/>
      <c r="B980" s="315"/>
      <c r="C980" s="253"/>
      <c r="D980" s="253"/>
      <c r="E980" s="253"/>
      <c r="F980" s="253"/>
      <c r="G980" s="253"/>
      <c r="H980" s="253"/>
      <c r="I980" s="253"/>
      <c r="J980" s="292"/>
      <c r="K980" s="253"/>
      <c r="L980" s="253"/>
      <c r="M980" s="253"/>
      <c r="N980" s="253"/>
      <c r="O980" s="253"/>
      <c r="P980" s="253"/>
    </row>
    <row r="981" spans="1:16" ht="15.75" customHeight="1">
      <c r="A981" s="284"/>
      <c r="B981" s="315"/>
      <c r="C981" s="253"/>
      <c r="D981" s="253"/>
      <c r="E981" s="253"/>
      <c r="F981" s="253"/>
      <c r="G981" s="253"/>
      <c r="H981" s="253"/>
      <c r="I981" s="253"/>
      <c r="J981" s="292"/>
      <c r="K981" s="253"/>
      <c r="L981" s="253"/>
      <c r="M981" s="253"/>
      <c r="N981" s="253"/>
      <c r="O981" s="253"/>
      <c r="P981" s="253"/>
    </row>
    <row r="982" spans="1:16" ht="15.75" customHeight="1">
      <c r="A982" s="284"/>
      <c r="B982" s="315"/>
      <c r="C982" s="253"/>
      <c r="D982" s="253"/>
      <c r="E982" s="253"/>
      <c r="F982" s="253"/>
      <c r="G982" s="253"/>
      <c r="H982" s="253"/>
      <c r="I982" s="253"/>
      <c r="J982" s="292"/>
      <c r="K982" s="253"/>
      <c r="L982" s="253"/>
      <c r="M982" s="253"/>
      <c r="N982" s="253"/>
      <c r="O982" s="253"/>
      <c r="P982" s="253"/>
    </row>
    <row r="983" spans="1:16" ht="15.75" customHeight="1">
      <c r="A983" s="284"/>
      <c r="B983" s="315"/>
      <c r="C983" s="253"/>
      <c r="D983" s="253"/>
      <c r="E983" s="253"/>
      <c r="F983" s="253"/>
      <c r="G983" s="253"/>
      <c r="H983" s="253"/>
      <c r="I983" s="253"/>
      <c r="J983" s="292"/>
      <c r="K983" s="253"/>
      <c r="L983" s="253"/>
      <c r="M983" s="253"/>
      <c r="N983" s="253"/>
      <c r="O983" s="253"/>
      <c r="P983" s="253"/>
    </row>
    <row r="984" spans="1:16" ht="15.75" customHeight="1">
      <c r="A984" s="284"/>
      <c r="B984" s="315"/>
      <c r="C984" s="253"/>
      <c r="D984" s="253"/>
      <c r="E984" s="253"/>
      <c r="F984" s="253"/>
      <c r="G984" s="253"/>
      <c r="H984" s="253"/>
      <c r="I984" s="253"/>
      <c r="J984" s="292"/>
      <c r="K984" s="253"/>
      <c r="L984" s="253"/>
      <c r="M984" s="253"/>
      <c r="N984" s="253"/>
      <c r="O984" s="253"/>
      <c r="P984" s="253"/>
    </row>
    <row r="985" spans="1:16" ht="15.75" customHeight="1">
      <c r="A985" s="284"/>
      <c r="B985" s="315"/>
      <c r="C985" s="253"/>
      <c r="D985" s="253"/>
      <c r="E985" s="253"/>
      <c r="F985" s="253"/>
      <c r="G985" s="253"/>
      <c r="H985" s="253"/>
      <c r="I985" s="253"/>
      <c r="J985" s="292"/>
      <c r="K985" s="253"/>
      <c r="L985" s="253"/>
      <c r="M985" s="253"/>
      <c r="N985" s="253"/>
      <c r="O985" s="253"/>
      <c r="P985" s="253"/>
    </row>
    <row r="986" spans="1:16" ht="15.75" customHeight="1">
      <c r="A986" s="284"/>
      <c r="B986" s="315"/>
      <c r="C986" s="253"/>
      <c r="D986" s="253"/>
      <c r="E986" s="253"/>
      <c r="F986" s="253"/>
      <c r="G986" s="253"/>
      <c r="H986" s="253"/>
      <c r="I986" s="253"/>
      <c r="J986" s="292"/>
      <c r="K986" s="253"/>
      <c r="L986" s="253"/>
      <c r="M986" s="253"/>
      <c r="N986" s="253"/>
      <c r="O986" s="253"/>
      <c r="P986" s="253"/>
    </row>
    <row r="987" spans="1:16" ht="15.75" customHeight="1">
      <c r="A987" s="284"/>
      <c r="B987" s="315"/>
      <c r="C987" s="253"/>
      <c r="D987" s="253"/>
      <c r="E987" s="253"/>
      <c r="F987" s="253"/>
      <c r="G987" s="253"/>
      <c r="H987" s="253"/>
      <c r="I987" s="253"/>
      <c r="J987" s="292"/>
      <c r="K987" s="253"/>
      <c r="L987" s="253"/>
      <c r="M987" s="253"/>
      <c r="N987" s="253"/>
      <c r="O987" s="253"/>
      <c r="P987" s="253"/>
    </row>
    <row r="988" spans="1:16" ht="15.75" customHeight="1">
      <c r="A988" s="284"/>
      <c r="B988" s="315"/>
      <c r="C988" s="253"/>
      <c r="D988" s="253"/>
      <c r="E988" s="253"/>
      <c r="F988" s="253"/>
      <c r="G988" s="253"/>
      <c r="H988" s="253"/>
      <c r="I988" s="253"/>
      <c r="J988" s="292"/>
      <c r="K988" s="253"/>
      <c r="L988" s="253"/>
      <c r="M988" s="253"/>
      <c r="N988" s="253"/>
      <c r="O988" s="253"/>
      <c r="P988" s="253"/>
    </row>
    <row r="989" spans="1:16" ht="15.75" customHeight="1">
      <c r="A989" s="284"/>
      <c r="B989" s="315"/>
      <c r="C989" s="253"/>
      <c r="D989" s="253"/>
      <c r="E989" s="253"/>
      <c r="F989" s="253"/>
      <c r="G989" s="253"/>
      <c r="H989" s="253"/>
      <c r="I989" s="253"/>
      <c r="J989" s="292"/>
      <c r="K989" s="253"/>
      <c r="L989" s="253"/>
      <c r="M989" s="253"/>
      <c r="N989" s="253"/>
      <c r="O989" s="253"/>
      <c r="P989" s="253"/>
    </row>
    <row r="990" spans="1:16" ht="15.75" customHeight="1">
      <c r="A990" s="284"/>
      <c r="B990" s="315"/>
      <c r="C990" s="253"/>
      <c r="D990" s="253"/>
      <c r="E990" s="253"/>
      <c r="F990" s="253"/>
      <c r="G990" s="253"/>
      <c r="H990" s="253"/>
      <c r="I990" s="253"/>
      <c r="J990" s="292"/>
      <c r="K990" s="253"/>
      <c r="L990" s="253"/>
      <c r="M990" s="253"/>
      <c r="N990" s="253"/>
      <c r="O990" s="253"/>
      <c r="P990" s="253"/>
    </row>
    <row r="991" spans="1:16" ht="15.75" customHeight="1">
      <c r="A991" s="284"/>
      <c r="B991" s="315"/>
      <c r="C991" s="253"/>
      <c r="D991" s="253"/>
      <c r="E991" s="253"/>
      <c r="F991" s="253"/>
      <c r="G991" s="253"/>
      <c r="H991" s="253"/>
      <c r="I991" s="253"/>
      <c r="J991" s="292"/>
      <c r="K991" s="253"/>
      <c r="L991" s="253"/>
      <c r="M991" s="253"/>
      <c r="N991" s="253"/>
      <c r="O991" s="253"/>
      <c r="P991" s="253"/>
    </row>
    <row r="992" spans="1:16" ht="15.75" customHeight="1">
      <c r="A992" s="284"/>
      <c r="B992" s="315"/>
      <c r="C992" s="253"/>
      <c r="D992" s="253"/>
      <c r="E992" s="253"/>
      <c r="F992" s="253"/>
      <c r="G992" s="253"/>
      <c r="H992" s="253"/>
      <c r="I992" s="253"/>
      <c r="J992" s="292"/>
      <c r="K992" s="253"/>
      <c r="L992" s="253"/>
      <c r="M992" s="253"/>
      <c r="N992" s="253"/>
      <c r="O992" s="253"/>
      <c r="P992" s="253"/>
    </row>
    <row r="993" spans="1:16" ht="15.75" customHeight="1">
      <c r="A993" s="284"/>
      <c r="B993" s="315"/>
      <c r="C993" s="253"/>
      <c r="D993" s="253"/>
      <c r="E993" s="253"/>
      <c r="F993" s="253"/>
      <c r="G993" s="253"/>
      <c r="H993" s="253"/>
      <c r="I993" s="253"/>
      <c r="J993" s="292"/>
      <c r="K993" s="253"/>
      <c r="L993" s="253"/>
      <c r="M993" s="253"/>
      <c r="N993" s="253"/>
      <c r="O993" s="253"/>
      <c r="P993" s="253"/>
    </row>
    <row r="994" spans="1:16" ht="15.75" customHeight="1">
      <c r="A994" s="284"/>
      <c r="B994" s="315"/>
      <c r="C994" s="253"/>
      <c r="D994" s="253"/>
      <c r="E994" s="253"/>
      <c r="F994" s="253"/>
      <c r="G994" s="253"/>
      <c r="H994" s="253"/>
      <c r="I994" s="253"/>
      <c r="J994" s="292"/>
      <c r="K994" s="253"/>
      <c r="L994" s="253"/>
      <c r="M994" s="253"/>
      <c r="N994" s="253"/>
      <c r="O994" s="253"/>
      <c r="P994" s="253"/>
    </row>
    <row r="995" spans="1:16" ht="15.75" customHeight="1">
      <c r="A995" s="284"/>
      <c r="B995" s="315"/>
      <c r="C995" s="253"/>
      <c r="D995" s="253"/>
      <c r="E995" s="253"/>
      <c r="F995" s="253"/>
      <c r="G995" s="253"/>
      <c r="H995" s="253"/>
      <c r="I995" s="253"/>
      <c r="J995" s="292"/>
      <c r="K995" s="253"/>
      <c r="L995" s="253"/>
      <c r="M995" s="253"/>
      <c r="N995" s="253"/>
      <c r="O995" s="253"/>
      <c r="P995" s="253"/>
    </row>
    <row r="996" spans="1:16" ht="15.75" customHeight="1">
      <c r="A996" s="284"/>
      <c r="B996" s="315"/>
      <c r="C996" s="253"/>
      <c r="D996" s="253"/>
      <c r="E996" s="253"/>
      <c r="F996" s="253"/>
      <c r="G996" s="253"/>
      <c r="H996" s="253"/>
      <c r="I996" s="253"/>
      <c r="J996" s="292"/>
      <c r="K996" s="253"/>
      <c r="L996" s="253"/>
      <c r="M996" s="253"/>
      <c r="N996" s="253"/>
      <c r="O996" s="253"/>
      <c r="P996" s="253"/>
    </row>
    <row r="997" spans="1:16" ht="15.75" customHeight="1">
      <c r="A997" s="284"/>
      <c r="B997" s="315"/>
      <c r="C997" s="253"/>
      <c r="D997" s="253"/>
      <c r="E997" s="253"/>
      <c r="F997" s="253"/>
      <c r="G997" s="253"/>
      <c r="H997" s="253"/>
      <c r="I997" s="253"/>
      <c r="J997" s="292"/>
      <c r="K997" s="253"/>
      <c r="L997" s="253"/>
      <c r="M997" s="253"/>
      <c r="N997" s="253"/>
      <c r="O997" s="253"/>
      <c r="P997" s="253"/>
    </row>
    <row r="998" spans="1:16" ht="15.75" customHeight="1">
      <c r="A998" s="284"/>
      <c r="B998" s="315"/>
      <c r="C998" s="253"/>
      <c r="D998" s="253"/>
      <c r="E998" s="253"/>
      <c r="F998" s="253"/>
      <c r="G998" s="253"/>
      <c r="H998" s="253"/>
      <c r="I998" s="253"/>
      <c r="J998" s="292"/>
      <c r="K998" s="253"/>
      <c r="L998" s="253"/>
      <c r="M998" s="253"/>
      <c r="N998" s="253"/>
      <c r="O998" s="253"/>
      <c r="P998" s="253"/>
    </row>
    <row r="999" spans="1:16" ht="15.75" customHeight="1">
      <c r="A999" s="284"/>
      <c r="B999" s="315"/>
      <c r="C999" s="253"/>
      <c r="D999" s="253"/>
      <c r="E999" s="253"/>
      <c r="F999" s="253"/>
      <c r="G999" s="253"/>
      <c r="H999" s="253"/>
      <c r="I999" s="253"/>
      <c r="J999" s="292"/>
      <c r="K999" s="253"/>
      <c r="L999" s="253"/>
      <c r="M999" s="253"/>
      <c r="N999" s="253"/>
      <c r="O999" s="253"/>
      <c r="P999" s="253"/>
    </row>
    <row r="1000" spans="1:16" ht="15.75" customHeight="1">
      <c r="A1000" s="284"/>
      <c r="B1000" s="315"/>
      <c r="C1000" s="253"/>
      <c r="D1000" s="253"/>
      <c r="E1000" s="253"/>
      <c r="F1000" s="253"/>
      <c r="G1000" s="253"/>
      <c r="H1000" s="253"/>
      <c r="I1000" s="253"/>
      <c r="J1000" s="292"/>
      <c r="K1000" s="253"/>
      <c r="L1000" s="253"/>
      <c r="M1000" s="253"/>
      <c r="N1000" s="253"/>
      <c r="O1000" s="253"/>
      <c r="P1000" s="253"/>
    </row>
    <row r="1001" spans="1:16" ht="15.75" customHeight="1">
      <c r="A1001" s="284"/>
      <c r="B1001" s="315"/>
      <c r="C1001" s="253"/>
      <c r="D1001" s="253"/>
      <c r="E1001" s="253"/>
      <c r="F1001" s="253"/>
      <c r="G1001" s="253"/>
      <c r="H1001" s="253"/>
      <c r="I1001" s="253"/>
      <c r="J1001" s="292"/>
      <c r="K1001" s="253"/>
      <c r="L1001" s="253"/>
      <c r="M1001" s="253"/>
      <c r="N1001" s="253"/>
      <c r="O1001" s="253"/>
      <c r="P1001" s="253"/>
    </row>
    <row r="1002" spans="1:16" ht="15.75" customHeight="1">
      <c r="A1002" s="284"/>
      <c r="B1002" s="315"/>
      <c r="C1002" s="253"/>
      <c r="D1002" s="253"/>
      <c r="E1002" s="253"/>
      <c r="F1002" s="253"/>
      <c r="G1002" s="253"/>
      <c r="H1002" s="253"/>
      <c r="I1002" s="253"/>
      <c r="J1002" s="292"/>
      <c r="K1002" s="253"/>
      <c r="L1002" s="253"/>
      <c r="M1002" s="253"/>
      <c r="N1002" s="253"/>
      <c r="O1002" s="253"/>
      <c r="P1002" s="253"/>
    </row>
    <row r="1003" spans="1:16" ht="15.75" customHeight="1">
      <c r="A1003" s="284"/>
      <c r="B1003" s="315"/>
      <c r="C1003" s="253"/>
      <c r="D1003" s="253"/>
      <c r="E1003" s="253"/>
      <c r="F1003" s="253"/>
      <c r="G1003" s="253"/>
      <c r="H1003" s="253"/>
      <c r="I1003" s="253"/>
      <c r="J1003" s="292"/>
      <c r="K1003" s="253"/>
      <c r="L1003" s="253"/>
      <c r="M1003" s="253"/>
      <c r="N1003" s="253"/>
      <c r="O1003" s="253"/>
      <c r="P1003" s="253"/>
    </row>
    <row r="1004" spans="1:16" ht="15.75" customHeight="1">
      <c r="A1004" s="284"/>
      <c r="B1004" s="315"/>
      <c r="C1004" s="253"/>
      <c r="D1004" s="253"/>
      <c r="E1004" s="253"/>
      <c r="F1004" s="253"/>
      <c r="G1004" s="253"/>
      <c r="H1004" s="253"/>
      <c r="I1004" s="253"/>
      <c r="J1004" s="292"/>
      <c r="K1004" s="253"/>
      <c r="L1004" s="253"/>
      <c r="M1004" s="253"/>
      <c r="N1004" s="253"/>
      <c r="O1004" s="253"/>
      <c r="P1004" s="253"/>
    </row>
    <row r="1005" spans="1:16" ht="15.75" customHeight="1">
      <c r="A1005" s="284"/>
      <c r="B1005" s="315"/>
      <c r="C1005" s="253"/>
      <c r="D1005" s="253"/>
      <c r="E1005" s="253"/>
      <c r="F1005" s="253"/>
      <c r="G1005" s="253"/>
      <c r="H1005" s="253"/>
      <c r="I1005" s="253"/>
      <c r="J1005" s="292"/>
      <c r="K1005" s="253"/>
      <c r="L1005" s="253"/>
      <c r="M1005" s="253"/>
      <c r="N1005" s="253"/>
      <c r="O1005" s="253"/>
      <c r="P1005" s="253"/>
    </row>
    <row r="1006" spans="1:16" ht="15.75" customHeight="1">
      <c r="A1006" s="284"/>
      <c r="B1006" s="315"/>
      <c r="C1006" s="253"/>
      <c r="D1006" s="253"/>
      <c r="E1006" s="253"/>
      <c r="F1006" s="253"/>
      <c r="G1006" s="253"/>
      <c r="H1006" s="253"/>
      <c r="I1006" s="253"/>
      <c r="J1006" s="292"/>
      <c r="K1006" s="253"/>
      <c r="L1006" s="253"/>
      <c r="M1006" s="253"/>
      <c r="N1006" s="253"/>
      <c r="O1006" s="253"/>
      <c r="P1006" s="253"/>
    </row>
    <row r="1007" spans="1:16" ht="15.75" customHeight="1">
      <c r="A1007" s="284"/>
      <c r="B1007" s="315"/>
      <c r="C1007" s="253"/>
      <c r="D1007" s="253"/>
      <c r="E1007" s="253"/>
      <c r="F1007" s="253"/>
      <c r="G1007" s="253"/>
      <c r="H1007" s="253"/>
      <c r="I1007" s="253"/>
      <c r="J1007" s="292"/>
      <c r="K1007" s="253"/>
      <c r="L1007" s="253"/>
      <c r="M1007" s="253"/>
      <c r="N1007" s="253"/>
      <c r="O1007" s="253"/>
      <c r="P1007" s="253"/>
    </row>
    <row r="1008" spans="1:16" ht="15.75" customHeight="1">
      <c r="A1008" s="284"/>
      <c r="B1008" s="315"/>
      <c r="C1008" s="253"/>
      <c r="D1008" s="253"/>
      <c r="E1008" s="253"/>
      <c r="F1008" s="253"/>
      <c r="G1008" s="253"/>
      <c r="H1008" s="253"/>
      <c r="I1008" s="253"/>
      <c r="J1008" s="292"/>
      <c r="K1008" s="253"/>
      <c r="L1008" s="253"/>
      <c r="M1008" s="253"/>
      <c r="N1008" s="253"/>
      <c r="O1008" s="253"/>
      <c r="P1008" s="253"/>
    </row>
    <row r="1009" spans="1:16" ht="15.75" customHeight="1">
      <c r="A1009" s="284"/>
      <c r="B1009" s="315"/>
      <c r="C1009" s="253"/>
      <c r="D1009" s="253"/>
      <c r="E1009" s="253"/>
      <c r="F1009" s="253"/>
      <c r="G1009" s="253"/>
      <c r="H1009" s="253"/>
      <c r="I1009" s="253"/>
      <c r="J1009" s="292"/>
      <c r="K1009" s="253"/>
      <c r="L1009" s="253"/>
      <c r="M1009" s="253"/>
      <c r="N1009" s="253"/>
      <c r="O1009" s="253"/>
      <c r="P1009" s="253"/>
    </row>
    <row r="1010" spans="1:16" ht="15.75" customHeight="1">
      <c r="A1010" s="284"/>
      <c r="B1010" s="315"/>
      <c r="C1010" s="253"/>
      <c r="D1010" s="253"/>
      <c r="E1010" s="253"/>
      <c r="F1010" s="253"/>
      <c r="G1010" s="253"/>
      <c r="H1010" s="253"/>
      <c r="I1010" s="253"/>
      <c r="J1010" s="292"/>
      <c r="K1010" s="253"/>
      <c r="L1010" s="253"/>
      <c r="M1010" s="253"/>
      <c r="N1010" s="253"/>
      <c r="O1010" s="253"/>
      <c r="P1010" s="253"/>
    </row>
    <row r="1011" spans="1:16" ht="15.75" customHeight="1">
      <c r="A1011" s="284"/>
      <c r="B1011" s="315"/>
      <c r="C1011" s="253"/>
      <c r="D1011" s="253"/>
      <c r="E1011" s="253"/>
      <c r="F1011" s="253"/>
      <c r="G1011" s="253"/>
      <c r="H1011" s="253"/>
      <c r="I1011" s="253"/>
      <c r="J1011" s="292"/>
      <c r="K1011" s="253"/>
      <c r="L1011" s="253"/>
      <c r="M1011" s="253"/>
      <c r="N1011" s="253"/>
      <c r="O1011" s="253"/>
      <c r="P1011" s="253"/>
    </row>
    <row r="1012" spans="1:16" ht="15.75" customHeight="1">
      <c r="A1012" s="284"/>
      <c r="B1012" s="315"/>
      <c r="C1012" s="253"/>
      <c r="D1012" s="253"/>
      <c r="E1012" s="253"/>
      <c r="F1012" s="253"/>
      <c r="G1012" s="253"/>
      <c r="H1012" s="253"/>
      <c r="I1012" s="253"/>
      <c r="J1012" s="292"/>
      <c r="K1012" s="253"/>
      <c r="L1012" s="253"/>
      <c r="M1012" s="253"/>
      <c r="N1012" s="253"/>
      <c r="O1012" s="253"/>
      <c r="P1012" s="253"/>
    </row>
    <row r="1013" spans="1:16" ht="15.75" customHeight="1">
      <c r="A1013" s="284"/>
      <c r="B1013" s="315"/>
      <c r="C1013" s="253"/>
      <c r="D1013" s="253"/>
      <c r="E1013" s="253"/>
      <c r="F1013" s="253"/>
      <c r="G1013" s="253"/>
      <c r="H1013" s="253"/>
      <c r="I1013" s="253"/>
      <c r="J1013" s="292"/>
      <c r="K1013" s="253"/>
      <c r="L1013" s="253"/>
      <c r="M1013" s="253"/>
      <c r="N1013" s="253"/>
      <c r="O1013" s="253"/>
      <c r="P1013" s="253"/>
    </row>
    <row r="1014" spans="1:16" ht="15.75" customHeight="1">
      <c r="A1014" s="284"/>
      <c r="B1014" s="315"/>
      <c r="C1014" s="253"/>
      <c r="D1014" s="253"/>
      <c r="E1014" s="253"/>
      <c r="F1014" s="253"/>
      <c r="G1014" s="253"/>
      <c r="H1014" s="253"/>
      <c r="I1014" s="253"/>
      <c r="J1014" s="292"/>
      <c r="K1014" s="253"/>
      <c r="L1014" s="253"/>
      <c r="M1014" s="253"/>
      <c r="N1014" s="253"/>
      <c r="O1014" s="253"/>
      <c r="P1014" s="253"/>
    </row>
    <row r="1015" spans="1:16" ht="15.75" customHeight="1">
      <c r="A1015" s="284"/>
      <c r="B1015" s="315"/>
      <c r="C1015" s="253"/>
      <c r="D1015" s="253"/>
      <c r="E1015" s="253"/>
      <c r="F1015" s="253"/>
      <c r="G1015" s="253"/>
      <c r="H1015" s="253"/>
      <c r="I1015" s="253"/>
      <c r="J1015" s="292"/>
      <c r="K1015" s="253"/>
      <c r="L1015" s="253"/>
      <c r="M1015" s="253"/>
      <c r="N1015" s="253"/>
      <c r="O1015" s="253"/>
      <c r="P1015" s="253"/>
    </row>
    <row r="1016" spans="1:16" ht="15.75" customHeight="1">
      <c r="A1016" s="284"/>
      <c r="B1016" s="315"/>
      <c r="C1016" s="253"/>
      <c r="D1016" s="253"/>
      <c r="E1016" s="253"/>
      <c r="F1016" s="253"/>
      <c r="G1016" s="253"/>
      <c r="H1016" s="253"/>
      <c r="I1016" s="253"/>
      <c r="J1016" s="292"/>
      <c r="K1016" s="253"/>
      <c r="L1016" s="253"/>
      <c r="M1016" s="253"/>
      <c r="N1016" s="253"/>
      <c r="O1016" s="253"/>
      <c r="P1016" s="253"/>
    </row>
    <row r="1017" spans="1:16" ht="15.75" customHeight="1">
      <c r="A1017" s="284"/>
      <c r="B1017" s="315"/>
      <c r="C1017" s="253"/>
      <c r="D1017" s="253"/>
      <c r="E1017" s="253"/>
      <c r="F1017" s="253"/>
      <c r="G1017" s="253"/>
      <c r="H1017" s="253"/>
      <c r="I1017" s="253"/>
      <c r="J1017" s="292"/>
      <c r="K1017" s="253"/>
      <c r="L1017" s="253"/>
      <c r="M1017" s="253"/>
      <c r="N1017" s="253"/>
      <c r="O1017" s="253"/>
      <c r="P1017" s="253"/>
    </row>
    <row r="1018" spans="1:16" ht="15.75" customHeight="1">
      <c r="A1018" s="284"/>
      <c r="B1018" s="315"/>
      <c r="C1018" s="253"/>
      <c r="D1018" s="253"/>
      <c r="E1018" s="253"/>
      <c r="F1018" s="253"/>
      <c r="G1018" s="253"/>
      <c r="H1018" s="253"/>
      <c r="I1018" s="253"/>
      <c r="J1018" s="292"/>
      <c r="K1018" s="253"/>
      <c r="L1018" s="253"/>
      <c r="M1018" s="253"/>
      <c r="N1018" s="253"/>
      <c r="O1018" s="253"/>
      <c r="P1018" s="253"/>
    </row>
    <row r="1019" spans="1:16" ht="15.75" customHeight="1">
      <c r="A1019" s="284"/>
      <c r="B1019" s="315"/>
      <c r="C1019" s="253"/>
      <c r="D1019" s="253"/>
      <c r="E1019" s="253"/>
      <c r="F1019" s="253"/>
      <c r="G1019" s="253"/>
      <c r="H1019" s="253"/>
      <c r="I1019" s="253"/>
      <c r="J1019" s="292"/>
      <c r="K1019" s="253"/>
      <c r="L1019" s="253"/>
      <c r="M1019" s="253"/>
      <c r="N1019" s="253"/>
      <c r="O1019" s="253"/>
      <c r="P1019" s="253"/>
    </row>
    <row r="1020" spans="1:16" ht="15.75" customHeight="1">
      <c r="A1020" s="284"/>
      <c r="B1020" s="315"/>
      <c r="C1020" s="253"/>
      <c r="D1020" s="253"/>
      <c r="E1020" s="253"/>
      <c r="F1020" s="253"/>
      <c r="G1020" s="253"/>
      <c r="H1020" s="253"/>
      <c r="I1020" s="253"/>
      <c r="J1020" s="292"/>
      <c r="K1020" s="253"/>
      <c r="L1020" s="253"/>
      <c r="M1020" s="253"/>
      <c r="N1020" s="253"/>
      <c r="O1020" s="253"/>
      <c r="P1020" s="253"/>
    </row>
    <row r="1021" spans="1:16" ht="15.75" customHeight="1">
      <c r="A1021" s="284"/>
      <c r="B1021" s="315"/>
      <c r="C1021" s="253"/>
      <c r="D1021" s="253"/>
      <c r="E1021" s="253"/>
      <c r="F1021" s="253"/>
      <c r="G1021" s="253"/>
      <c r="H1021" s="253"/>
      <c r="I1021" s="253"/>
      <c r="J1021" s="292"/>
      <c r="K1021" s="253"/>
      <c r="L1021" s="253"/>
      <c r="M1021" s="253"/>
      <c r="N1021" s="253"/>
      <c r="O1021" s="253"/>
      <c r="P1021" s="253"/>
    </row>
    <row r="1022" spans="1:16" ht="15.75" customHeight="1">
      <c r="A1022" s="284"/>
      <c r="B1022" s="315"/>
      <c r="C1022" s="253"/>
      <c r="D1022" s="253"/>
      <c r="E1022" s="253"/>
      <c r="F1022" s="253"/>
      <c r="G1022" s="253"/>
      <c r="H1022" s="253"/>
      <c r="I1022" s="253"/>
      <c r="J1022" s="292"/>
      <c r="K1022" s="253"/>
      <c r="L1022" s="253"/>
      <c r="M1022" s="253"/>
      <c r="N1022" s="253"/>
      <c r="O1022" s="253"/>
      <c r="P1022" s="253"/>
    </row>
    <row r="1023" spans="1:16" ht="15.75" customHeight="1">
      <c r="A1023" s="284"/>
      <c r="B1023" s="315"/>
      <c r="C1023" s="253"/>
      <c r="D1023" s="253"/>
      <c r="E1023" s="253"/>
      <c r="F1023" s="253"/>
      <c r="G1023" s="253"/>
      <c r="H1023" s="253"/>
      <c r="I1023" s="253"/>
      <c r="J1023" s="292"/>
      <c r="K1023" s="253"/>
      <c r="L1023" s="253"/>
      <c r="M1023" s="253"/>
      <c r="N1023" s="253"/>
      <c r="O1023" s="253"/>
      <c r="P1023" s="253"/>
    </row>
    <row r="1024" spans="1:16" ht="15.75" customHeight="1">
      <c r="A1024" s="284"/>
      <c r="B1024" s="315"/>
      <c r="C1024" s="253"/>
      <c r="D1024" s="253"/>
      <c r="E1024" s="253"/>
      <c r="F1024" s="253"/>
      <c r="G1024" s="253"/>
      <c r="H1024" s="253"/>
      <c r="I1024" s="253"/>
      <c r="J1024" s="292"/>
      <c r="K1024" s="253"/>
      <c r="L1024" s="253"/>
      <c r="M1024" s="253"/>
      <c r="N1024" s="253"/>
      <c r="O1024" s="253"/>
      <c r="P1024" s="253"/>
    </row>
    <row r="1025" spans="1:16" ht="15.75" customHeight="1">
      <c r="A1025" s="284"/>
      <c r="B1025" s="315"/>
      <c r="C1025" s="253"/>
      <c r="D1025" s="253"/>
      <c r="E1025" s="253"/>
      <c r="F1025" s="253"/>
      <c r="G1025" s="253"/>
      <c r="H1025" s="253"/>
      <c r="I1025" s="253"/>
      <c r="J1025" s="292"/>
      <c r="K1025" s="253"/>
      <c r="L1025" s="253"/>
      <c r="M1025" s="253"/>
      <c r="N1025" s="253"/>
      <c r="O1025" s="253"/>
      <c r="P1025" s="253"/>
    </row>
    <row r="1026" spans="1:16" ht="15.75" customHeight="1">
      <c r="A1026" s="284"/>
      <c r="B1026" s="315"/>
      <c r="C1026" s="253"/>
      <c r="D1026" s="253"/>
      <c r="E1026" s="253"/>
      <c r="F1026" s="253"/>
      <c r="G1026" s="253"/>
      <c r="H1026" s="253"/>
      <c r="I1026" s="253"/>
      <c r="J1026" s="292"/>
      <c r="K1026" s="253"/>
      <c r="L1026" s="253"/>
      <c r="M1026" s="253"/>
      <c r="N1026" s="253"/>
      <c r="O1026" s="253"/>
      <c r="P1026" s="253"/>
    </row>
    <row r="1027" spans="1:16" ht="15.75" customHeight="1">
      <c r="A1027" s="284"/>
      <c r="B1027" s="315"/>
      <c r="C1027" s="253"/>
      <c r="D1027" s="253"/>
      <c r="E1027" s="253"/>
      <c r="F1027" s="253"/>
      <c r="G1027" s="253"/>
      <c r="H1027" s="253"/>
      <c r="I1027" s="253"/>
      <c r="J1027" s="292"/>
      <c r="K1027" s="253"/>
      <c r="L1027" s="253"/>
      <c r="M1027" s="253"/>
      <c r="N1027" s="253"/>
      <c r="O1027" s="253"/>
      <c r="P1027" s="253"/>
    </row>
    <row r="1028" spans="1:16" ht="15.75" customHeight="1">
      <c r="A1028" s="284"/>
      <c r="B1028" s="315"/>
      <c r="C1028" s="253"/>
      <c r="D1028" s="253"/>
      <c r="E1028" s="253"/>
      <c r="F1028" s="253"/>
      <c r="G1028" s="253"/>
      <c r="H1028" s="253"/>
      <c r="I1028" s="253"/>
      <c r="J1028" s="292"/>
      <c r="K1028" s="253"/>
      <c r="L1028" s="253"/>
      <c r="M1028" s="253"/>
      <c r="N1028" s="253"/>
      <c r="O1028" s="253"/>
      <c r="P1028" s="253"/>
    </row>
    <row r="1029" spans="1:16" ht="15.75" customHeight="1">
      <c r="A1029" s="284"/>
      <c r="B1029" s="315"/>
      <c r="C1029" s="253"/>
      <c r="D1029" s="253"/>
      <c r="E1029" s="253"/>
      <c r="F1029" s="253"/>
      <c r="G1029" s="253"/>
      <c r="H1029" s="253"/>
      <c r="I1029" s="253"/>
      <c r="J1029" s="292"/>
      <c r="K1029" s="253"/>
      <c r="L1029" s="253"/>
      <c r="M1029" s="253"/>
      <c r="N1029" s="253"/>
      <c r="O1029" s="253"/>
      <c r="P1029" s="253"/>
    </row>
    <row r="1030" spans="1:16" ht="15.75" customHeight="1">
      <c r="A1030" s="284"/>
      <c r="B1030" s="315"/>
      <c r="C1030" s="253"/>
      <c r="D1030" s="253"/>
      <c r="E1030" s="253"/>
      <c r="F1030" s="253"/>
      <c r="G1030" s="253"/>
      <c r="H1030" s="253"/>
      <c r="I1030" s="253"/>
      <c r="J1030" s="292"/>
      <c r="K1030" s="253"/>
      <c r="L1030" s="253"/>
      <c r="M1030" s="253"/>
      <c r="N1030" s="253"/>
      <c r="O1030" s="253"/>
      <c r="P1030" s="253"/>
    </row>
    <row r="1031" spans="1:16" ht="15.75" customHeight="1">
      <c r="A1031" s="284"/>
      <c r="B1031" s="315"/>
      <c r="C1031" s="253"/>
      <c r="D1031" s="253"/>
      <c r="E1031" s="253"/>
      <c r="F1031" s="253"/>
      <c r="G1031" s="253"/>
      <c r="H1031" s="253"/>
      <c r="I1031" s="253"/>
      <c r="J1031" s="292"/>
      <c r="K1031" s="253"/>
      <c r="L1031" s="253"/>
      <c r="M1031" s="253"/>
      <c r="N1031" s="253"/>
      <c r="O1031" s="253"/>
      <c r="P1031" s="253"/>
    </row>
    <row r="1032" spans="1:16" ht="15.75" customHeight="1">
      <c r="A1032" s="284"/>
      <c r="B1032" s="315"/>
      <c r="C1032" s="253"/>
      <c r="D1032" s="253"/>
      <c r="E1032" s="253"/>
      <c r="F1032" s="253"/>
      <c r="G1032" s="253"/>
      <c r="H1032" s="253"/>
      <c r="I1032" s="253"/>
      <c r="J1032" s="292"/>
      <c r="K1032" s="253"/>
      <c r="L1032" s="253"/>
      <c r="M1032" s="253"/>
      <c r="N1032" s="253"/>
      <c r="O1032" s="253"/>
      <c r="P1032" s="253"/>
    </row>
    <row r="1033" spans="1:16" ht="15.75" customHeight="1">
      <c r="A1033" s="284"/>
      <c r="B1033" s="315"/>
      <c r="C1033" s="253"/>
      <c r="D1033" s="253"/>
      <c r="E1033" s="253"/>
      <c r="F1033" s="253"/>
      <c r="G1033" s="253"/>
      <c r="H1033" s="253"/>
      <c r="I1033" s="253"/>
      <c r="J1033" s="292"/>
      <c r="K1033" s="253"/>
      <c r="L1033" s="253"/>
      <c r="M1033" s="253"/>
      <c r="N1033" s="253"/>
      <c r="O1033" s="253"/>
      <c r="P1033" s="253"/>
    </row>
    <row r="1034" spans="1:16" ht="15.75" customHeight="1">
      <c r="A1034" s="284"/>
      <c r="B1034" s="315"/>
      <c r="C1034" s="253"/>
      <c r="D1034" s="253"/>
      <c r="E1034" s="253"/>
      <c r="F1034" s="253"/>
      <c r="G1034" s="253"/>
      <c r="H1034" s="253"/>
      <c r="I1034" s="253"/>
      <c r="J1034" s="292"/>
      <c r="K1034" s="253"/>
      <c r="L1034" s="253"/>
      <c r="M1034" s="253"/>
      <c r="N1034" s="253"/>
      <c r="O1034" s="253"/>
      <c r="P1034" s="253"/>
    </row>
    <row r="1035" spans="1:16" ht="15.75" customHeight="1">
      <c r="A1035" s="284"/>
      <c r="B1035" s="315"/>
      <c r="C1035" s="253"/>
      <c r="D1035" s="253"/>
      <c r="E1035" s="253"/>
      <c r="F1035" s="253"/>
      <c r="G1035" s="253"/>
      <c r="H1035" s="253"/>
      <c r="I1035" s="253"/>
      <c r="J1035" s="292"/>
      <c r="K1035" s="253"/>
      <c r="L1035" s="253"/>
      <c r="M1035" s="253"/>
      <c r="N1035" s="253"/>
      <c r="O1035" s="253"/>
      <c r="P1035" s="253"/>
    </row>
    <row r="1036" spans="1:16" ht="15.75" customHeight="1">
      <c r="A1036" s="284"/>
      <c r="B1036" s="315"/>
      <c r="C1036" s="253"/>
      <c r="D1036" s="253"/>
      <c r="E1036" s="253"/>
      <c r="F1036" s="253"/>
      <c r="G1036" s="253"/>
      <c r="H1036" s="253"/>
      <c r="I1036" s="253"/>
      <c r="J1036" s="292"/>
      <c r="K1036" s="253"/>
      <c r="L1036" s="253"/>
      <c r="M1036" s="253"/>
      <c r="N1036" s="253"/>
      <c r="O1036" s="253"/>
      <c r="P1036" s="253"/>
    </row>
    <row r="1037" spans="1:16" ht="15.75" customHeight="1">
      <c r="A1037" s="284"/>
      <c r="B1037" s="315"/>
      <c r="C1037" s="253"/>
      <c r="D1037" s="253"/>
      <c r="E1037" s="253"/>
      <c r="F1037" s="253"/>
      <c r="G1037" s="253"/>
      <c r="H1037" s="253"/>
      <c r="I1037" s="253"/>
      <c r="J1037" s="292"/>
      <c r="K1037" s="253"/>
      <c r="L1037" s="253"/>
      <c r="M1037" s="253"/>
      <c r="N1037" s="253"/>
      <c r="O1037" s="253"/>
      <c r="P1037" s="253"/>
    </row>
    <row r="1038" spans="1:16" ht="15.75" customHeight="1">
      <c r="A1038" s="284"/>
      <c r="B1038" s="315"/>
      <c r="C1038" s="253"/>
      <c r="D1038" s="253"/>
      <c r="E1038" s="253"/>
      <c r="F1038" s="253"/>
      <c r="G1038" s="253"/>
      <c r="H1038" s="253"/>
      <c r="I1038" s="253"/>
      <c r="J1038" s="292"/>
      <c r="K1038" s="253"/>
      <c r="L1038" s="253"/>
      <c r="M1038" s="253"/>
      <c r="N1038" s="253"/>
      <c r="O1038" s="253"/>
      <c r="P1038" s="253"/>
    </row>
    <row r="1039" spans="1:16" ht="15.75" customHeight="1">
      <c r="A1039" s="284"/>
      <c r="B1039" s="315"/>
      <c r="C1039" s="253"/>
      <c r="D1039" s="253"/>
      <c r="E1039" s="253"/>
      <c r="F1039" s="253"/>
      <c r="G1039" s="253"/>
      <c r="H1039" s="253"/>
      <c r="I1039" s="253"/>
      <c r="J1039" s="292"/>
      <c r="K1039" s="253"/>
      <c r="L1039" s="253"/>
      <c r="M1039" s="253"/>
      <c r="N1039" s="253"/>
      <c r="O1039" s="253"/>
      <c r="P1039" s="253"/>
    </row>
    <row r="1040" spans="1:16" ht="15.75" customHeight="1">
      <c r="A1040" s="284"/>
      <c r="B1040" s="315"/>
      <c r="C1040" s="253"/>
      <c r="D1040" s="253"/>
      <c r="E1040" s="253"/>
      <c r="F1040" s="253"/>
      <c r="G1040" s="253"/>
      <c r="H1040" s="253"/>
      <c r="I1040" s="253"/>
      <c r="J1040" s="292"/>
      <c r="K1040" s="253"/>
      <c r="L1040" s="253"/>
      <c r="M1040" s="253"/>
      <c r="N1040" s="253"/>
      <c r="O1040" s="253"/>
      <c r="P1040" s="253"/>
    </row>
    <row r="1041" spans="1:16" ht="15.75" customHeight="1">
      <c r="A1041" s="284"/>
      <c r="B1041" s="315"/>
      <c r="C1041" s="253"/>
      <c r="D1041" s="253"/>
      <c r="E1041" s="253"/>
      <c r="F1041" s="253"/>
      <c r="G1041" s="253"/>
      <c r="H1041" s="253"/>
      <c r="I1041" s="253"/>
      <c r="J1041" s="292"/>
      <c r="K1041" s="253"/>
      <c r="L1041" s="253"/>
      <c r="M1041" s="253"/>
      <c r="N1041" s="253"/>
      <c r="O1041" s="253"/>
      <c r="P1041" s="253"/>
    </row>
    <row r="1042" spans="1:16" ht="15.75" customHeight="1">
      <c r="A1042" s="284"/>
      <c r="B1042" s="315"/>
      <c r="C1042" s="253"/>
      <c r="D1042" s="253"/>
      <c r="E1042" s="253"/>
      <c r="F1042" s="253"/>
      <c r="G1042" s="253"/>
      <c r="H1042" s="253"/>
      <c r="I1042" s="253"/>
      <c r="J1042" s="292"/>
      <c r="K1042" s="253"/>
      <c r="L1042" s="253"/>
      <c r="M1042" s="253"/>
      <c r="N1042" s="253"/>
      <c r="O1042" s="253"/>
      <c r="P1042" s="253"/>
    </row>
  </sheetData>
  <autoFilter ref="A7:K270"/>
  <mergeCells count="9">
    <mergeCell ref="A1:C5"/>
    <mergeCell ref="D1:J2"/>
    <mergeCell ref="I4:I5"/>
    <mergeCell ref="J4:J5"/>
    <mergeCell ref="C24:F24"/>
    <mergeCell ref="C9:F9"/>
    <mergeCell ref="C14:F14"/>
    <mergeCell ref="C18:F18"/>
    <mergeCell ref="A6:J6"/>
  </mergeCells>
  <pageMargins left="0.23622047244094491" right="0.23622047244094491" top="0.35433070866141736" bottom="0.39370078740157483" header="0" footer="0"/>
  <pageSetup paperSize="9" scale="54" fitToHeight="0" orientation="portrait" r:id="rId1"/>
  <headerFooter>
    <oddFooter>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D15" sqref="D15"/>
    </sheetView>
  </sheetViews>
  <sheetFormatPr defaultColWidth="14.42578125" defaultRowHeight="15" customHeight="1"/>
  <cols>
    <col min="1" max="1" width="8.7109375" customWidth="1"/>
    <col min="2" max="2" width="24.42578125" customWidth="1"/>
    <col min="3" max="3" width="17.5703125" bestFit="1" customWidth="1"/>
    <col min="4" max="4" width="16.28515625" customWidth="1"/>
    <col min="5" max="26" width="8.7109375" customWidth="1"/>
  </cols>
  <sheetData>
    <row r="1" spans="1:26" ht="13.5" customHeight="1">
      <c r="A1" s="448" t="s">
        <v>1012</v>
      </c>
      <c r="B1" s="449"/>
      <c r="C1" s="449"/>
      <c r="D1" s="450"/>
    </row>
    <row r="2" spans="1:26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>
      <c r="A3" s="448" t="s">
        <v>27</v>
      </c>
      <c r="B3" s="450"/>
      <c r="C3" s="11" t="s">
        <v>29</v>
      </c>
      <c r="D3" s="11" t="s">
        <v>1380</v>
      </c>
    </row>
    <row r="4" spans="1:26" ht="13.5" customHeight="1">
      <c r="A4" s="12" t="s">
        <v>30</v>
      </c>
      <c r="B4" s="13" t="s">
        <v>31</v>
      </c>
      <c r="C4" s="14"/>
      <c r="D4" s="15">
        <f>C4</f>
        <v>0</v>
      </c>
    </row>
    <row r="5" spans="1:26" ht="13.5" customHeight="1">
      <c r="A5" s="16" t="s">
        <v>32</v>
      </c>
      <c r="B5" s="17" t="s">
        <v>33</v>
      </c>
      <c r="C5" s="18"/>
      <c r="D5" s="455">
        <f>C5+C6</f>
        <v>0</v>
      </c>
    </row>
    <row r="6" spans="1:26" ht="13.5" customHeight="1">
      <c r="A6" s="16" t="s">
        <v>34</v>
      </c>
      <c r="B6" s="17" t="s">
        <v>35</v>
      </c>
      <c r="C6" s="18"/>
      <c r="D6" s="457"/>
    </row>
    <row r="7" spans="1:26" ht="13.5" customHeight="1">
      <c r="A7" s="16" t="s">
        <v>36</v>
      </c>
      <c r="B7" s="17" t="s">
        <v>37</v>
      </c>
      <c r="C7" s="18"/>
      <c r="D7" s="19">
        <f>C7</f>
        <v>0</v>
      </c>
    </row>
    <row r="8" spans="1:26" ht="13.5" customHeight="1">
      <c r="A8" s="16" t="s">
        <v>38</v>
      </c>
      <c r="B8" s="17" t="s">
        <v>39</v>
      </c>
      <c r="C8" s="18"/>
      <c r="D8" s="19">
        <f>C8</f>
        <v>0</v>
      </c>
    </row>
    <row r="9" spans="1:26" ht="13.5" customHeight="1">
      <c r="A9" s="451" t="s">
        <v>40</v>
      </c>
      <c r="B9" s="17" t="s">
        <v>41</v>
      </c>
      <c r="C9" s="18"/>
      <c r="D9" s="455">
        <f>C9+C10</f>
        <v>0</v>
      </c>
    </row>
    <row r="10" spans="1:26" ht="13.5" customHeight="1" thickBot="1">
      <c r="A10" s="452"/>
      <c r="B10" s="20" t="s">
        <v>42</v>
      </c>
      <c r="C10" s="21"/>
      <c r="D10" s="456"/>
    </row>
    <row r="11" spans="1:26" ht="13.5" customHeight="1">
      <c r="A11" s="22"/>
      <c r="B11" s="22"/>
      <c r="C11" s="22"/>
      <c r="D11" s="420"/>
    </row>
    <row r="12" spans="1:26" ht="13.5" customHeight="1">
      <c r="A12" s="22"/>
      <c r="B12" s="22"/>
      <c r="C12" s="421" t="s">
        <v>1379</v>
      </c>
      <c r="D12" s="422">
        <f>ROUND((((1+(D4+D5))*(1+D7)*(1+D8)/(1-D9))-(1))*100,2)</f>
        <v>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>
      <c r="A13" s="23" t="s">
        <v>44</v>
      </c>
      <c r="B13" s="22"/>
      <c r="C13" s="22"/>
    </row>
    <row r="14" spans="1:26" ht="13.5" customHeight="1">
      <c r="A14" s="22"/>
      <c r="B14" s="22"/>
      <c r="C14" s="22"/>
      <c r="D14" s="22"/>
    </row>
    <row r="15" spans="1:26" ht="13.5" customHeight="1">
      <c r="A15" s="453"/>
      <c r="B15" s="454"/>
      <c r="C15" s="454"/>
      <c r="D15" s="22"/>
    </row>
    <row r="16" spans="1:26" ht="13.5" customHeight="1">
      <c r="A16" s="453"/>
      <c r="B16" s="454"/>
      <c r="C16" s="454"/>
      <c r="D16" s="22"/>
    </row>
    <row r="17" spans="1:4" ht="13.5" customHeight="1">
      <c r="A17" s="22"/>
      <c r="B17" s="22"/>
      <c r="C17" s="22"/>
      <c r="D17" s="22"/>
    </row>
    <row r="18" spans="1:4" ht="13.5" customHeight="1">
      <c r="A18" s="22"/>
      <c r="B18" s="22"/>
      <c r="C18" s="22"/>
      <c r="D18" s="22"/>
    </row>
    <row r="19" spans="1:4" ht="13.5" customHeight="1">
      <c r="A19" s="22"/>
      <c r="B19" s="22"/>
      <c r="C19" s="22"/>
      <c r="D19" s="22"/>
    </row>
    <row r="20" spans="1:4" ht="13.5" customHeight="1">
      <c r="A20" s="22"/>
      <c r="B20" s="22"/>
      <c r="C20" s="22"/>
      <c r="D20" s="22"/>
    </row>
    <row r="21" spans="1:4" ht="13.5" customHeight="1">
      <c r="A21" s="22"/>
      <c r="B21" s="22"/>
      <c r="C21" s="22"/>
      <c r="D21" s="22"/>
    </row>
    <row r="22" spans="1:4" ht="13.5" customHeight="1"/>
    <row r="23" spans="1:4" ht="13.5" customHeight="1"/>
    <row r="24" spans="1:4" ht="13.5" customHeight="1"/>
    <row r="25" spans="1:4" ht="13.5" customHeight="1"/>
    <row r="26" spans="1:4" ht="13.5" customHeight="1"/>
    <row r="27" spans="1:4" ht="13.5" customHeight="1">
      <c r="A27" s="444"/>
      <c r="B27" s="445"/>
      <c r="C27" s="445"/>
    </row>
    <row r="28" spans="1:4" ht="13.5" customHeight="1">
      <c r="A28" s="446"/>
      <c r="B28" s="445"/>
      <c r="C28" s="445"/>
    </row>
    <row r="29" spans="1:4" ht="13.5" customHeight="1">
      <c r="A29" s="447"/>
      <c r="B29" s="445"/>
      <c r="C29" s="445"/>
    </row>
    <row r="30" spans="1:4" ht="13.5" customHeight="1"/>
    <row r="31" spans="1:4" ht="13.5" customHeight="1"/>
    <row r="32" spans="1:4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0">
    <mergeCell ref="A27:C27"/>
    <mergeCell ref="A28:C28"/>
    <mergeCell ref="A29:C29"/>
    <mergeCell ref="A1:D1"/>
    <mergeCell ref="A3:B3"/>
    <mergeCell ref="A9:A10"/>
    <mergeCell ref="A15:C15"/>
    <mergeCell ref="A16:C16"/>
    <mergeCell ref="D9:D10"/>
    <mergeCell ref="D5:D6"/>
  </mergeCells>
  <pageMargins left="0.511811024" right="0.511811024" top="0.78740157499999996" bottom="0.78740157499999996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outlineLevelRow="6"/>
  <cols>
    <col min="1" max="1" width="2.85546875" customWidth="1"/>
    <col min="2" max="2" width="9.7109375" customWidth="1"/>
    <col min="3" max="3" width="8.140625" hidden="1" customWidth="1"/>
    <col min="4" max="4" width="7.140625" hidden="1" customWidth="1"/>
    <col min="5" max="5" width="15.7109375" hidden="1" customWidth="1"/>
    <col min="6" max="6" width="15.28515625" hidden="1" customWidth="1"/>
    <col min="7" max="7" width="75.5703125" customWidth="1"/>
    <col min="8" max="8" width="11.5703125" customWidth="1"/>
    <col min="9" max="9" width="12.140625" customWidth="1"/>
    <col min="10" max="10" width="20.85546875" customWidth="1"/>
    <col min="11" max="11" width="20.7109375" customWidth="1"/>
    <col min="12" max="12" width="9.140625" customWidth="1"/>
    <col min="13" max="15" width="20.85546875" customWidth="1"/>
    <col min="16" max="26" width="9.140625" customWidth="1"/>
  </cols>
  <sheetData>
    <row r="1" spans="1:26" ht="18">
      <c r="A1" s="2"/>
      <c r="B1" s="24" t="s">
        <v>45</v>
      </c>
      <c r="C1" s="24"/>
      <c r="D1" s="25"/>
      <c r="E1" s="25"/>
      <c r="F1" s="25"/>
      <c r="G1" s="26"/>
      <c r="H1" s="27"/>
      <c r="I1" s="28"/>
      <c r="J1" s="29"/>
      <c r="K1" s="30"/>
      <c r="L1" s="2"/>
      <c r="M1" s="29"/>
      <c r="N1" s="29"/>
      <c r="O1" s="29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1" t="e">
        <f>OBJETO</f>
        <v>#REF!</v>
      </c>
      <c r="C2" s="31"/>
      <c r="D2" s="32"/>
      <c r="E2" s="32"/>
      <c r="F2" s="32"/>
      <c r="G2" s="33"/>
      <c r="H2" s="34"/>
      <c r="I2" s="35"/>
      <c r="J2" s="36"/>
      <c r="K2" s="37"/>
      <c r="L2" s="2"/>
      <c r="M2" s="36"/>
      <c r="N2" s="36"/>
      <c r="O2" s="36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8.25" customHeight="1">
      <c r="A3" s="3"/>
      <c r="B3" s="38"/>
      <c r="C3" s="38"/>
      <c r="D3" s="38"/>
      <c r="E3" s="38"/>
      <c r="F3" s="38"/>
      <c r="G3" s="39"/>
      <c r="H3" s="6"/>
      <c r="I3" s="40"/>
      <c r="J3" s="41"/>
      <c r="K3" s="42"/>
      <c r="L3" s="4"/>
      <c r="M3" s="41"/>
      <c r="N3" s="41"/>
      <c r="O3" s="41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>
      <c r="A4" s="2"/>
      <c r="B4" s="43" t="s">
        <v>3</v>
      </c>
      <c r="C4" s="44"/>
      <c r="D4" s="44" t="s">
        <v>46</v>
      </c>
      <c r="E4" s="44" t="s">
        <v>4</v>
      </c>
      <c r="F4" s="44" t="s">
        <v>5</v>
      </c>
      <c r="G4" s="45" t="s">
        <v>6</v>
      </c>
      <c r="H4" s="44" t="s">
        <v>47</v>
      </c>
      <c r="I4" s="46" t="s">
        <v>7</v>
      </c>
      <c r="J4" s="47" t="s">
        <v>48</v>
      </c>
      <c r="K4" s="48" t="s">
        <v>8</v>
      </c>
      <c r="L4" s="2"/>
      <c r="M4" s="47" t="s">
        <v>49</v>
      </c>
      <c r="N4" s="47" t="s">
        <v>50</v>
      </c>
      <c r="O4" s="47" t="s">
        <v>51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49"/>
      <c r="B5" s="50" t="s">
        <v>52</v>
      </c>
      <c r="C5" s="51"/>
      <c r="D5" s="51"/>
      <c r="E5" s="52"/>
      <c r="F5" s="52"/>
      <c r="G5" s="53" t="s">
        <v>53</v>
      </c>
      <c r="H5" s="51"/>
      <c r="I5" s="54"/>
      <c r="J5" s="55"/>
      <c r="K5" s="56"/>
      <c r="L5" s="49"/>
      <c r="M5" s="55"/>
      <c r="N5" s="55"/>
      <c r="O5" s="55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outlineLevel="2">
      <c r="A6" s="49"/>
      <c r="B6" s="57" t="s">
        <v>54</v>
      </c>
      <c r="C6" s="58"/>
      <c r="D6" s="58"/>
      <c r="E6" s="59"/>
      <c r="F6" s="59"/>
      <c r="G6" s="60" t="s">
        <v>55</v>
      </c>
      <c r="H6" s="58"/>
      <c r="I6" s="61"/>
      <c r="J6" s="62"/>
      <c r="K6" s="63"/>
      <c r="L6" s="4"/>
      <c r="M6" s="62" t="s">
        <v>56</v>
      </c>
      <c r="N6" s="62" t="s">
        <v>57</v>
      </c>
      <c r="O6" s="62" t="s">
        <v>58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outlineLevel="4">
      <c r="A7" s="4"/>
      <c r="B7" s="64" t="s">
        <v>59</v>
      </c>
      <c r="C7" s="65" t="str">
        <f>B7</f>
        <v>1.2.2</v>
      </c>
      <c r="D7" s="66" t="s">
        <v>60</v>
      </c>
      <c r="E7" s="67" t="s">
        <v>61</v>
      </c>
      <c r="F7" s="67" t="s">
        <v>62</v>
      </c>
      <c r="G7" s="68" t="s">
        <v>63</v>
      </c>
      <c r="H7" s="69" t="s">
        <v>64</v>
      </c>
      <c r="I7" s="70">
        <f>VLOOKUP(D7,'MEMÓRIAS DE CÁLCULO'!L:M,2,0)</f>
        <v>3.67</v>
      </c>
      <c r="J7" s="71">
        <f>SUMIF(C8:C55,C7,K8:K55)</f>
        <v>1006.4166666666666</v>
      </c>
      <c r="K7" s="72">
        <f t="shared" ref="K7:K10" si="0">J7*I7</f>
        <v>3693.5491666666667</v>
      </c>
      <c r="L7" s="4"/>
      <c r="M7" s="71"/>
      <c r="N7" s="71"/>
      <c r="O7" s="71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outlineLevel="5">
      <c r="A8" s="4"/>
      <c r="B8" s="73" t="str">
        <f t="shared" ref="B8:C8" si="1">B7</f>
        <v>1.2.2</v>
      </c>
      <c r="C8" s="74" t="str">
        <f t="shared" si="1"/>
        <v>1.2.2</v>
      </c>
      <c r="D8" s="75"/>
      <c r="E8" s="76" t="s">
        <v>61</v>
      </c>
      <c r="F8" s="77"/>
      <c r="G8" s="78" t="s">
        <v>65</v>
      </c>
      <c r="H8" s="79" t="s">
        <v>64</v>
      </c>
      <c r="I8" s="80">
        <v>1</v>
      </c>
      <c r="J8" s="81">
        <f>AVERAGE(M8:O8)</f>
        <v>1006.4166666666666</v>
      </c>
      <c r="K8" s="82">
        <f t="shared" si="0"/>
        <v>1006.4166666666666</v>
      </c>
      <c r="L8" s="4"/>
      <c r="M8" s="81">
        <v>710</v>
      </c>
      <c r="N8" s="81">
        <v>1410.25</v>
      </c>
      <c r="O8" s="81">
        <v>899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outlineLevel="4">
      <c r="A9" s="4"/>
      <c r="B9" s="64" t="s">
        <v>66</v>
      </c>
      <c r="C9" s="65" t="str">
        <f>B9</f>
        <v>1.2.3</v>
      </c>
      <c r="D9" s="66" t="s">
        <v>67</v>
      </c>
      <c r="E9" s="67" t="s">
        <v>61</v>
      </c>
      <c r="F9" s="67" t="s">
        <v>68</v>
      </c>
      <c r="G9" s="68" t="s">
        <v>69</v>
      </c>
      <c r="H9" s="69" t="s">
        <v>64</v>
      </c>
      <c r="I9" s="70">
        <f>VLOOKUP(D9,'MEMÓRIAS DE CÁLCULO'!L:M,2,0)</f>
        <v>4.12</v>
      </c>
      <c r="J9" s="71">
        <f>SUMIF(C10:C55,C9,K10:K55)</f>
        <v>2054.0333333333333</v>
      </c>
      <c r="K9" s="72">
        <f t="shared" si="0"/>
        <v>8462.6173333333336</v>
      </c>
      <c r="L9" s="4"/>
      <c r="M9" s="71"/>
      <c r="N9" s="71"/>
      <c r="O9" s="71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outlineLevel="5">
      <c r="A10" s="4"/>
      <c r="B10" s="73" t="str">
        <f t="shared" ref="B10:C10" si="2">B9</f>
        <v>1.2.3</v>
      </c>
      <c r="C10" s="74" t="str">
        <f t="shared" si="2"/>
        <v>1.2.3</v>
      </c>
      <c r="D10" s="75"/>
      <c r="E10" s="76" t="s">
        <v>61</v>
      </c>
      <c r="F10" s="77"/>
      <c r="G10" s="78" t="s">
        <v>70</v>
      </c>
      <c r="H10" s="79" t="s">
        <v>64</v>
      </c>
      <c r="I10" s="80">
        <v>1</v>
      </c>
      <c r="J10" s="81">
        <f>AVERAGE(M10:O10)</f>
        <v>2054.0333333333333</v>
      </c>
      <c r="K10" s="82">
        <f t="shared" si="0"/>
        <v>2054.0333333333333</v>
      </c>
      <c r="L10" s="4"/>
      <c r="M10" s="81">
        <v>995</v>
      </c>
      <c r="N10" s="81">
        <v>1667.1</v>
      </c>
      <c r="O10" s="81">
        <v>3500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outlineLevel="2">
      <c r="A11" s="49"/>
      <c r="B11" s="57" t="s">
        <v>71</v>
      </c>
      <c r="C11" s="58"/>
      <c r="D11" s="58"/>
      <c r="E11" s="59"/>
      <c r="F11" s="59"/>
      <c r="G11" s="60" t="s">
        <v>72</v>
      </c>
      <c r="H11" s="58"/>
      <c r="I11" s="61"/>
      <c r="J11" s="62"/>
      <c r="K11" s="63"/>
      <c r="L11" s="4"/>
      <c r="M11" s="62" t="s">
        <v>56</v>
      </c>
      <c r="N11" s="62" t="s">
        <v>57</v>
      </c>
      <c r="O11" s="62" t="s">
        <v>58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outlineLevel="4">
      <c r="A12" s="4"/>
      <c r="B12" s="64" t="s">
        <v>73</v>
      </c>
      <c r="C12" s="65" t="str">
        <f>B12</f>
        <v>1.5.4</v>
      </c>
      <c r="D12" s="66" t="s">
        <v>74</v>
      </c>
      <c r="E12" s="67" t="s">
        <v>61</v>
      </c>
      <c r="F12" s="67" t="s">
        <v>75</v>
      </c>
      <c r="G12" s="68" t="s">
        <v>76</v>
      </c>
      <c r="H12" s="69" t="s">
        <v>77</v>
      </c>
      <c r="I12" s="70">
        <f>VLOOKUP(D12,'MEMÓRIAS DE CÁLCULO'!L:M,2,0)</f>
        <v>1</v>
      </c>
      <c r="J12" s="71">
        <f>SUMIF(C13:C70,C12,K13:K70)</f>
        <v>3690.4966666666664</v>
      </c>
      <c r="K12" s="72">
        <f t="shared" ref="K12:K15" si="3">J12*I12</f>
        <v>3690.4966666666664</v>
      </c>
      <c r="L12" s="4"/>
      <c r="M12" s="71"/>
      <c r="N12" s="71"/>
      <c r="O12" s="71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outlineLevel="5">
      <c r="A13" s="4"/>
      <c r="B13" s="83" t="str">
        <f t="shared" ref="B13:C13" si="4">B12</f>
        <v>1.5.4</v>
      </c>
      <c r="C13" s="74" t="str">
        <f t="shared" si="4"/>
        <v>1.5.4</v>
      </c>
      <c r="D13" s="75"/>
      <c r="E13" s="76" t="s">
        <v>61</v>
      </c>
      <c r="F13" s="77"/>
      <c r="G13" s="78" t="s">
        <v>78</v>
      </c>
      <c r="H13" s="79" t="s">
        <v>77</v>
      </c>
      <c r="I13" s="80">
        <v>1</v>
      </c>
      <c r="J13" s="81">
        <f>AVERAGE(M13:O13)</f>
        <v>3690.4966666666664</v>
      </c>
      <c r="K13" s="82">
        <f t="shared" si="3"/>
        <v>3690.4966666666664</v>
      </c>
      <c r="L13" s="4"/>
      <c r="M13" s="81">
        <v>3950</v>
      </c>
      <c r="N13" s="81">
        <v>3621.49</v>
      </c>
      <c r="O13" s="81">
        <v>3500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outlineLevel="4">
      <c r="A14" s="4"/>
      <c r="B14" s="64" t="s">
        <v>79</v>
      </c>
      <c r="C14" s="65" t="str">
        <f>B14</f>
        <v>1.5.5</v>
      </c>
      <c r="D14" s="66" t="s">
        <v>80</v>
      </c>
      <c r="E14" s="67" t="s">
        <v>61</v>
      </c>
      <c r="F14" s="67" t="s">
        <v>81</v>
      </c>
      <c r="G14" s="68" t="s">
        <v>82</v>
      </c>
      <c r="H14" s="69" t="s">
        <v>77</v>
      </c>
      <c r="I14" s="70">
        <f>VLOOKUP(D14,'MEMÓRIAS DE CÁLCULO'!L:M,2,0)</f>
        <v>10</v>
      </c>
      <c r="J14" s="71">
        <f>SUMIF(C15:C70,C14,K15:K70)</f>
        <v>4073.7466666666664</v>
      </c>
      <c r="K14" s="72">
        <f t="shared" si="3"/>
        <v>40737.466666666667</v>
      </c>
      <c r="L14" s="4"/>
      <c r="M14" s="71"/>
      <c r="N14" s="71"/>
      <c r="O14" s="71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outlineLevel="5">
      <c r="A15" s="4"/>
      <c r="B15" s="83" t="str">
        <f t="shared" ref="B15:C15" si="5">B14</f>
        <v>1.5.5</v>
      </c>
      <c r="C15" s="74" t="str">
        <f t="shared" si="5"/>
        <v>1.5.5</v>
      </c>
      <c r="D15" s="75"/>
      <c r="E15" s="76" t="s">
        <v>61</v>
      </c>
      <c r="F15" s="77"/>
      <c r="G15" s="78" t="s">
        <v>83</v>
      </c>
      <c r="H15" s="79" t="s">
        <v>64</v>
      </c>
      <c r="I15" s="80">
        <v>1</v>
      </c>
      <c r="J15" s="81">
        <f>AVERAGE(M15:O15)</f>
        <v>4073.7466666666664</v>
      </c>
      <c r="K15" s="82">
        <f t="shared" si="3"/>
        <v>4073.7466666666664</v>
      </c>
      <c r="L15" s="4"/>
      <c r="M15" s="81">
        <v>3950</v>
      </c>
      <c r="N15" s="81">
        <v>4771.24</v>
      </c>
      <c r="O15" s="81">
        <v>3500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outlineLevel="2">
      <c r="A16" s="49"/>
      <c r="B16" s="57" t="s">
        <v>84</v>
      </c>
      <c r="C16" s="58"/>
      <c r="D16" s="58"/>
      <c r="E16" s="59"/>
      <c r="F16" s="59"/>
      <c r="G16" s="60" t="s">
        <v>85</v>
      </c>
      <c r="H16" s="58"/>
      <c r="I16" s="61"/>
      <c r="J16" s="62"/>
      <c r="K16" s="63"/>
      <c r="L16" s="4"/>
      <c r="M16" s="62" t="s">
        <v>86</v>
      </c>
      <c r="N16" s="62" t="s">
        <v>87</v>
      </c>
      <c r="O16" s="62" t="s">
        <v>88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outlineLevel="4">
      <c r="A17" s="4"/>
      <c r="B17" s="84" t="s">
        <v>89</v>
      </c>
      <c r="C17" s="85"/>
      <c r="D17" s="86"/>
      <c r="E17" s="87"/>
      <c r="F17" s="87"/>
      <c r="G17" s="88" t="s">
        <v>90</v>
      </c>
      <c r="H17" s="85"/>
      <c r="I17" s="89"/>
      <c r="J17" s="90"/>
      <c r="K17" s="91"/>
      <c r="L17" s="4"/>
      <c r="M17" s="90"/>
      <c r="N17" s="90"/>
      <c r="O17" s="90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outlineLevel="5">
      <c r="A18" s="4"/>
      <c r="B18" s="64" t="s">
        <v>91</v>
      </c>
      <c r="C18" s="65" t="str">
        <f>B18</f>
        <v>1.9.2.1</v>
      </c>
      <c r="D18" s="66" t="s">
        <v>92</v>
      </c>
      <c r="E18" s="67" t="s">
        <v>61</v>
      </c>
      <c r="F18" s="67" t="s">
        <v>93</v>
      </c>
      <c r="G18" s="68" t="s">
        <v>94</v>
      </c>
      <c r="H18" s="69" t="s">
        <v>77</v>
      </c>
      <c r="I18" s="70">
        <f>VLOOKUP(D18,'MEMÓRIAS DE CÁLCULO'!L:M,2,0)</f>
        <v>407</v>
      </c>
      <c r="J18" s="71">
        <f>SUMIF(C19:C90,C18,K19:K90)</f>
        <v>17.010000000000002</v>
      </c>
      <c r="K18" s="72">
        <f t="shared" ref="K18:K83" si="6">J18*I18</f>
        <v>6923.0700000000006</v>
      </c>
      <c r="L18" s="4"/>
      <c r="M18" s="71"/>
      <c r="N18" s="71"/>
      <c r="O18" s="71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outlineLevel="6">
      <c r="A19" s="4"/>
      <c r="B19" s="83" t="str">
        <f t="shared" ref="B19:C19" si="7">B18</f>
        <v>1.9.2.1</v>
      </c>
      <c r="C19" s="74" t="str">
        <f t="shared" si="7"/>
        <v>1.9.2.1</v>
      </c>
      <c r="D19" s="75"/>
      <c r="E19" s="77"/>
      <c r="F19" s="77"/>
      <c r="G19" s="78" t="s">
        <v>95</v>
      </c>
      <c r="H19" s="79" t="s">
        <v>77</v>
      </c>
      <c r="I19" s="80">
        <v>1</v>
      </c>
      <c r="J19" s="81">
        <f>AVERAGE(M19:O19)</f>
        <v>17.010000000000002</v>
      </c>
      <c r="K19" s="82">
        <f t="shared" si="6"/>
        <v>17.010000000000002</v>
      </c>
      <c r="L19" s="4"/>
      <c r="M19" s="81">
        <v>14.45</v>
      </c>
      <c r="N19" s="81">
        <v>19.23</v>
      </c>
      <c r="O19" s="81">
        <v>17.350000000000001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outlineLevel="5">
      <c r="A20" s="4"/>
      <c r="B20" s="64" t="s">
        <v>96</v>
      </c>
      <c r="C20" s="65" t="str">
        <f>B20</f>
        <v>1.9.2.2</v>
      </c>
      <c r="D20" s="66" t="s">
        <v>97</v>
      </c>
      <c r="E20" s="67" t="s">
        <v>98</v>
      </c>
      <c r="F20" s="67" t="s">
        <v>93</v>
      </c>
      <c r="G20" s="68" t="s">
        <v>94</v>
      </c>
      <c r="H20" s="69" t="s">
        <v>77</v>
      </c>
      <c r="I20" s="70">
        <f>VLOOKUP(D20,'MEMÓRIAS DE CÁLCULO'!L:M,2,0)</f>
        <v>341</v>
      </c>
      <c r="J20" s="71">
        <f>SUMIF(C21:C90,C20,K21:K90)</f>
        <v>17.010000000000002</v>
      </c>
      <c r="K20" s="72">
        <f t="shared" si="6"/>
        <v>5800.4100000000008</v>
      </c>
      <c r="L20" s="4"/>
      <c r="M20" s="71"/>
      <c r="N20" s="71"/>
      <c r="O20" s="71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outlineLevel="6">
      <c r="A21" s="4"/>
      <c r="B21" s="83" t="str">
        <f t="shared" ref="B21:C21" si="8">B20</f>
        <v>1.9.2.2</v>
      </c>
      <c r="C21" s="74" t="str">
        <f t="shared" si="8"/>
        <v>1.9.2.2</v>
      </c>
      <c r="D21" s="75"/>
      <c r="E21" s="77"/>
      <c r="F21" s="77"/>
      <c r="G21" s="78" t="s">
        <v>95</v>
      </c>
      <c r="H21" s="79" t="s">
        <v>77</v>
      </c>
      <c r="I21" s="80">
        <v>1</v>
      </c>
      <c r="J21" s="81">
        <f>AVERAGE(M21:O21)</f>
        <v>17.010000000000002</v>
      </c>
      <c r="K21" s="82">
        <f t="shared" si="6"/>
        <v>17.010000000000002</v>
      </c>
      <c r="L21" s="4"/>
      <c r="M21" s="81">
        <v>14.45</v>
      </c>
      <c r="N21" s="81">
        <v>19.23</v>
      </c>
      <c r="O21" s="81">
        <v>17.350000000000001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outlineLevel="5">
      <c r="A22" s="4"/>
      <c r="B22" s="64" t="s">
        <v>99</v>
      </c>
      <c r="C22" s="65" t="str">
        <f>B22</f>
        <v>1.9.2.3</v>
      </c>
      <c r="D22" s="66" t="s">
        <v>100</v>
      </c>
      <c r="E22" s="67" t="s">
        <v>98</v>
      </c>
      <c r="F22" s="67" t="s">
        <v>101</v>
      </c>
      <c r="G22" s="68" t="s">
        <v>102</v>
      </c>
      <c r="H22" s="69" t="s">
        <v>77</v>
      </c>
      <c r="I22" s="70">
        <f>VLOOKUP(D22,'MEMÓRIAS DE CÁLCULO'!L:M,2,0)</f>
        <v>451</v>
      </c>
      <c r="J22" s="71">
        <f>SUMIF(C23:C91,C22,K23:K91)</f>
        <v>11.956666666666669</v>
      </c>
      <c r="K22" s="72">
        <f t="shared" si="6"/>
        <v>5392.4566666666678</v>
      </c>
      <c r="L22" s="4"/>
      <c r="M22" s="71"/>
      <c r="N22" s="71"/>
      <c r="O22" s="7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outlineLevel="6">
      <c r="A23" s="4"/>
      <c r="B23" s="83" t="str">
        <f t="shared" ref="B23:C23" si="9">B22</f>
        <v>1.9.2.3</v>
      </c>
      <c r="C23" s="74" t="str">
        <f t="shared" si="9"/>
        <v>1.9.2.3</v>
      </c>
      <c r="D23" s="75"/>
      <c r="E23" s="77"/>
      <c r="F23" s="77"/>
      <c r="G23" s="78" t="s">
        <v>103</v>
      </c>
      <c r="H23" s="79" t="s">
        <v>77</v>
      </c>
      <c r="I23" s="80">
        <v>1</v>
      </c>
      <c r="J23" s="81">
        <f>AVERAGE(M23:O23)</f>
        <v>11.956666666666669</v>
      </c>
      <c r="K23" s="82">
        <f t="shared" si="6"/>
        <v>11.956666666666669</v>
      </c>
      <c r="L23" s="4"/>
      <c r="M23" s="81">
        <v>10.130000000000001</v>
      </c>
      <c r="N23" s="81">
        <v>13.58</v>
      </c>
      <c r="O23" s="81">
        <v>12.16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outlineLevel="5">
      <c r="A24" s="4"/>
      <c r="B24" s="64" t="s">
        <v>104</v>
      </c>
      <c r="C24" s="65" t="str">
        <f>B24</f>
        <v>1.9.2.4</v>
      </c>
      <c r="D24" s="66" t="s">
        <v>105</v>
      </c>
      <c r="E24" s="67" t="s">
        <v>98</v>
      </c>
      <c r="F24" s="67" t="s">
        <v>106</v>
      </c>
      <c r="G24" s="68" t="s">
        <v>107</v>
      </c>
      <c r="H24" s="69" t="s">
        <v>77</v>
      </c>
      <c r="I24" s="70">
        <f>VLOOKUP(D24,'MEMÓRIAS DE CÁLCULO'!L:M,2,0)</f>
        <v>6</v>
      </c>
      <c r="J24" s="71">
        <f>SUMIF(C25:C94,C24,K25:K94)</f>
        <v>32.75</v>
      </c>
      <c r="K24" s="72">
        <f t="shared" si="6"/>
        <v>196.5</v>
      </c>
      <c r="L24" s="4"/>
      <c r="M24" s="71"/>
      <c r="N24" s="71"/>
      <c r="O24" s="71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outlineLevel="6">
      <c r="A25" s="4"/>
      <c r="B25" s="83" t="str">
        <f t="shared" ref="B25:C25" si="10">B24</f>
        <v>1.9.2.4</v>
      </c>
      <c r="C25" s="74" t="str">
        <f t="shared" si="10"/>
        <v>1.9.2.4</v>
      </c>
      <c r="D25" s="75"/>
      <c r="E25" s="77"/>
      <c r="F25" s="77"/>
      <c r="G25" s="78" t="s">
        <v>108</v>
      </c>
      <c r="H25" s="79" t="s">
        <v>77</v>
      </c>
      <c r="I25" s="80">
        <v>1</v>
      </c>
      <c r="J25" s="81">
        <f>AVERAGE(M25:O25)</f>
        <v>32.75</v>
      </c>
      <c r="K25" s="82">
        <f t="shared" si="6"/>
        <v>32.75</v>
      </c>
      <c r="L25" s="4"/>
      <c r="M25" s="81">
        <v>27.84</v>
      </c>
      <c r="N25" s="81">
        <v>37.01</v>
      </c>
      <c r="O25" s="81">
        <v>33.4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outlineLevel="5">
      <c r="A26" s="4"/>
      <c r="B26" s="64" t="s">
        <v>109</v>
      </c>
      <c r="C26" s="65" t="str">
        <f>B26</f>
        <v>1.9.2.5</v>
      </c>
      <c r="D26" s="66" t="s">
        <v>110</v>
      </c>
      <c r="E26" s="67" t="s">
        <v>98</v>
      </c>
      <c r="F26" s="67" t="s">
        <v>111</v>
      </c>
      <c r="G26" s="68" t="s">
        <v>112</v>
      </c>
      <c r="H26" s="69" t="s">
        <v>77</v>
      </c>
      <c r="I26" s="70">
        <f>VLOOKUP(D26,'MEMÓRIAS DE CÁLCULO'!L:M,2,0)</f>
        <v>2</v>
      </c>
      <c r="J26" s="71">
        <f>SUMIF(C27:C97,C26,K27:K97)</f>
        <v>32.75</v>
      </c>
      <c r="K26" s="72">
        <f t="shared" si="6"/>
        <v>65.5</v>
      </c>
      <c r="L26" s="4"/>
      <c r="M26" s="71"/>
      <c r="N26" s="71"/>
      <c r="O26" s="71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outlineLevel="6">
      <c r="A27" s="4"/>
      <c r="B27" s="83" t="str">
        <f t="shared" ref="B27:C27" si="11">B26</f>
        <v>1.9.2.5</v>
      </c>
      <c r="C27" s="74" t="str">
        <f t="shared" si="11"/>
        <v>1.9.2.5</v>
      </c>
      <c r="D27" s="75"/>
      <c r="E27" s="77"/>
      <c r="F27" s="77"/>
      <c r="G27" s="78" t="s">
        <v>113</v>
      </c>
      <c r="H27" s="79" t="s">
        <v>77</v>
      </c>
      <c r="I27" s="80">
        <v>1</v>
      </c>
      <c r="J27" s="81">
        <f>AVERAGE(M27:O27)</f>
        <v>32.75</v>
      </c>
      <c r="K27" s="82">
        <f t="shared" si="6"/>
        <v>32.75</v>
      </c>
      <c r="L27" s="4"/>
      <c r="M27" s="81">
        <v>27.84</v>
      </c>
      <c r="N27" s="81">
        <v>37.01</v>
      </c>
      <c r="O27" s="81">
        <v>33.4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outlineLevel="5">
      <c r="A28" s="4"/>
      <c r="B28" s="64" t="s">
        <v>114</v>
      </c>
      <c r="C28" s="65" t="str">
        <f>B28</f>
        <v>1.9.2.6</v>
      </c>
      <c r="D28" s="66" t="s">
        <v>115</v>
      </c>
      <c r="E28" s="67" t="s">
        <v>98</v>
      </c>
      <c r="F28" s="67" t="s">
        <v>116</v>
      </c>
      <c r="G28" s="68" t="s">
        <v>117</v>
      </c>
      <c r="H28" s="69" t="s">
        <v>77</v>
      </c>
      <c r="I28" s="70">
        <f>VLOOKUP(D28,'MEMÓRIAS DE CÁLCULO'!L:M,2,0)</f>
        <v>19</v>
      </c>
      <c r="J28" s="71">
        <f>SUMIF(C29:C99,C28,K29:K99)</f>
        <v>21.933333333333334</v>
      </c>
      <c r="K28" s="72">
        <f t="shared" si="6"/>
        <v>416.73333333333335</v>
      </c>
      <c r="L28" s="4"/>
      <c r="M28" s="71"/>
      <c r="N28" s="71"/>
      <c r="O28" s="7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outlineLevel="6">
      <c r="A29" s="4"/>
      <c r="B29" s="83" t="str">
        <f t="shared" ref="B29:C29" si="12">B28</f>
        <v>1.9.2.6</v>
      </c>
      <c r="C29" s="74" t="str">
        <f t="shared" si="12"/>
        <v>1.9.2.6</v>
      </c>
      <c r="D29" s="75"/>
      <c r="E29" s="77"/>
      <c r="F29" s="77"/>
      <c r="G29" s="78" t="s">
        <v>118</v>
      </c>
      <c r="H29" s="79" t="s">
        <v>77</v>
      </c>
      <c r="I29" s="80">
        <v>1</v>
      </c>
      <c r="J29" s="81">
        <f>AVERAGE(M29:O29)</f>
        <v>21.933333333333334</v>
      </c>
      <c r="K29" s="82">
        <f t="shared" si="6"/>
        <v>21.933333333333334</v>
      </c>
      <c r="L29" s="4"/>
      <c r="M29" s="81">
        <v>18.64</v>
      </c>
      <c r="N29" s="81">
        <v>24.79</v>
      </c>
      <c r="O29" s="81">
        <v>22.37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outlineLevel="5">
      <c r="A30" s="4"/>
      <c r="B30" s="64" t="s">
        <v>119</v>
      </c>
      <c r="C30" s="65" t="str">
        <f>B30</f>
        <v>1.9.2.7</v>
      </c>
      <c r="D30" s="66" t="s">
        <v>120</v>
      </c>
      <c r="E30" s="67" t="s">
        <v>98</v>
      </c>
      <c r="F30" s="67" t="s">
        <v>121</v>
      </c>
      <c r="G30" s="68" t="s">
        <v>122</v>
      </c>
      <c r="H30" s="69" t="s">
        <v>77</v>
      </c>
      <c r="I30" s="70">
        <f>VLOOKUP(D30,'MEMÓRIAS DE CÁLCULO'!L:M,2,0)</f>
        <v>1</v>
      </c>
      <c r="J30" s="71">
        <f>SUMIF(C31:C102,C30,K31:K102)</f>
        <v>41.53</v>
      </c>
      <c r="K30" s="72">
        <f t="shared" si="6"/>
        <v>41.53</v>
      </c>
      <c r="L30" s="4"/>
      <c r="M30" s="71"/>
      <c r="N30" s="71"/>
      <c r="O30" s="7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outlineLevel="6">
      <c r="A31" s="4"/>
      <c r="B31" s="83" t="str">
        <f t="shared" ref="B31:C31" si="13">B30</f>
        <v>1.9.2.7</v>
      </c>
      <c r="C31" s="74" t="str">
        <f t="shared" si="13"/>
        <v>1.9.2.7</v>
      </c>
      <c r="D31" s="75"/>
      <c r="E31" s="77"/>
      <c r="F31" s="77"/>
      <c r="G31" s="78" t="s">
        <v>123</v>
      </c>
      <c r="H31" s="79" t="s">
        <v>77</v>
      </c>
      <c r="I31" s="80">
        <v>1</v>
      </c>
      <c r="J31" s="81">
        <f>AVERAGE(M31:O31)</f>
        <v>41.53</v>
      </c>
      <c r="K31" s="82">
        <f t="shared" si="6"/>
        <v>41.53</v>
      </c>
      <c r="L31" s="4"/>
      <c r="M31" s="81">
        <v>18.64</v>
      </c>
      <c r="N31" s="81">
        <v>55.69</v>
      </c>
      <c r="O31" s="81">
        <v>50.26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outlineLevel="5">
      <c r="A32" s="4"/>
      <c r="B32" s="64" t="s">
        <v>124</v>
      </c>
      <c r="C32" s="65" t="str">
        <f>B32</f>
        <v>1.9.2.8</v>
      </c>
      <c r="D32" s="66" t="s">
        <v>125</v>
      </c>
      <c r="E32" s="67" t="s">
        <v>98</v>
      </c>
      <c r="F32" s="67" t="s">
        <v>126</v>
      </c>
      <c r="G32" s="68" t="s">
        <v>127</v>
      </c>
      <c r="H32" s="69" t="s">
        <v>77</v>
      </c>
      <c r="I32" s="70">
        <f>VLOOKUP(D32,'MEMÓRIAS DE CÁLCULO'!L:M,2,0)</f>
        <v>12</v>
      </c>
      <c r="J32" s="71">
        <f>SUMIF(C33:C105,C32,K33:K105)</f>
        <v>49.273333333333333</v>
      </c>
      <c r="K32" s="72">
        <f t="shared" si="6"/>
        <v>591.28</v>
      </c>
      <c r="L32" s="4"/>
      <c r="M32" s="71"/>
      <c r="N32" s="71"/>
      <c r="O32" s="71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outlineLevel="6">
      <c r="A33" s="4"/>
      <c r="B33" s="83" t="str">
        <f t="shared" ref="B33:C33" si="14">B32</f>
        <v>1.9.2.8</v>
      </c>
      <c r="C33" s="74" t="str">
        <f t="shared" si="14"/>
        <v>1.9.2.8</v>
      </c>
      <c r="D33" s="75"/>
      <c r="E33" s="77"/>
      <c r="F33" s="77"/>
      <c r="G33" s="78" t="s">
        <v>128</v>
      </c>
      <c r="H33" s="79" t="s">
        <v>77</v>
      </c>
      <c r="I33" s="80">
        <v>1</v>
      </c>
      <c r="J33" s="81">
        <f>AVERAGE(M33:O33)</f>
        <v>49.273333333333333</v>
      </c>
      <c r="K33" s="82">
        <f t="shared" si="6"/>
        <v>49.273333333333333</v>
      </c>
      <c r="L33" s="4"/>
      <c r="M33" s="81">
        <v>41.87</v>
      </c>
      <c r="N33" s="81">
        <v>55.69</v>
      </c>
      <c r="O33" s="81">
        <v>50.26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outlineLevel="5">
      <c r="A34" s="4"/>
      <c r="B34" s="64" t="s">
        <v>129</v>
      </c>
      <c r="C34" s="65" t="str">
        <f>B34</f>
        <v>1.9.2.9</v>
      </c>
      <c r="D34" s="66" t="s">
        <v>130</v>
      </c>
      <c r="E34" s="67" t="s">
        <v>98</v>
      </c>
      <c r="F34" s="67" t="s">
        <v>131</v>
      </c>
      <c r="G34" s="68" t="s">
        <v>132</v>
      </c>
      <c r="H34" s="69" t="s">
        <v>77</v>
      </c>
      <c r="I34" s="70">
        <f>VLOOKUP(D34,'MEMÓRIAS DE CÁLCULO'!L:M,2,0)</f>
        <v>2</v>
      </c>
      <c r="J34" s="71">
        <f>SUMIF(C35:C107,C34,K35:K107)</f>
        <v>49.243333333333332</v>
      </c>
      <c r="K34" s="72">
        <f t="shared" si="6"/>
        <v>98.486666666666665</v>
      </c>
      <c r="L34" s="4"/>
      <c r="M34" s="71"/>
      <c r="N34" s="71"/>
      <c r="O34" s="71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outlineLevel="6">
      <c r="A35" s="4"/>
      <c r="B35" s="83" t="str">
        <f t="shared" ref="B35:C35" si="15">B34</f>
        <v>1.9.2.9</v>
      </c>
      <c r="C35" s="74" t="str">
        <f t="shared" si="15"/>
        <v>1.9.2.9</v>
      </c>
      <c r="D35" s="75"/>
      <c r="E35" s="77"/>
      <c r="F35" s="77"/>
      <c r="G35" s="78" t="s">
        <v>133</v>
      </c>
      <c r="H35" s="79" t="s">
        <v>77</v>
      </c>
      <c r="I35" s="80">
        <v>1</v>
      </c>
      <c r="J35" s="81">
        <f>AVERAGE(M35:O35)</f>
        <v>49.243333333333332</v>
      </c>
      <c r="K35" s="82">
        <f t="shared" si="6"/>
        <v>49.243333333333332</v>
      </c>
      <c r="L35" s="4"/>
      <c r="M35" s="81">
        <v>41.87</v>
      </c>
      <c r="N35" s="81">
        <v>55.6</v>
      </c>
      <c r="O35" s="81">
        <v>50.26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outlineLevel="5">
      <c r="A36" s="4"/>
      <c r="B36" s="64" t="s">
        <v>134</v>
      </c>
      <c r="C36" s="65" t="str">
        <f>B36</f>
        <v>1.9.2.10</v>
      </c>
      <c r="D36" s="66" t="s">
        <v>135</v>
      </c>
      <c r="E36" s="67" t="s">
        <v>98</v>
      </c>
      <c r="F36" s="67" t="s">
        <v>136</v>
      </c>
      <c r="G36" s="68" t="s">
        <v>137</v>
      </c>
      <c r="H36" s="69" t="s">
        <v>77</v>
      </c>
      <c r="I36" s="70">
        <f>VLOOKUP(D36,'MEMÓRIAS DE CÁLCULO'!L:M,2,0)</f>
        <v>3</v>
      </c>
      <c r="J36" s="71">
        <f>SUMIF(C37:C110,C36,K37:K110)</f>
        <v>89.01</v>
      </c>
      <c r="K36" s="72">
        <f t="shared" si="6"/>
        <v>267.03000000000003</v>
      </c>
      <c r="L36" s="4"/>
      <c r="M36" s="71"/>
      <c r="N36" s="71"/>
      <c r="O36" s="71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outlineLevel="6">
      <c r="A37" s="4"/>
      <c r="B37" s="83" t="str">
        <f t="shared" ref="B37:C37" si="16">B36</f>
        <v>1.9.2.10</v>
      </c>
      <c r="C37" s="74" t="str">
        <f t="shared" si="16"/>
        <v>1.9.2.10</v>
      </c>
      <c r="D37" s="75"/>
      <c r="E37" s="77"/>
      <c r="F37" s="77"/>
      <c r="G37" s="78" t="s">
        <v>138</v>
      </c>
      <c r="H37" s="79" t="s">
        <v>77</v>
      </c>
      <c r="I37" s="80">
        <v>1</v>
      </c>
      <c r="J37" s="81">
        <f>AVERAGE(M37:O37)</f>
        <v>89.01</v>
      </c>
      <c r="K37" s="82">
        <f t="shared" si="6"/>
        <v>89.01</v>
      </c>
      <c r="L37" s="4"/>
      <c r="M37" s="81">
        <v>75.64</v>
      </c>
      <c r="N37" s="81">
        <v>100.59</v>
      </c>
      <c r="O37" s="81">
        <v>90.8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outlineLevel="5">
      <c r="A38" s="4"/>
      <c r="B38" s="64" t="s">
        <v>139</v>
      </c>
      <c r="C38" s="65" t="str">
        <f>B38</f>
        <v>1.9.2.11</v>
      </c>
      <c r="D38" s="66" t="s">
        <v>140</v>
      </c>
      <c r="E38" s="67" t="s">
        <v>98</v>
      </c>
      <c r="F38" s="67" t="s">
        <v>141</v>
      </c>
      <c r="G38" s="68" t="s">
        <v>122</v>
      </c>
      <c r="H38" s="69" t="s">
        <v>77</v>
      </c>
      <c r="I38" s="70">
        <f>VLOOKUP(D38,'MEMÓRIAS DE CÁLCULO'!L:M,2,0)</f>
        <v>1</v>
      </c>
      <c r="J38" s="71">
        <f>SUMIF(C39:C110,C38,K39:K110)</f>
        <v>49.266666666666673</v>
      </c>
      <c r="K38" s="72">
        <f t="shared" si="6"/>
        <v>49.266666666666673</v>
      </c>
      <c r="L38" s="4"/>
      <c r="M38" s="71"/>
      <c r="N38" s="71"/>
      <c r="O38" s="7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outlineLevel="6">
      <c r="A39" s="4"/>
      <c r="B39" s="83" t="str">
        <f t="shared" ref="B39:C39" si="17">B38</f>
        <v>1.9.2.11</v>
      </c>
      <c r="C39" s="74" t="str">
        <f t="shared" si="17"/>
        <v>1.9.2.11</v>
      </c>
      <c r="D39" s="75"/>
      <c r="E39" s="77"/>
      <c r="F39" s="77"/>
      <c r="G39" s="78" t="s">
        <v>123</v>
      </c>
      <c r="H39" s="79" t="s">
        <v>77</v>
      </c>
      <c r="I39" s="80">
        <v>1</v>
      </c>
      <c r="J39" s="81">
        <f>AVERAGE(M39:O39)</f>
        <v>49.266666666666673</v>
      </c>
      <c r="K39" s="82">
        <f t="shared" si="6"/>
        <v>49.266666666666673</v>
      </c>
      <c r="L39" s="4"/>
      <c r="M39" s="81">
        <v>41.87</v>
      </c>
      <c r="N39" s="81">
        <v>55.69</v>
      </c>
      <c r="O39" s="81">
        <v>50.24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outlineLevel="5">
      <c r="A40" s="4"/>
      <c r="B40" s="64" t="s">
        <v>142</v>
      </c>
      <c r="C40" s="65" t="str">
        <f>B40</f>
        <v>1.9.2.12</v>
      </c>
      <c r="D40" s="66" t="s">
        <v>143</v>
      </c>
      <c r="E40" s="67" t="s">
        <v>98</v>
      </c>
      <c r="F40" s="67" t="s">
        <v>144</v>
      </c>
      <c r="G40" s="68" t="s">
        <v>145</v>
      </c>
      <c r="H40" s="69" t="s">
        <v>77</v>
      </c>
      <c r="I40" s="70">
        <f>VLOOKUP(D40,'MEMÓRIAS DE CÁLCULO'!L:M,2,0)</f>
        <v>7</v>
      </c>
      <c r="J40" s="71">
        <f>SUMIF(C41:C110,C40,K41:K110)</f>
        <v>49.273333333333333</v>
      </c>
      <c r="K40" s="72">
        <f t="shared" si="6"/>
        <v>344.91333333333336</v>
      </c>
      <c r="L40" s="4"/>
      <c r="M40" s="71"/>
      <c r="N40" s="71"/>
      <c r="O40" s="7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outlineLevel="6">
      <c r="A41" s="4"/>
      <c r="B41" s="83" t="str">
        <f t="shared" ref="B41:C41" si="18">B40</f>
        <v>1.9.2.12</v>
      </c>
      <c r="C41" s="74" t="str">
        <f t="shared" si="18"/>
        <v>1.9.2.12</v>
      </c>
      <c r="D41" s="75"/>
      <c r="E41" s="77"/>
      <c r="F41" s="77"/>
      <c r="G41" s="78" t="s">
        <v>146</v>
      </c>
      <c r="H41" s="79" t="s">
        <v>77</v>
      </c>
      <c r="I41" s="80">
        <v>1</v>
      </c>
      <c r="J41" s="81">
        <f>AVERAGE(M41:O41)</f>
        <v>49.273333333333333</v>
      </c>
      <c r="K41" s="82">
        <f t="shared" si="6"/>
        <v>49.273333333333333</v>
      </c>
      <c r="L41" s="4"/>
      <c r="M41" s="81">
        <v>41.87</v>
      </c>
      <c r="N41" s="81">
        <v>55.69</v>
      </c>
      <c r="O41" s="81">
        <v>50.26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outlineLevel="5">
      <c r="A42" s="4"/>
      <c r="B42" s="64" t="s">
        <v>147</v>
      </c>
      <c r="C42" s="65" t="str">
        <f>B42</f>
        <v>1.9.2.13</v>
      </c>
      <c r="D42" s="66" t="s">
        <v>148</v>
      </c>
      <c r="E42" s="67" t="s">
        <v>98</v>
      </c>
      <c r="F42" s="67" t="s">
        <v>149</v>
      </c>
      <c r="G42" s="68" t="s">
        <v>150</v>
      </c>
      <c r="H42" s="69" t="s">
        <v>77</v>
      </c>
      <c r="I42" s="70">
        <f>VLOOKUP(D42,'MEMÓRIAS DE CÁLCULO'!L:M,2,0)</f>
        <v>73</v>
      </c>
      <c r="J42" s="71">
        <f>SUMIF(C43:C110,C42,K43:K110)</f>
        <v>25.27</v>
      </c>
      <c r="K42" s="72">
        <f t="shared" si="6"/>
        <v>1844.71</v>
      </c>
      <c r="L42" s="4"/>
      <c r="M42" s="71"/>
      <c r="N42" s="71"/>
      <c r="O42" s="7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outlineLevel="6">
      <c r="A43" s="4"/>
      <c r="B43" s="83" t="str">
        <f t="shared" ref="B43:C43" si="19">B42</f>
        <v>1.9.2.13</v>
      </c>
      <c r="C43" s="74" t="str">
        <f t="shared" si="19"/>
        <v>1.9.2.13</v>
      </c>
      <c r="D43" s="75"/>
      <c r="E43" s="77"/>
      <c r="F43" s="77"/>
      <c r="G43" s="78" t="s">
        <v>151</v>
      </c>
      <c r="H43" s="79" t="s">
        <v>77</v>
      </c>
      <c r="I43" s="80">
        <v>1</v>
      </c>
      <c r="J43" s="81">
        <f>AVERAGE(M43:O43)</f>
        <v>25.27</v>
      </c>
      <c r="K43" s="82">
        <f t="shared" si="6"/>
        <v>25.27</v>
      </c>
      <c r="L43" s="4"/>
      <c r="M43" s="81">
        <v>21.47</v>
      </c>
      <c r="N43" s="81">
        <v>28.56</v>
      </c>
      <c r="O43" s="81">
        <v>25.78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outlineLevel="5">
      <c r="A44" s="4"/>
      <c r="B44" s="64" t="s">
        <v>152</v>
      </c>
      <c r="C44" s="65" t="str">
        <f>B44</f>
        <v>1.9.2.14</v>
      </c>
      <c r="D44" s="66" t="s">
        <v>153</v>
      </c>
      <c r="E44" s="67" t="s">
        <v>98</v>
      </c>
      <c r="F44" s="67" t="s">
        <v>154</v>
      </c>
      <c r="G44" s="68" t="s">
        <v>155</v>
      </c>
      <c r="H44" s="69" t="s">
        <v>77</v>
      </c>
      <c r="I44" s="70">
        <f>VLOOKUP(D44,'MEMÓRIAS DE CÁLCULO'!L:M,2,0)</f>
        <v>61</v>
      </c>
      <c r="J44" s="71">
        <f>SUMIF(C45:C110,C44,K45:K110)</f>
        <v>17.96</v>
      </c>
      <c r="K44" s="72">
        <f t="shared" si="6"/>
        <v>1095.56</v>
      </c>
      <c r="L44" s="4"/>
      <c r="M44" s="71"/>
      <c r="N44" s="71"/>
      <c r="O44" s="7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outlineLevel="6">
      <c r="A45" s="4"/>
      <c r="B45" s="83" t="str">
        <f t="shared" ref="B45:C45" si="20">B44</f>
        <v>1.9.2.14</v>
      </c>
      <c r="C45" s="74" t="str">
        <f t="shared" si="20"/>
        <v>1.9.2.14</v>
      </c>
      <c r="D45" s="75"/>
      <c r="E45" s="77"/>
      <c r="F45" s="77"/>
      <c r="G45" s="78" t="s">
        <v>156</v>
      </c>
      <c r="H45" s="79" t="s">
        <v>77</v>
      </c>
      <c r="I45" s="80">
        <v>1</v>
      </c>
      <c r="J45" s="81">
        <f>AVERAGE(M45:O45)</f>
        <v>17.96</v>
      </c>
      <c r="K45" s="82">
        <f t="shared" si="6"/>
        <v>17.96</v>
      </c>
      <c r="L45" s="4"/>
      <c r="M45" s="81">
        <v>15.26</v>
      </c>
      <c r="N45" s="81">
        <v>20.3</v>
      </c>
      <c r="O45" s="81">
        <v>18.32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outlineLevel="5">
      <c r="A46" s="4"/>
      <c r="B46" s="64" t="s">
        <v>157</v>
      </c>
      <c r="C46" s="65" t="str">
        <f>B46</f>
        <v>1.9.2.16</v>
      </c>
      <c r="D46" s="66" t="s">
        <v>158</v>
      </c>
      <c r="E46" s="67" t="s">
        <v>98</v>
      </c>
      <c r="F46" s="67" t="s">
        <v>159</v>
      </c>
      <c r="G46" s="68" t="s">
        <v>160</v>
      </c>
      <c r="H46" s="69" t="s">
        <v>77</v>
      </c>
      <c r="I46" s="70">
        <f>VLOOKUP(D46,'MEMÓRIAS DE CÁLCULO'!L:M,2,0)</f>
        <v>12</v>
      </c>
      <c r="J46" s="71">
        <f>SUMIF(C47:C110,C46,K47:K110)</f>
        <v>40.056666666666665</v>
      </c>
      <c r="K46" s="72">
        <f t="shared" si="6"/>
        <v>480.67999999999995</v>
      </c>
      <c r="L46" s="4"/>
      <c r="M46" s="71"/>
      <c r="N46" s="71"/>
      <c r="O46" s="7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outlineLevel="6">
      <c r="A47" s="4"/>
      <c r="B47" s="83" t="str">
        <f t="shared" ref="B47:C47" si="21">B46</f>
        <v>1.9.2.16</v>
      </c>
      <c r="C47" s="74" t="str">
        <f t="shared" si="21"/>
        <v>1.9.2.16</v>
      </c>
      <c r="D47" s="75"/>
      <c r="E47" s="77"/>
      <c r="F47" s="77"/>
      <c r="G47" s="78" t="s">
        <v>161</v>
      </c>
      <c r="H47" s="79" t="s">
        <v>77</v>
      </c>
      <c r="I47" s="80">
        <v>1</v>
      </c>
      <c r="J47" s="81">
        <f>AVERAGE(M47:O47)</f>
        <v>40.056666666666665</v>
      </c>
      <c r="K47" s="82">
        <f t="shared" si="6"/>
        <v>40.056666666666665</v>
      </c>
      <c r="L47" s="4"/>
      <c r="M47" s="81">
        <v>34.04</v>
      </c>
      <c r="N47" s="81">
        <v>45.27</v>
      </c>
      <c r="O47" s="81">
        <v>40.86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outlineLevel="5">
      <c r="A48" s="4"/>
      <c r="B48" s="64" t="s">
        <v>162</v>
      </c>
      <c r="C48" s="65" t="str">
        <f>B48</f>
        <v>1.9.2.19</v>
      </c>
      <c r="D48" s="66" t="s">
        <v>163</v>
      </c>
      <c r="E48" s="67" t="s">
        <v>98</v>
      </c>
      <c r="F48" s="67" t="s">
        <v>164</v>
      </c>
      <c r="G48" s="68" t="s">
        <v>165</v>
      </c>
      <c r="H48" s="69" t="s">
        <v>77</v>
      </c>
      <c r="I48" s="70">
        <f>VLOOKUP(D48,'MEMÓRIAS DE CÁLCULO'!L:M,2,0)</f>
        <v>14</v>
      </c>
      <c r="J48" s="71">
        <f>SUMIF(C49:C110,C48,K49:K110)</f>
        <v>79.476666666666674</v>
      </c>
      <c r="K48" s="72">
        <f t="shared" si="6"/>
        <v>1112.6733333333334</v>
      </c>
      <c r="L48" s="4"/>
      <c r="M48" s="71"/>
      <c r="N48" s="71"/>
      <c r="O48" s="71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outlineLevel="6">
      <c r="A49" s="4"/>
      <c r="B49" s="83" t="str">
        <f t="shared" ref="B49:C49" si="22">B48</f>
        <v>1.9.2.19</v>
      </c>
      <c r="C49" s="74" t="str">
        <f t="shared" si="22"/>
        <v>1.9.2.19</v>
      </c>
      <c r="D49" s="75"/>
      <c r="E49" s="77"/>
      <c r="F49" s="77"/>
      <c r="G49" s="78" t="s">
        <v>166</v>
      </c>
      <c r="H49" s="79" t="s">
        <v>77</v>
      </c>
      <c r="I49" s="80">
        <v>1</v>
      </c>
      <c r="J49" s="81">
        <f>AVERAGE(M49:O49)</f>
        <v>79.476666666666674</v>
      </c>
      <c r="K49" s="82">
        <f t="shared" si="6"/>
        <v>79.476666666666674</v>
      </c>
      <c r="L49" s="4"/>
      <c r="M49" s="81">
        <v>67.540000000000006</v>
      </c>
      <c r="N49" s="81">
        <v>89.82</v>
      </c>
      <c r="O49" s="81">
        <v>81.069999999999993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outlineLevel="5">
      <c r="A50" s="4"/>
      <c r="B50" s="64" t="s">
        <v>167</v>
      </c>
      <c r="C50" s="65" t="str">
        <f>B50</f>
        <v>1.9.2.20</v>
      </c>
      <c r="D50" s="66" t="s">
        <v>168</v>
      </c>
      <c r="E50" s="67" t="s">
        <v>98</v>
      </c>
      <c r="F50" s="67" t="s">
        <v>169</v>
      </c>
      <c r="G50" s="68" t="s">
        <v>170</v>
      </c>
      <c r="H50" s="69" t="s">
        <v>77</v>
      </c>
      <c r="I50" s="70">
        <f>VLOOKUP(D50,'MEMÓRIAS DE CÁLCULO'!L:M,2,0)</f>
        <v>2</v>
      </c>
      <c r="J50" s="71">
        <f>SUMIF(C51:C110,C50,K51:K110)</f>
        <v>79.476666666666674</v>
      </c>
      <c r="K50" s="72">
        <f t="shared" si="6"/>
        <v>158.95333333333335</v>
      </c>
      <c r="L50" s="4"/>
      <c r="M50" s="71"/>
      <c r="N50" s="71"/>
      <c r="O50" s="7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outlineLevel="6">
      <c r="A51" s="4"/>
      <c r="B51" s="83" t="str">
        <f t="shared" ref="B51:C51" si="23">B50</f>
        <v>1.9.2.20</v>
      </c>
      <c r="C51" s="74" t="str">
        <f t="shared" si="23"/>
        <v>1.9.2.20</v>
      </c>
      <c r="D51" s="75"/>
      <c r="E51" s="77"/>
      <c r="F51" s="77"/>
      <c r="G51" s="78" t="s">
        <v>171</v>
      </c>
      <c r="H51" s="79" t="s">
        <v>77</v>
      </c>
      <c r="I51" s="80">
        <v>1</v>
      </c>
      <c r="J51" s="81">
        <f>AVERAGE(M51:O51)</f>
        <v>79.476666666666674</v>
      </c>
      <c r="K51" s="82">
        <f t="shared" si="6"/>
        <v>79.476666666666674</v>
      </c>
      <c r="L51" s="4"/>
      <c r="M51" s="81">
        <v>67.540000000000006</v>
      </c>
      <c r="N51" s="81">
        <v>89.82</v>
      </c>
      <c r="O51" s="81">
        <v>81.069999999999993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outlineLevel="5">
      <c r="A52" s="4"/>
      <c r="B52" s="64" t="s">
        <v>172</v>
      </c>
      <c r="C52" s="65" t="str">
        <f>B52</f>
        <v>1.9.2.21</v>
      </c>
      <c r="D52" s="66" t="s">
        <v>173</v>
      </c>
      <c r="E52" s="67" t="s">
        <v>98</v>
      </c>
      <c r="F52" s="67" t="s">
        <v>174</v>
      </c>
      <c r="G52" s="68" t="s">
        <v>175</v>
      </c>
      <c r="H52" s="69" t="s">
        <v>77</v>
      </c>
      <c r="I52" s="70">
        <f>VLOOKUP(D52,'MEMÓRIAS DE CÁLCULO'!L:M,2,0)</f>
        <v>1</v>
      </c>
      <c r="J52" s="71">
        <f>SUMIF(C53:C110,C52,K53:K110)</f>
        <v>123.98</v>
      </c>
      <c r="K52" s="72">
        <f t="shared" si="6"/>
        <v>123.98</v>
      </c>
      <c r="L52" s="4"/>
      <c r="M52" s="71"/>
      <c r="N52" s="71"/>
      <c r="O52" s="71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outlineLevel="6">
      <c r="A53" s="4"/>
      <c r="B53" s="83" t="str">
        <f t="shared" ref="B53:C53" si="24">B52</f>
        <v>1.9.2.21</v>
      </c>
      <c r="C53" s="74" t="str">
        <f t="shared" si="24"/>
        <v>1.9.2.21</v>
      </c>
      <c r="D53" s="75"/>
      <c r="E53" s="77"/>
      <c r="F53" s="77"/>
      <c r="G53" s="78" t="s">
        <v>176</v>
      </c>
      <c r="H53" s="79" t="s">
        <v>77</v>
      </c>
      <c r="I53" s="80">
        <v>1</v>
      </c>
      <c r="J53" s="81">
        <f>AVERAGE(M53:O53)</f>
        <v>123.98</v>
      </c>
      <c r="K53" s="82">
        <f t="shared" si="6"/>
        <v>123.98</v>
      </c>
      <c r="L53" s="4"/>
      <c r="M53" s="81">
        <v>105.36</v>
      </c>
      <c r="N53" s="81">
        <v>140.12</v>
      </c>
      <c r="O53" s="81">
        <v>126.46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outlineLevel="5">
      <c r="A54" s="4"/>
      <c r="B54" s="64" t="s">
        <v>177</v>
      </c>
      <c r="C54" s="65" t="str">
        <f>B54</f>
        <v>1.9.2.22</v>
      </c>
      <c r="D54" s="66" t="s">
        <v>178</v>
      </c>
      <c r="E54" s="67" t="s">
        <v>98</v>
      </c>
      <c r="F54" s="67" t="s">
        <v>179</v>
      </c>
      <c r="G54" s="68" t="s">
        <v>180</v>
      </c>
      <c r="H54" s="69" t="s">
        <v>77</v>
      </c>
      <c r="I54" s="70">
        <f>VLOOKUP(D54,'MEMÓRIAS DE CÁLCULO'!L:M,2,0)</f>
        <v>7</v>
      </c>
      <c r="J54" s="71">
        <f>SUMIF(C55:C110,C54,K55:K110)</f>
        <v>123.98</v>
      </c>
      <c r="K54" s="72">
        <f t="shared" si="6"/>
        <v>867.86</v>
      </c>
      <c r="L54" s="4"/>
      <c r="M54" s="71"/>
      <c r="N54" s="71"/>
      <c r="O54" s="71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outlineLevel="6">
      <c r="A55" s="4"/>
      <c r="B55" s="83" t="str">
        <f t="shared" ref="B55:C55" si="25">B54</f>
        <v>1.9.2.22</v>
      </c>
      <c r="C55" s="74" t="str">
        <f t="shared" si="25"/>
        <v>1.9.2.22</v>
      </c>
      <c r="D55" s="75"/>
      <c r="E55" s="77"/>
      <c r="F55" s="77"/>
      <c r="G55" s="78" t="s">
        <v>181</v>
      </c>
      <c r="H55" s="79" t="s">
        <v>77</v>
      </c>
      <c r="I55" s="80">
        <v>1</v>
      </c>
      <c r="J55" s="81">
        <f>AVERAGE(M55:O55)</f>
        <v>123.98</v>
      </c>
      <c r="K55" s="82">
        <f t="shared" si="6"/>
        <v>123.98</v>
      </c>
      <c r="L55" s="4"/>
      <c r="M55" s="81">
        <v>105.36</v>
      </c>
      <c r="N55" s="81">
        <v>140.12</v>
      </c>
      <c r="O55" s="81">
        <v>126.46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outlineLevel="5">
      <c r="A56" s="4"/>
      <c r="B56" s="64" t="s">
        <v>182</v>
      </c>
      <c r="C56" s="65" t="str">
        <f>B56</f>
        <v>1.9.2.27</v>
      </c>
      <c r="D56" s="66" t="s">
        <v>183</v>
      </c>
      <c r="E56" s="67" t="s">
        <v>98</v>
      </c>
      <c r="F56" s="67" t="s">
        <v>184</v>
      </c>
      <c r="G56" s="68" t="s">
        <v>185</v>
      </c>
      <c r="H56" s="69" t="s">
        <v>77</v>
      </c>
      <c r="I56" s="70">
        <f>VLOOKUP(D56,'MEMÓRIAS DE CÁLCULO'!L:M,2,0)</f>
        <v>22</v>
      </c>
      <c r="J56" s="71">
        <f>SUMIF(C57:C110,C56,K57:K110)</f>
        <v>230.48000000000002</v>
      </c>
      <c r="K56" s="72">
        <f t="shared" si="6"/>
        <v>5070.5600000000004</v>
      </c>
      <c r="L56" s="4"/>
      <c r="M56" s="71"/>
      <c r="N56" s="71"/>
      <c r="O56" s="71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outlineLevel="6">
      <c r="A57" s="4"/>
      <c r="B57" s="83" t="str">
        <f t="shared" ref="B57:C57" si="26">B56</f>
        <v>1.9.2.27</v>
      </c>
      <c r="C57" s="74" t="str">
        <f t="shared" si="26"/>
        <v>1.9.2.27</v>
      </c>
      <c r="D57" s="75"/>
      <c r="E57" s="77"/>
      <c r="F57" s="77"/>
      <c r="G57" s="78" t="s">
        <v>186</v>
      </c>
      <c r="H57" s="79" t="s">
        <v>77</v>
      </c>
      <c r="I57" s="80">
        <v>1</v>
      </c>
      <c r="J57" s="81">
        <f>AVERAGE(M57:O57)</f>
        <v>230.48000000000002</v>
      </c>
      <c r="K57" s="82">
        <f t="shared" si="6"/>
        <v>230.48000000000002</v>
      </c>
      <c r="L57" s="4"/>
      <c r="M57" s="81">
        <v>195.87</v>
      </c>
      <c r="N57" s="81">
        <v>260.47000000000003</v>
      </c>
      <c r="O57" s="81">
        <v>235.1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outlineLevel="5">
      <c r="A58" s="4"/>
      <c r="B58" s="64" t="s">
        <v>187</v>
      </c>
      <c r="C58" s="65" t="str">
        <f>B58</f>
        <v>1.9.2.28</v>
      </c>
      <c r="D58" s="66" t="s">
        <v>188</v>
      </c>
      <c r="E58" s="67" t="s">
        <v>98</v>
      </c>
      <c r="F58" s="67" t="s">
        <v>189</v>
      </c>
      <c r="G58" s="68" t="s">
        <v>190</v>
      </c>
      <c r="H58" s="69" t="s">
        <v>77</v>
      </c>
      <c r="I58" s="70">
        <f>VLOOKUP(D58,'MEMÓRIAS DE CÁLCULO'!L:M,2,0)</f>
        <v>92</v>
      </c>
      <c r="J58" s="71">
        <f>SUMIF(C59:C110,C58,K59:K110)</f>
        <v>36.56</v>
      </c>
      <c r="K58" s="72">
        <f t="shared" si="6"/>
        <v>3363.5200000000004</v>
      </c>
      <c r="L58" s="4"/>
      <c r="M58" s="71"/>
      <c r="N58" s="71"/>
      <c r="O58" s="71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outlineLevel="6">
      <c r="A59" s="4"/>
      <c r="B59" s="83" t="str">
        <f t="shared" ref="B59:C59" si="27">B58</f>
        <v>1.9.2.28</v>
      </c>
      <c r="C59" s="74" t="str">
        <f t="shared" si="27"/>
        <v>1.9.2.28</v>
      </c>
      <c r="D59" s="75"/>
      <c r="E59" s="77"/>
      <c r="F59" s="77"/>
      <c r="G59" s="78" t="s">
        <v>191</v>
      </c>
      <c r="H59" s="79" t="s">
        <v>77</v>
      </c>
      <c r="I59" s="80">
        <v>1</v>
      </c>
      <c r="J59" s="81">
        <f>AVERAGE(M59:O59)</f>
        <v>36.56</v>
      </c>
      <c r="K59" s="82">
        <f t="shared" si="6"/>
        <v>36.56</v>
      </c>
      <c r="L59" s="4"/>
      <c r="M59" s="81">
        <v>31.07</v>
      </c>
      <c r="N59" s="81">
        <v>41.32</v>
      </c>
      <c r="O59" s="81">
        <v>37.29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outlineLevel="5">
      <c r="A60" s="4"/>
      <c r="B60" s="64" t="s">
        <v>192</v>
      </c>
      <c r="C60" s="65" t="str">
        <f>B60</f>
        <v>1.9.2.29</v>
      </c>
      <c r="D60" s="66" t="s">
        <v>193</v>
      </c>
      <c r="E60" s="67" t="s">
        <v>98</v>
      </c>
      <c r="F60" s="67" t="s">
        <v>194</v>
      </c>
      <c r="G60" s="68" t="s">
        <v>195</v>
      </c>
      <c r="H60" s="69" t="s">
        <v>77</v>
      </c>
      <c r="I60" s="70">
        <v>1</v>
      </c>
      <c r="J60" s="71">
        <f>SUMIF(C61:C110,C60,K61:K110)</f>
        <v>58.813333333333333</v>
      </c>
      <c r="K60" s="72">
        <f t="shared" si="6"/>
        <v>58.813333333333333</v>
      </c>
      <c r="L60" s="4"/>
      <c r="M60" s="71"/>
      <c r="N60" s="71"/>
      <c r="O60" s="71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outlineLevel="6">
      <c r="A61" s="4"/>
      <c r="B61" s="83" t="str">
        <f t="shared" ref="B61:C61" si="28">B60</f>
        <v>1.9.2.29</v>
      </c>
      <c r="C61" s="74" t="str">
        <f t="shared" si="28"/>
        <v>1.9.2.29</v>
      </c>
      <c r="D61" s="75"/>
      <c r="E61" s="77"/>
      <c r="F61" s="77"/>
      <c r="G61" s="78" t="s">
        <v>196</v>
      </c>
      <c r="H61" s="79" t="s">
        <v>77</v>
      </c>
      <c r="I61" s="80">
        <v>1</v>
      </c>
      <c r="J61" s="81">
        <f>AVERAGE(M61:O61)</f>
        <v>58.813333333333333</v>
      </c>
      <c r="K61" s="82">
        <f t="shared" si="6"/>
        <v>58.813333333333333</v>
      </c>
      <c r="L61" s="4"/>
      <c r="M61" s="81">
        <v>49.98</v>
      </c>
      <c r="N61" s="81">
        <v>66.47</v>
      </c>
      <c r="O61" s="81">
        <v>59.99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outlineLevel="5">
      <c r="A62" s="4"/>
      <c r="B62" s="64" t="s">
        <v>197</v>
      </c>
      <c r="C62" s="65" t="str">
        <f>B62</f>
        <v>1.9.2.30</v>
      </c>
      <c r="D62" s="66" t="s">
        <v>198</v>
      </c>
      <c r="E62" s="67" t="s">
        <v>98</v>
      </c>
      <c r="F62" s="67" t="s">
        <v>199</v>
      </c>
      <c r="G62" s="68" t="s">
        <v>200</v>
      </c>
      <c r="H62" s="69" t="s">
        <v>77</v>
      </c>
      <c r="I62" s="70">
        <v>1</v>
      </c>
      <c r="J62" s="71">
        <f>SUMIF(C63:C110,C62,K63:K110)</f>
        <v>71.626666666666665</v>
      </c>
      <c r="K62" s="72">
        <f t="shared" si="6"/>
        <v>71.626666666666665</v>
      </c>
      <c r="L62" s="4"/>
      <c r="M62" s="71"/>
      <c r="N62" s="71"/>
      <c r="O62" s="71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outlineLevel="6">
      <c r="A63" s="4"/>
      <c r="B63" s="83" t="str">
        <f t="shared" ref="B63:C63" si="29">B62</f>
        <v>1.9.2.30</v>
      </c>
      <c r="C63" s="74" t="str">
        <f t="shared" si="29"/>
        <v>1.9.2.30</v>
      </c>
      <c r="D63" s="75"/>
      <c r="E63" s="77"/>
      <c r="F63" s="77"/>
      <c r="G63" s="78" t="s">
        <v>201</v>
      </c>
      <c r="H63" s="79" t="s">
        <v>77</v>
      </c>
      <c r="I63" s="80">
        <v>1</v>
      </c>
      <c r="J63" s="81">
        <f>AVERAGE(M63:O63)</f>
        <v>71.626666666666665</v>
      </c>
      <c r="K63" s="82">
        <f t="shared" si="6"/>
        <v>71.626666666666665</v>
      </c>
      <c r="L63" s="4"/>
      <c r="M63" s="81">
        <v>49.98</v>
      </c>
      <c r="N63" s="81">
        <v>104.91</v>
      </c>
      <c r="O63" s="81">
        <v>59.99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outlineLevel="5">
      <c r="A64" s="4"/>
      <c r="B64" s="64" t="s">
        <v>202</v>
      </c>
      <c r="C64" s="65" t="str">
        <f>B64</f>
        <v>1.9.2.31</v>
      </c>
      <c r="D64" s="66" t="s">
        <v>203</v>
      </c>
      <c r="E64" s="67" t="s">
        <v>98</v>
      </c>
      <c r="F64" s="67" t="s">
        <v>204</v>
      </c>
      <c r="G64" s="68" t="s">
        <v>205</v>
      </c>
      <c r="H64" s="69" t="s">
        <v>77</v>
      </c>
      <c r="I64" s="70">
        <v>1</v>
      </c>
      <c r="J64" s="71">
        <f>SUMIF(C65:C110,C64,K65:K110)</f>
        <v>92.83</v>
      </c>
      <c r="K64" s="72">
        <f t="shared" si="6"/>
        <v>92.83</v>
      </c>
      <c r="L64" s="4"/>
      <c r="M64" s="71"/>
      <c r="N64" s="71"/>
      <c r="O64" s="71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outlineLevel="6">
      <c r="A65" s="4"/>
      <c r="B65" s="83" t="str">
        <f t="shared" ref="B65:C65" si="30">B64</f>
        <v>1.9.2.31</v>
      </c>
      <c r="C65" s="74" t="str">
        <f t="shared" si="30"/>
        <v>1.9.2.31</v>
      </c>
      <c r="D65" s="75"/>
      <c r="E65" s="77"/>
      <c r="F65" s="77"/>
      <c r="G65" s="78" t="s">
        <v>206</v>
      </c>
      <c r="H65" s="79" t="s">
        <v>77</v>
      </c>
      <c r="I65" s="80">
        <v>1</v>
      </c>
      <c r="J65" s="81">
        <f>AVERAGE(M65:O65)</f>
        <v>92.83</v>
      </c>
      <c r="K65" s="82">
        <f t="shared" si="6"/>
        <v>92.83</v>
      </c>
      <c r="L65" s="4"/>
      <c r="M65" s="81">
        <v>78.89</v>
      </c>
      <c r="N65" s="81">
        <v>104.91</v>
      </c>
      <c r="O65" s="81">
        <v>94.69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outlineLevel="5">
      <c r="A66" s="4"/>
      <c r="B66" s="64" t="s">
        <v>207</v>
      </c>
      <c r="C66" s="65" t="str">
        <f>B66</f>
        <v>1.9.2.32</v>
      </c>
      <c r="D66" s="66" t="s">
        <v>208</v>
      </c>
      <c r="E66" s="67" t="s">
        <v>98</v>
      </c>
      <c r="F66" s="67" t="s">
        <v>209</v>
      </c>
      <c r="G66" s="68" t="s">
        <v>210</v>
      </c>
      <c r="H66" s="69" t="s">
        <v>77</v>
      </c>
      <c r="I66" s="70">
        <v>1</v>
      </c>
      <c r="J66" s="71">
        <f>SUMIF(C67:C110,C66,K67:K110)</f>
        <v>108.75666666666666</v>
      </c>
      <c r="K66" s="72">
        <f t="shared" si="6"/>
        <v>108.75666666666666</v>
      </c>
      <c r="L66" s="4"/>
      <c r="M66" s="71"/>
      <c r="N66" s="71"/>
      <c r="O66" s="71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outlineLevel="6">
      <c r="A67" s="4"/>
      <c r="B67" s="83" t="str">
        <f t="shared" ref="B67:C67" si="31">B66</f>
        <v>1.9.2.32</v>
      </c>
      <c r="C67" s="74" t="str">
        <f t="shared" si="31"/>
        <v>1.9.2.32</v>
      </c>
      <c r="D67" s="75"/>
      <c r="E67" s="77"/>
      <c r="F67" s="77"/>
      <c r="G67" s="78" t="s">
        <v>211</v>
      </c>
      <c r="H67" s="79" t="s">
        <v>77</v>
      </c>
      <c r="I67" s="80">
        <v>1</v>
      </c>
      <c r="J67" s="81">
        <f>AVERAGE(M67:O67)</f>
        <v>108.75666666666666</v>
      </c>
      <c r="K67" s="82">
        <f t="shared" si="6"/>
        <v>108.75666666666666</v>
      </c>
      <c r="L67" s="4"/>
      <c r="M67" s="81">
        <v>78.89</v>
      </c>
      <c r="N67" s="81">
        <v>152.69</v>
      </c>
      <c r="O67" s="81">
        <v>94.69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outlineLevel="5">
      <c r="A68" s="4"/>
      <c r="B68" s="64" t="s">
        <v>212</v>
      </c>
      <c r="C68" s="65" t="str">
        <f>B68</f>
        <v>1.9.2.33</v>
      </c>
      <c r="D68" s="66" t="s">
        <v>213</v>
      </c>
      <c r="E68" s="67" t="s">
        <v>98</v>
      </c>
      <c r="F68" s="67" t="s">
        <v>214</v>
      </c>
      <c r="G68" s="68" t="s">
        <v>215</v>
      </c>
      <c r="H68" s="69" t="s">
        <v>77</v>
      </c>
      <c r="I68" s="70">
        <v>1</v>
      </c>
      <c r="J68" s="71">
        <f>SUMIF(C69:C110,C68,K69:K110)</f>
        <v>135.10666666666665</v>
      </c>
      <c r="K68" s="72">
        <f t="shared" si="6"/>
        <v>135.10666666666665</v>
      </c>
      <c r="L68" s="4"/>
      <c r="M68" s="71"/>
      <c r="N68" s="71"/>
      <c r="O68" s="71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outlineLevel="6">
      <c r="A69" s="4"/>
      <c r="B69" s="83" t="str">
        <f t="shared" ref="B69:C69" si="32">B68</f>
        <v>1.9.2.33</v>
      </c>
      <c r="C69" s="74" t="str">
        <f t="shared" si="32"/>
        <v>1.9.2.33</v>
      </c>
      <c r="D69" s="75"/>
      <c r="E69" s="77"/>
      <c r="F69" s="77"/>
      <c r="G69" s="78" t="s">
        <v>216</v>
      </c>
      <c r="H69" s="79" t="s">
        <v>77</v>
      </c>
      <c r="I69" s="80">
        <v>1</v>
      </c>
      <c r="J69" s="81">
        <f>AVERAGE(M69:O69)</f>
        <v>135.10666666666665</v>
      </c>
      <c r="K69" s="82">
        <f t="shared" si="6"/>
        <v>135.10666666666665</v>
      </c>
      <c r="L69" s="4"/>
      <c r="M69" s="81">
        <v>114.82</v>
      </c>
      <c r="N69" s="81">
        <v>152.69</v>
      </c>
      <c r="O69" s="81">
        <v>137.81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6.5" customHeight="1" outlineLevel="5">
      <c r="A70" s="4"/>
      <c r="B70" s="64" t="s">
        <v>217</v>
      </c>
      <c r="C70" s="65" t="str">
        <f>B70</f>
        <v>1.9.2.34</v>
      </c>
      <c r="D70" s="66" t="s">
        <v>218</v>
      </c>
      <c r="E70" s="67" t="s">
        <v>98</v>
      </c>
      <c r="F70" s="67" t="s">
        <v>219</v>
      </c>
      <c r="G70" s="68" t="s">
        <v>220</v>
      </c>
      <c r="H70" s="69" t="s">
        <v>77</v>
      </c>
      <c r="I70" s="70">
        <v>1</v>
      </c>
      <c r="J70" s="71">
        <f>SUMIF(C71:C110,C70,K71:K110)</f>
        <v>135.10666666666665</v>
      </c>
      <c r="K70" s="72">
        <f t="shared" si="6"/>
        <v>135.10666666666665</v>
      </c>
      <c r="L70" s="4"/>
      <c r="M70" s="71"/>
      <c r="N70" s="71"/>
      <c r="O70" s="71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outlineLevel="6">
      <c r="A71" s="4"/>
      <c r="B71" s="83" t="str">
        <f t="shared" ref="B71:C71" si="33">B70</f>
        <v>1.9.2.34</v>
      </c>
      <c r="C71" s="74" t="str">
        <f t="shared" si="33"/>
        <v>1.9.2.34</v>
      </c>
      <c r="D71" s="75"/>
      <c r="E71" s="77"/>
      <c r="F71" s="77"/>
      <c r="G71" s="78" t="s">
        <v>221</v>
      </c>
      <c r="H71" s="79" t="s">
        <v>77</v>
      </c>
      <c r="I71" s="80">
        <v>1</v>
      </c>
      <c r="J71" s="81">
        <f>AVERAGE(M71:O71)</f>
        <v>135.10666666666665</v>
      </c>
      <c r="K71" s="82">
        <f t="shared" si="6"/>
        <v>135.10666666666665</v>
      </c>
      <c r="L71" s="4"/>
      <c r="M71" s="81">
        <v>114.82</v>
      </c>
      <c r="N71" s="81">
        <v>152.69</v>
      </c>
      <c r="O71" s="81">
        <v>137.81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outlineLevel="5">
      <c r="A72" s="4"/>
      <c r="B72" s="64" t="s">
        <v>222</v>
      </c>
      <c r="C72" s="65" t="str">
        <f>B72</f>
        <v>1.9.2.35</v>
      </c>
      <c r="D72" s="66" t="s">
        <v>223</v>
      </c>
      <c r="E72" s="67" t="s">
        <v>98</v>
      </c>
      <c r="F72" s="67" t="s">
        <v>224</v>
      </c>
      <c r="G72" s="68" t="s">
        <v>225</v>
      </c>
      <c r="H72" s="69" t="s">
        <v>77</v>
      </c>
      <c r="I72" s="70">
        <v>1</v>
      </c>
      <c r="J72" s="71">
        <f>SUMIF(C73:C110,C72,K73:K110)</f>
        <v>135.10666666666665</v>
      </c>
      <c r="K72" s="72">
        <f t="shared" si="6"/>
        <v>135.10666666666665</v>
      </c>
      <c r="L72" s="4"/>
      <c r="M72" s="71"/>
      <c r="N72" s="71"/>
      <c r="O72" s="71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outlineLevel="6">
      <c r="A73" s="4"/>
      <c r="B73" s="83" t="str">
        <f t="shared" ref="B73:C73" si="34">B72</f>
        <v>1.9.2.35</v>
      </c>
      <c r="C73" s="74" t="str">
        <f t="shared" si="34"/>
        <v>1.9.2.35</v>
      </c>
      <c r="D73" s="75"/>
      <c r="E73" s="77"/>
      <c r="F73" s="77"/>
      <c r="G73" s="78" t="s">
        <v>226</v>
      </c>
      <c r="H73" s="79" t="s">
        <v>77</v>
      </c>
      <c r="I73" s="80">
        <v>1</v>
      </c>
      <c r="J73" s="81">
        <f>AVERAGE(M73:O73)</f>
        <v>135.10666666666665</v>
      </c>
      <c r="K73" s="82">
        <f t="shared" si="6"/>
        <v>135.10666666666665</v>
      </c>
      <c r="L73" s="4"/>
      <c r="M73" s="81">
        <v>114.82</v>
      </c>
      <c r="N73" s="81">
        <v>152.69</v>
      </c>
      <c r="O73" s="81">
        <v>137.81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outlineLevel="5">
      <c r="A74" s="4"/>
      <c r="B74" s="64" t="s">
        <v>227</v>
      </c>
      <c r="C74" s="65" t="str">
        <f>B74</f>
        <v>1.9.2.36</v>
      </c>
      <c r="D74" s="66" t="s">
        <v>228</v>
      </c>
      <c r="E74" s="67" t="s">
        <v>98</v>
      </c>
      <c r="F74" s="67" t="s">
        <v>229</v>
      </c>
      <c r="G74" s="68" t="s">
        <v>230</v>
      </c>
      <c r="H74" s="69" t="s">
        <v>77</v>
      </c>
      <c r="I74" s="70">
        <v>1</v>
      </c>
      <c r="J74" s="71">
        <f>SUMIF(C75:C110,C74,K75:K110)</f>
        <v>180.01333333333332</v>
      </c>
      <c r="K74" s="72">
        <f t="shared" si="6"/>
        <v>180.01333333333332</v>
      </c>
      <c r="L74" s="4"/>
      <c r="M74" s="71"/>
      <c r="N74" s="71"/>
      <c r="O74" s="71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outlineLevel="6">
      <c r="A75" s="4"/>
      <c r="B75" s="83" t="str">
        <f t="shared" ref="B75:C75" si="35">B74</f>
        <v>1.9.2.36</v>
      </c>
      <c r="C75" s="74" t="str">
        <f t="shared" si="35"/>
        <v>1.9.2.36</v>
      </c>
      <c r="D75" s="75"/>
      <c r="E75" s="77"/>
      <c r="F75" s="77"/>
      <c r="G75" s="78" t="s">
        <v>231</v>
      </c>
      <c r="H75" s="79" t="s">
        <v>77</v>
      </c>
      <c r="I75" s="80">
        <v>1</v>
      </c>
      <c r="J75" s="81">
        <f>AVERAGE(M75:O75)</f>
        <v>180.01333333333332</v>
      </c>
      <c r="K75" s="82">
        <f t="shared" si="6"/>
        <v>180.01333333333332</v>
      </c>
      <c r="L75" s="4"/>
      <c r="M75" s="81">
        <v>114.82</v>
      </c>
      <c r="N75" s="81">
        <v>287.41000000000003</v>
      </c>
      <c r="O75" s="81">
        <v>137.81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outlineLevel="5">
      <c r="A76" s="4"/>
      <c r="B76" s="64" t="s">
        <v>232</v>
      </c>
      <c r="C76" s="65" t="str">
        <f>B76</f>
        <v>1.9.2.37</v>
      </c>
      <c r="D76" s="66" t="s">
        <v>233</v>
      </c>
      <c r="E76" s="67" t="s">
        <v>98</v>
      </c>
      <c r="F76" s="67" t="s">
        <v>234</v>
      </c>
      <c r="G76" s="68" t="s">
        <v>235</v>
      </c>
      <c r="H76" s="69" t="s">
        <v>77</v>
      </c>
      <c r="I76" s="70">
        <v>1</v>
      </c>
      <c r="J76" s="71">
        <f>SUMIF(C77:C110,C76,K77:K110)</f>
        <v>133.01</v>
      </c>
      <c r="K76" s="72">
        <f t="shared" si="6"/>
        <v>133.01</v>
      </c>
      <c r="L76" s="4"/>
      <c r="M76" s="71"/>
      <c r="N76" s="71"/>
      <c r="O76" s="71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outlineLevel="6">
      <c r="A77" s="4"/>
      <c r="B77" s="83" t="str">
        <f t="shared" ref="B77:C77" si="36">B76</f>
        <v>1.9.2.37</v>
      </c>
      <c r="C77" s="74" t="str">
        <f t="shared" si="36"/>
        <v>1.9.2.37</v>
      </c>
      <c r="D77" s="75"/>
      <c r="E77" s="77"/>
      <c r="F77" s="77"/>
      <c r="G77" s="78" t="s">
        <v>236</v>
      </c>
      <c r="H77" s="79" t="s">
        <v>77</v>
      </c>
      <c r="I77" s="80">
        <v>1</v>
      </c>
      <c r="J77" s="81">
        <f>AVERAGE(M77:O77)</f>
        <v>133.01</v>
      </c>
      <c r="K77" s="82">
        <f t="shared" si="6"/>
        <v>133.01</v>
      </c>
      <c r="L77" s="4"/>
      <c r="M77" s="81">
        <v>114.82</v>
      </c>
      <c r="N77" s="81">
        <v>24.79</v>
      </c>
      <c r="O77" s="81">
        <v>259.42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outlineLevel="5">
      <c r="A78" s="4"/>
      <c r="B78" s="64" t="s">
        <v>237</v>
      </c>
      <c r="C78" s="65" t="str">
        <f>B78</f>
        <v>1.9.2.38</v>
      </c>
      <c r="D78" s="66" t="s">
        <v>238</v>
      </c>
      <c r="E78" s="67" t="s">
        <v>98</v>
      </c>
      <c r="F78" s="67" t="s">
        <v>239</v>
      </c>
      <c r="G78" s="68" t="s">
        <v>240</v>
      </c>
      <c r="H78" s="69" t="s">
        <v>77</v>
      </c>
      <c r="I78" s="70">
        <v>1</v>
      </c>
      <c r="J78" s="71">
        <f>SUMIF(C79:C110,C78,K79:K110)</f>
        <v>175.29999999999998</v>
      </c>
      <c r="K78" s="72">
        <f t="shared" si="6"/>
        <v>175.29999999999998</v>
      </c>
      <c r="L78" s="4"/>
      <c r="M78" s="71"/>
      <c r="N78" s="71"/>
      <c r="O78" s="71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outlineLevel="6">
      <c r="A79" s="4"/>
      <c r="B79" s="83" t="str">
        <f t="shared" ref="B79:C79" si="37">B78</f>
        <v>1.9.2.38</v>
      </c>
      <c r="C79" s="74" t="str">
        <f t="shared" si="37"/>
        <v>1.9.2.38</v>
      </c>
      <c r="D79" s="75"/>
      <c r="E79" s="77"/>
      <c r="F79" s="77"/>
      <c r="G79" s="78" t="s">
        <v>241</v>
      </c>
      <c r="H79" s="79" t="s">
        <v>77</v>
      </c>
      <c r="I79" s="80">
        <v>1</v>
      </c>
      <c r="J79" s="81">
        <f>AVERAGE(M79:O79)</f>
        <v>175.29999999999998</v>
      </c>
      <c r="K79" s="82">
        <f t="shared" si="6"/>
        <v>175.29999999999998</v>
      </c>
      <c r="L79" s="4"/>
      <c r="M79" s="81">
        <v>216.12</v>
      </c>
      <c r="N79" s="81">
        <v>287.41000000000003</v>
      </c>
      <c r="O79" s="81">
        <v>22.37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outlineLevel="5">
      <c r="A80" s="4"/>
      <c r="B80" s="64" t="s">
        <v>242</v>
      </c>
      <c r="C80" s="65" t="str">
        <f>B80</f>
        <v>1.9.2.39</v>
      </c>
      <c r="D80" s="66" t="s">
        <v>243</v>
      </c>
      <c r="E80" s="67" t="s">
        <v>98</v>
      </c>
      <c r="F80" s="67" t="s">
        <v>244</v>
      </c>
      <c r="G80" s="68" t="s">
        <v>245</v>
      </c>
      <c r="H80" s="69" t="s">
        <v>77</v>
      </c>
      <c r="I80" s="70">
        <v>1</v>
      </c>
      <c r="J80" s="71">
        <f>SUMIF(C81:C110,C80,K81:K110)</f>
        <v>254.31666666666669</v>
      </c>
      <c r="K80" s="72">
        <f t="shared" si="6"/>
        <v>254.31666666666669</v>
      </c>
      <c r="L80" s="4"/>
      <c r="M80" s="71"/>
      <c r="N80" s="71"/>
      <c r="O80" s="71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outlineLevel="6">
      <c r="A81" s="4"/>
      <c r="B81" s="83" t="str">
        <f t="shared" ref="B81:C81" si="38">B80</f>
        <v>1.9.2.39</v>
      </c>
      <c r="C81" s="74" t="str">
        <f t="shared" si="38"/>
        <v>1.9.2.39</v>
      </c>
      <c r="D81" s="75"/>
      <c r="E81" s="77"/>
      <c r="F81" s="77"/>
      <c r="G81" s="78" t="s">
        <v>246</v>
      </c>
      <c r="H81" s="79" t="s">
        <v>77</v>
      </c>
      <c r="I81" s="80">
        <v>1</v>
      </c>
      <c r="J81" s="81">
        <f>AVERAGE(M81:O81)</f>
        <v>254.31666666666669</v>
      </c>
      <c r="K81" s="82">
        <f t="shared" si="6"/>
        <v>254.31666666666669</v>
      </c>
      <c r="L81" s="4"/>
      <c r="M81" s="81">
        <v>216.12</v>
      </c>
      <c r="N81" s="81">
        <v>287.41000000000003</v>
      </c>
      <c r="O81" s="81">
        <v>259.42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9.5" customHeight="1" outlineLevel="5">
      <c r="A82" s="4"/>
      <c r="B82" s="64" t="s">
        <v>247</v>
      </c>
      <c r="C82" s="65" t="str">
        <f>B82</f>
        <v>1.9.2.40</v>
      </c>
      <c r="D82" s="66" t="s">
        <v>248</v>
      </c>
      <c r="E82" s="67" t="s">
        <v>98</v>
      </c>
      <c r="F82" s="67" t="s">
        <v>249</v>
      </c>
      <c r="G82" s="68" t="s">
        <v>250</v>
      </c>
      <c r="H82" s="69" t="s">
        <v>77</v>
      </c>
      <c r="I82" s="70">
        <v>1</v>
      </c>
      <c r="J82" s="71">
        <f>SUMIF(C83:C110,C82,K83:K110)</f>
        <v>254.31666666666669</v>
      </c>
      <c r="K82" s="72">
        <f t="shared" si="6"/>
        <v>254.31666666666669</v>
      </c>
      <c r="L82" s="4"/>
      <c r="M82" s="71"/>
      <c r="N82" s="71"/>
      <c r="O82" s="71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outlineLevel="6">
      <c r="A83" s="4"/>
      <c r="B83" s="83" t="str">
        <f t="shared" ref="B83:C83" si="39">B82</f>
        <v>1.9.2.40</v>
      </c>
      <c r="C83" s="74" t="str">
        <f t="shared" si="39"/>
        <v>1.9.2.40</v>
      </c>
      <c r="D83" s="75"/>
      <c r="E83" s="77"/>
      <c r="F83" s="77"/>
      <c r="G83" s="78" t="s">
        <v>251</v>
      </c>
      <c r="H83" s="79" t="s">
        <v>77</v>
      </c>
      <c r="I83" s="80">
        <v>1</v>
      </c>
      <c r="J83" s="81">
        <f>AVERAGE(M83:O83)</f>
        <v>254.31666666666669</v>
      </c>
      <c r="K83" s="82">
        <f t="shared" si="6"/>
        <v>254.31666666666669</v>
      </c>
      <c r="L83" s="4"/>
      <c r="M83" s="81">
        <v>216.12</v>
      </c>
      <c r="N83" s="81">
        <v>287.41000000000003</v>
      </c>
      <c r="O83" s="81">
        <v>259.42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outlineLevel="2">
      <c r="A84" s="49"/>
      <c r="B84" s="57" t="s">
        <v>252</v>
      </c>
      <c r="C84" s="58"/>
      <c r="D84" s="58"/>
      <c r="E84" s="59"/>
      <c r="F84" s="59"/>
      <c r="G84" s="60" t="s">
        <v>253</v>
      </c>
      <c r="H84" s="58"/>
      <c r="I84" s="61"/>
      <c r="J84" s="62"/>
      <c r="K84" s="63"/>
      <c r="L84" s="4"/>
      <c r="M84" s="62" t="s">
        <v>254</v>
      </c>
      <c r="N84" s="62" t="s">
        <v>255</v>
      </c>
      <c r="O84" s="62" t="s">
        <v>256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outlineLevel="4">
      <c r="A85" s="4"/>
      <c r="B85" s="64" t="s">
        <v>257</v>
      </c>
      <c r="C85" s="65" t="str">
        <f>B85</f>
        <v>1.14.1</v>
      </c>
      <c r="D85" s="66" t="s">
        <v>258</v>
      </c>
      <c r="E85" s="67" t="s">
        <v>98</v>
      </c>
      <c r="F85" s="67" t="s">
        <v>259</v>
      </c>
      <c r="G85" s="68" t="s">
        <v>260</v>
      </c>
      <c r="H85" s="69" t="s">
        <v>77</v>
      </c>
      <c r="I85" s="70">
        <f>VLOOKUP(D85,'MEMÓRIAS DE CÁLCULO'!L:M,2,0)</f>
        <v>6</v>
      </c>
      <c r="J85" s="71">
        <f>SUMIF(C86:C110,C85,K86:K110)</f>
        <v>15.296666666666667</v>
      </c>
      <c r="K85" s="72">
        <f t="shared" ref="K85:K110" si="40">J85*I85</f>
        <v>91.78</v>
      </c>
      <c r="L85" s="4"/>
      <c r="M85" s="71"/>
      <c r="N85" s="71"/>
      <c r="O85" s="71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outlineLevel="5">
      <c r="A86" s="4"/>
      <c r="B86" s="83" t="str">
        <f t="shared" ref="B86:C86" si="41">B85</f>
        <v>1.14.1</v>
      </c>
      <c r="C86" s="74" t="str">
        <f t="shared" si="41"/>
        <v>1.14.1</v>
      </c>
      <c r="D86" s="75"/>
      <c r="E86" s="77"/>
      <c r="F86" s="77"/>
      <c r="G86" s="78" t="s">
        <v>261</v>
      </c>
      <c r="H86" s="79" t="s">
        <v>77</v>
      </c>
      <c r="I86" s="80">
        <v>1</v>
      </c>
      <c r="J86" s="81">
        <f>AVERAGE(M86:O86)</f>
        <v>15.296666666666667</v>
      </c>
      <c r="K86" s="82">
        <f t="shared" si="40"/>
        <v>15.296666666666667</v>
      </c>
      <c r="L86" s="4"/>
      <c r="M86" s="81">
        <v>8.49</v>
      </c>
      <c r="N86" s="81">
        <v>11.5</v>
      </c>
      <c r="O86" s="81">
        <v>25.9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outlineLevel="4">
      <c r="A87" s="4"/>
      <c r="B87" s="64" t="s">
        <v>262</v>
      </c>
      <c r="C87" s="65" t="str">
        <f>B87</f>
        <v>1.14.2</v>
      </c>
      <c r="D87" s="66" t="s">
        <v>263</v>
      </c>
      <c r="E87" s="67" t="s">
        <v>98</v>
      </c>
      <c r="F87" s="67" t="s">
        <v>264</v>
      </c>
      <c r="G87" s="68" t="s">
        <v>265</v>
      </c>
      <c r="H87" s="69" t="s">
        <v>77</v>
      </c>
      <c r="I87" s="70">
        <f>VLOOKUP(D87,'MEMÓRIAS DE CÁLCULO'!L:M,2,0)</f>
        <v>12</v>
      </c>
      <c r="J87" s="71">
        <f>SUMIF(C88:C112,C87,K88:K112)</f>
        <v>8.1966666666666672</v>
      </c>
      <c r="K87" s="72">
        <f t="shared" si="40"/>
        <v>98.360000000000014</v>
      </c>
      <c r="L87" s="4"/>
      <c r="M87" s="71"/>
      <c r="N87" s="71"/>
      <c r="O87" s="71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outlineLevel="5">
      <c r="A88" s="4"/>
      <c r="B88" s="83" t="str">
        <f t="shared" ref="B88:C88" si="42">B87</f>
        <v>1.14.2</v>
      </c>
      <c r="C88" s="74" t="str">
        <f t="shared" si="42"/>
        <v>1.14.2</v>
      </c>
      <c r="D88" s="75"/>
      <c r="E88" s="77"/>
      <c r="F88" s="77"/>
      <c r="G88" s="78" t="s">
        <v>261</v>
      </c>
      <c r="H88" s="79" t="s">
        <v>77</v>
      </c>
      <c r="I88" s="80">
        <v>1</v>
      </c>
      <c r="J88" s="81">
        <f>AVERAGE(M88:O88)</f>
        <v>8.1966666666666672</v>
      </c>
      <c r="K88" s="82">
        <f t="shared" si="40"/>
        <v>8.1966666666666672</v>
      </c>
      <c r="L88" s="4"/>
      <c r="M88" s="81">
        <v>8.49</v>
      </c>
      <c r="N88" s="81">
        <v>7.2</v>
      </c>
      <c r="O88" s="81">
        <v>8.9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outlineLevel="4">
      <c r="A89" s="4"/>
      <c r="B89" s="64" t="s">
        <v>266</v>
      </c>
      <c r="C89" s="65" t="str">
        <f>B89</f>
        <v>1.14.3</v>
      </c>
      <c r="D89" s="66" t="s">
        <v>267</v>
      </c>
      <c r="E89" s="67" t="s">
        <v>98</v>
      </c>
      <c r="F89" s="67" t="s">
        <v>268</v>
      </c>
      <c r="G89" s="68" t="s">
        <v>269</v>
      </c>
      <c r="H89" s="69" t="s">
        <v>77</v>
      </c>
      <c r="I89" s="70">
        <f>VLOOKUP(D89,'MEMÓRIAS DE CÁLCULO'!L:M,2,0)</f>
        <v>9</v>
      </c>
      <c r="J89" s="71">
        <f>SUMIF(C90:C114,C89,K90:K114)</f>
        <v>9.1966666666666672</v>
      </c>
      <c r="K89" s="72">
        <f t="shared" si="40"/>
        <v>82.77000000000001</v>
      </c>
      <c r="L89" s="4"/>
      <c r="M89" s="71"/>
      <c r="N89" s="71"/>
      <c r="O89" s="71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outlineLevel="5">
      <c r="A90" s="4"/>
      <c r="B90" s="83" t="str">
        <f t="shared" ref="B90:C90" si="43">B89</f>
        <v>1.14.3</v>
      </c>
      <c r="C90" s="74" t="str">
        <f t="shared" si="43"/>
        <v>1.14.3</v>
      </c>
      <c r="D90" s="75"/>
      <c r="E90" s="77"/>
      <c r="F90" s="77"/>
      <c r="G90" s="78" t="s">
        <v>261</v>
      </c>
      <c r="H90" s="79" t="s">
        <v>77</v>
      </c>
      <c r="I90" s="80">
        <v>1</v>
      </c>
      <c r="J90" s="81">
        <f>AVERAGE(M90:O90)</f>
        <v>9.1966666666666672</v>
      </c>
      <c r="K90" s="82">
        <f t="shared" si="40"/>
        <v>9.1966666666666672</v>
      </c>
      <c r="L90" s="4"/>
      <c r="M90" s="81">
        <v>8.49</v>
      </c>
      <c r="N90" s="81">
        <v>7.2</v>
      </c>
      <c r="O90" s="81">
        <v>11.9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outlineLevel="4">
      <c r="A91" s="4"/>
      <c r="B91" s="64" t="s">
        <v>270</v>
      </c>
      <c r="C91" s="65" t="str">
        <f>B91</f>
        <v>1.14.6</v>
      </c>
      <c r="D91" s="66" t="s">
        <v>271</v>
      </c>
      <c r="E91" s="67" t="s">
        <v>98</v>
      </c>
      <c r="F91" s="67" t="s">
        <v>272</v>
      </c>
      <c r="G91" s="68" t="s">
        <v>273</v>
      </c>
      <c r="H91" s="69" t="s">
        <v>77</v>
      </c>
      <c r="I91" s="70">
        <f>VLOOKUP(D91,'MEMÓRIAS DE CÁLCULO'!L:M,2,0)</f>
        <v>6</v>
      </c>
      <c r="J91" s="71">
        <f>SUMIF(C92:C116,C91,K92:K116)</f>
        <v>11.67</v>
      </c>
      <c r="K91" s="72">
        <f t="shared" si="40"/>
        <v>70.02</v>
      </c>
      <c r="L91" s="4"/>
      <c r="M91" s="71"/>
      <c r="N91" s="71"/>
      <c r="O91" s="71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outlineLevel="5">
      <c r="A92" s="4"/>
      <c r="B92" s="83" t="str">
        <f t="shared" ref="B92:C92" si="44">B91</f>
        <v>1.14.6</v>
      </c>
      <c r="C92" s="74" t="str">
        <f t="shared" si="44"/>
        <v>1.14.6</v>
      </c>
      <c r="D92" s="75"/>
      <c r="E92" s="77"/>
      <c r="F92" s="77"/>
      <c r="G92" s="78" t="s">
        <v>261</v>
      </c>
      <c r="H92" s="79" t="s">
        <v>77</v>
      </c>
      <c r="I92" s="80">
        <v>1</v>
      </c>
      <c r="J92" s="81">
        <f>AVERAGE(M92:O92)</f>
        <v>11.67</v>
      </c>
      <c r="K92" s="82">
        <f t="shared" si="40"/>
        <v>11.67</v>
      </c>
      <c r="L92" s="4"/>
      <c r="M92" s="81">
        <v>7.99</v>
      </c>
      <c r="N92" s="81">
        <v>7.12</v>
      </c>
      <c r="O92" s="81">
        <v>19.899999999999999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outlineLevel="4">
      <c r="A93" s="4"/>
      <c r="B93" s="64" t="s">
        <v>274</v>
      </c>
      <c r="C93" s="65" t="str">
        <f>B93</f>
        <v>1.14.7</v>
      </c>
      <c r="D93" s="66" t="s">
        <v>275</v>
      </c>
      <c r="E93" s="67" t="s">
        <v>98</v>
      </c>
      <c r="F93" s="67" t="s">
        <v>276</v>
      </c>
      <c r="G93" s="68" t="s">
        <v>277</v>
      </c>
      <c r="H93" s="69" t="s">
        <v>77</v>
      </c>
      <c r="I93" s="70">
        <f>VLOOKUP(D93,'MEMÓRIAS DE CÁLCULO'!L:M,2,0)</f>
        <v>22</v>
      </c>
      <c r="J93" s="71">
        <f>SUMIF(C94:C118,C93,K94:K118)</f>
        <v>10.836666666666666</v>
      </c>
      <c r="K93" s="72">
        <f t="shared" si="40"/>
        <v>238.40666666666664</v>
      </c>
      <c r="L93" s="4"/>
      <c r="M93" s="71"/>
      <c r="N93" s="71"/>
      <c r="O93" s="71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outlineLevel="5">
      <c r="A94" s="4"/>
      <c r="B94" s="83" t="str">
        <f t="shared" ref="B94:C94" si="45">B93</f>
        <v>1.14.7</v>
      </c>
      <c r="C94" s="74" t="str">
        <f t="shared" si="45"/>
        <v>1.14.7</v>
      </c>
      <c r="D94" s="75"/>
      <c r="E94" s="77"/>
      <c r="F94" s="77"/>
      <c r="G94" s="78" t="s">
        <v>261</v>
      </c>
      <c r="H94" s="79" t="s">
        <v>77</v>
      </c>
      <c r="I94" s="80">
        <v>1</v>
      </c>
      <c r="J94" s="81">
        <f>AVERAGE(M94:O94)</f>
        <v>10.836666666666666</v>
      </c>
      <c r="K94" s="82">
        <f t="shared" si="40"/>
        <v>10.836666666666666</v>
      </c>
      <c r="L94" s="4"/>
      <c r="M94" s="81">
        <v>8.49</v>
      </c>
      <c r="N94" s="81">
        <v>7.12</v>
      </c>
      <c r="O94" s="81">
        <v>16.899999999999999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outlineLevel="4">
      <c r="A95" s="4"/>
      <c r="B95" s="64" t="s">
        <v>278</v>
      </c>
      <c r="C95" s="65" t="str">
        <f>B95</f>
        <v>1.14.8</v>
      </c>
      <c r="D95" s="66" t="s">
        <v>279</v>
      </c>
      <c r="E95" s="67" t="s">
        <v>98</v>
      </c>
      <c r="F95" s="67" t="s">
        <v>280</v>
      </c>
      <c r="G95" s="68" t="s">
        <v>281</v>
      </c>
      <c r="H95" s="69" t="s">
        <v>77</v>
      </c>
      <c r="I95" s="70">
        <f>VLOOKUP(D95,'MEMÓRIAS DE CÁLCULO'!L:M,2,0)</f>
        <v>22</v>
      </c>
      <c r="J95" s="71">
        <f>SUMIF(C96:C120,C95,K96:K120)</f>
        <v>6.2633333333333328</v>
      </c>
      <c r="K95" s="72">
        <f t="shared" si="40"/>
        <v>137.79333333333332</v>
      </c>
      <c r="L95" s="4"/>
      <c r="M95" s="71"/>
      <c r="N95" s="71"/>
      <c r="O95" s="71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outlineLevel="5">
      <c r="A96" s="4"/>
      <c r="B96" s="83" t="str">
        <f t="shared" ref="B96:C96" si="46">B95</f>
        <v>1.14.8</v>
      </c>
      <c r="C96" s="74" t="str">
        <f t="shared" si="46"/>
        <v>1.14.8</v>
      </c>
      <c r="D96" s="75"/>
      <c r="E96" s="77"/>
      <c r="F96" s="77"/>
      <c r="G96" s="78" t="s">
        <v>261</v>
      </c>
      <c r="H96" s="79" t="s">
        <v>77</v>
      </c>
      <c r="I96" s="80">
        <v>1</v>
      </c>
      <c r="J96" s="81">
        <f>AVERAGE(M96:O96)</f>
        <v>6.2633333333333328</v>
      </c>
      <c r="K96" s="82">
        <f t="shared" si="40"/>
        <v>6.2633333333333328</v>
      </c>
      <c r="L96" s="4"/>
      <c r="M96" s="81">
        <v>6.94</v>
      </c>
      <c r="N96" s="81">
        <v>4.95</v>
      </c>
      <c r="O96" s="81">
        <v>6.9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outlineLevel="4">
      <c r="A97" s="4"/>
      <c r="B97" s="64" t="s">
        <v>282</v>
      </c>
      <c r="C97" s="65" t="str">
        <f>B97</f>
        <v>1.14.9</v>
      </c>
      <c r="D97" s="66" t="s">
        <v>283</v>
      </c>
      <c r="E97" s="67" t="s">
        <v>98</v>
      </c>
      <c r="F97" s="67" t="s">
        <v>284</v>
      </c>
      <c r="G97" s="68" t="s">
        <v>285</v>
      </c>
      <c r="H97" s="69" t="s">
        <v>77</v>
      </c>
      <c r="I97" s="70">
        <f>VLOOKUP(D97,'MEMÓRIAS DE CÁLCULO'!L:M,2,0)</f>
        <v>16</v>
      </c>
      <c r="J97" s="71">
        <f>SUMIF(C98:C122,C97,K98:K122)</f>
        <v>10.963333333333333</v>
      </c>
      <c r="K97" s="72">
        <f t="shared" si="40"/>
        <v>175.41333333333333</v>
      </c>
      <c r="L97" s="4"/>
      <c r="M97" s="71"/>
      <c r="N97" s="71"/>
      <c r="O97" s="71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outlineLevel="5">
      <c r="A98" s="4"/>
      <c r="B98" s="83" t="str">
        <f t="shared" ref="B98:C98" si="47">B97</f>
        <v>1.14.9</v>
      </c>
      <c r="C98" s="74" t="str">
        <f t="shared" si="47"/>
        <v>1.14.9</v>
      </c>
      <c r="D98" s="75"/>
      <c r="E98" s="77"/>
      <c r="F98" s="77"/>
      <c r="G98" s="78" t="s">
        <v>261</v>
      </c>
      <c r="H98" s="79" t="s">
        <v>77</v>
      </c>
      <c r="I98" s="80">
        <v>1</v>
      </c>
      <c r="J98" s="81">
        <f>AVERAGE(M98:O98)</f>
        <v>10.963333333333333</v>
      </c>
      <c r="K98" s="82">
        <f t="shared" si="40"/>
        <v>10.963333333333333</v>
      </c>
      <c r="L98" s="4"/>
      <c r="M98" s="81">
        <v>8.89</v>
      </c>
      <c r="N98" s="81">
        <v>7.1</v>
      </c>
      <c r="O98" s="81">
        <v>16.899999999999999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outlineLevel="4">
      <c r="A99" s="4"/>
      <c r="B99" s="64" t="s">
        <v>286</v>
      </c>
      <c r="C99" s="65" t="str">
        <f>B99</f>
        <v>1.14.10</v>
      </c>
      <c r="D99" s="66" t="s">
        <v>287</v>
      </c>
      <c r="E99" s="67" t="s">
        <v>98</v>
      </c>
      <c r="F99" s="67" t="s">
        <v>288</v>
      </c>
      <c r="G99" s="68" t="s">
        <v>289</v>
      </c>
      <c r="H99" s="69" t="s">
        <v>77</v>
      </c>
      <c r="I99" s="70">
        <f>VLOOKUP(D99,'MEMÓRIAS DE CÁLCULO'!L:M,2,0)</f>
        <v>1</v>
      </c>
      <c r="J99" s="71">
        <f>SUMIF(C100:C124,C99,K100:K124)</f>
        <v>10.829999999999998</v>
      </c>
      <c r="K99" s="72">
        <f t="shared" si="40"/>
        <v>10.829999999999998</v>
      </c>
      <c r="L99" s="4"/>
      <c r="M99" s="71"/>
      <c r="N99" s="71"/>
      <c r="O99" s="71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outlineLevel="5">
      <c r="A100" s="4"/>
      <c r="B100" s="83" t="str">
        <f t="shared" ref="B100:C100" si="48">B99</f>
        <v>1.14.10</v>
      </c>
      <c r="C100" s="74" t="str">
        <f t="shared" si="48"/>
        <v>1.14.10</v>
      </c>
      <c r="D100" s="75"/>
      <c r="E100" s="77"/>
      <c r="F100" s="77"/>
      <c r="G100" s="78" t="s">
        <v>261</v>
      </c>
      <c r="H100" s="79" t="s">
        <v>77</v>
      </c>
      <c r="I100" s="80">
        <v>1</v>
      </c>
      <c r="J100" s="81">
        <f>AVERAGE(M100:O100)</f>
        <v>10.829999999999998</v>
      </c>
      <c r="K100" s="82">
        <f t="shared" si="40"/>
        <v>10.829999999999998</v>
      </c>
      <c r="L100" s="4"/>
      <c r="M100" s="81">
        <v>8.49</v>
      </c>
      <c r="N100" s="81">
        <v>7.1</v>
      </c>
      <c r="O100" s="81">
        <v>16.899999999999999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outlineLevel="4">
      <c r="A101" s="4"/>
      <c r="B101" s="64" t="s">
        <v>290</v>
      </c>
      <c r="C101" s="65" t="str">
        <f>B101</f>
        <v>1.14.11</v>
      </c>
      <c r="D101" s="66" t="s">
        <v>291</v>
      </c>
      <c r="E101" s="67" t="s">
        <v>98</v>
      </c>
      <c r="F101" s="67" t="s">
        <v>292</v>
      </c>
      <c r="G101" s="68" t="s">
        <v>293</v>
      </c>
      <c r="H101" s="69" t="s">
        <v>77</v>
      </c>
      <c r="I101" s="70">
        <f>VLOOKUP(D101,'MEMÓRIAS DE CÁLCULO'!L:M,2,0)</f>
        <v>6</v>
      </c>
      <c r="J101" s="71">
        <f>SUMIF(C102:C126,C101,K102:K126)</f>
        <v>10.829999999999998</v>
      </c>
      <c r="K101" s="72">
        <f t="shared" si="40"/>
        <v>64.97999999999999</v>
      </c>
      <c r="L101" s="4"/>
      <c r="M101" s="71"/>
      <c r="N101" s="71"/>
      <c r="O101" s="71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outlineLevel="5">
      <c r="A102" s="4"/>
      <c r="B102" s="83" t="str">
        <f t="shared" ref="B102:C102" si="49">B101</f>
        <v>1.14.11</v>
      </c>
      <c r="C102" s="74" t="str">
        <f t="shared" si="49"/>
        <v>1.14.11</v>
      </c>
      <c r="D102" s="75"/>
      <c r="E102" s="77"/>
      <c r="F102" s="77"/>
      <c r="G102" s="78" t="s">
        <v>261</v>
      </c>
      <c r="H102" s="79" t="s">
        <v>77</v>
      </c>
      <c r="I102" s="80">
        <v>1</v>
      </c>
      <c r="J102" s="81">
        <f>AVERAGE(M102:O102)</f>
        <v>10.829999999999998</v>
      </c>
      <c r="K102" s="82">
        <f t="shared" si="40"/>
        <v>10.829999999999998</v>
      </c>
      <c r="L102" s="4"/>
      <c r="M102" s="81">
        <v>8.49</v>
      </c>
      <c r="N102" s="81">
        <v>7.1</v>
      </c>
      <c r="O102" s="81">
        <v>16.899999999999999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outlineLevel="4">
      <c r="A103" s="4"/>
      <c r="B103" s="64" t="s">
        <v>294</v>
      </c>
      <c r="C103" s="65" t="str">
        <f>B103</f>
        <v>1.14.12</v>
      </c>
      <c r="D103" s="66" t="s">
        <v>295</v>
      </c>
      <c r="E103" s="67" t="s">
        <v>98</v>
      </c>
      <c r="F103" s="67" t="s">
        <v>296</v>
      </c>
      <c r="G103" s="68" t="s">
        <v>297</v>
      </c>
      <c r="H103" s="69" t="s">
        <v>77</v>
      </c>
      <c r="I103" s="70">
        <f>VLOOKUP(D103,'MEMÓRIAS DE CÁLCULO'!L:M,2,0)</f>
        <v>66</v>
      </c>
      <c r="J103" s="71">
        <f>SUMIF(C104:C128,C103,K104:K128)</f>
        <v>62.663333333333334</v>
      </c>
      <c r="K103" s="72">
        <f t="shared" si="40"/>
        <v>4135.78</v>
      </c>
      <c r="L103" s="4"/>
      <c r="M103" s="71"/>
      <c r="N103" s="71"/>
      <c r="O103" s="71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outlineLevel="5">
      <c r="A104" s="4"/>
      <c r="B104" s="83" t="str">
        <f t="shared" ref="B104:C104" si="50">B103</f>
        <v>1.14.12</v>
      </c>
      <c r="C104" s="74" t="str">
        <f t="shared" si="50"/>
        <v>1.14.12</v>
      </c>
      <c r="D104" s="75"/>
      <c r="E104" s="77"/>
      <c r="F104" s="77"/>
      <c r="G104" s="78" t="s">
        <v>261</v>
      </c>
      <c r="H104" s="79" t="s">
        <v>77</v>
      </c>
      <c r="I104" s="80">
        <v>1</v>
      </c>
      <c r="J104" s="81">
        <f>AVERAGE(M104:O104)</f>
        <v>62.663333333333334</v>
      </c>
      <c r="K104" s="82">
        <f t="shared" si="40"/>
        <v>62.663333333333334</v>
      </c>
      <c r="L104" s="4"/>
      <c r="M104" s="81">
        <v>38.99</v>
      </c>
      <c r="N104" s="81">
        <v>52</v>
      </c>
      <c r="O104" s="81">
        <v>97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outlineLevel="4">
      <c r="A105" s="4"/>
      <c r="B105" s="64" t="s">
        <v>298</v>
      </c>
      <c r="C105" s="65" t="str">
        <f>B105</f>
        <v>1.14.13</v>
      </c>
      <c r="D105" s="66" t="s">
        <v>299</v>
      </c>
      <c r="E105" s="67" t="s">
        <v>98</v>
      </c>
      <c r="F105" s="67" t="s">
        <v>300</v>
      </c>
      <c r="G105" s="68" t="s">
        <v>301</v>
      </c>
      <c r="H105" s="69" t="s">
        <v>77</v>
      </c>
      <c r="I105" s="70">
        <f>VLOOKUP(D105,'MEMÓRIAS DE CÁLCULO'!L:M,2,0)</f>
        <v>6</v>
      </c>
      <c r="J105" s="71">
        <f>SUMIF(C106:C130,C105,K106:K130)</f>
        <v>9.9966666666666679</v>
      </c>
      <c r="K105" s="72">
        <f t="shared" si="40"/>
        <v>59.980000000000004</v>
      </c>
      <c r="L105" s="4"/>
      <c r="M105" s="71"/>
      <c r="N105" s="71"/>
      <c r="O105" s="71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outlineLevel="5">
      <c r="A106" s="4"/>
      <c r="B106" s="83" t="str">
        <f t="shared" ref="B106:C106" si="51">B105</f>
        <v>1.14.13</v>
      </c>
      <c r="C106" s="74" t="str">
        <f t="shared" si="51"/>
        <v>1.14.13</v>
      </c>
      <c r="D106" s="75"/>
      <c r="E106" s="77"/>
      <c r="F106" s="77"/>
      <c r="G106" s="78" t="s">
        <v>261</v>
      </c>
      <c r="H106" s="79" t="s">
        <v>77</v>
      </c>
      <c r="I106" s="80">
        <v>1</v>
      </c>
      <c r="J106" s="81">
        <f>AVERAGE(M106:O106)</f>
        <v>9.9966666666666679</v>
      </c>
      <c r="K106" s="82">
        <f t="shared" si="40"/>
        <v>9.9966666666666679</v>
      </c>
      <c r="L106" s="4"/>
      <c r="M106" s="81">
        <v>7.99</v>
      </c>
      <c r="N106" s="81">
        <v>7.1</v>
      </c>
      <c r="O106" s="81">
        <v>14.9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outlineLevel="4">
      <c r="A107" s="4"/>
      <c r="B107" s="64" t="s">
        <v>302</v>
      </c>
      <c r="C107" s="65" t="str">
        <f>B107</f>
        <v>1.14.14</v>
      </c>
      <c r="D107" s="66" t="s">
        <v>303</v>
      </c>
      <c r="E107" s="67" t="s">
        <v>98</v>
      </c>
      <c r="F107" s="67" t="s">
        <v>304</v>
      </c>
      <c r="G107" s="68" t="s">
        <v>305</v>
      </c>
      <c r="H107" s="69" t="s">
        <v>77</v>
      </c>
      <c r="I107" s="70">
        <f>VLOOKUP(D107,'MEMÓRIAS DE CÁLCULO'!L:M,2,0)</f>
        <v>6</v>
      </c>
      <c r="J107" s="71">
        <f>SUMIF(C108:C132,C107,K108:K132)</f>
        <v>9.9966666666666679</v>
      </c>
      <c r="K107" s="72">
        <f t="shared" si="40"/>
        <v>59.980000000000004</v>
      </c>
      <c r="L107" s="4"/>
      <c r="M107" s="71"/>
      <c r="N107" s="71"/>
      <c r="O107" s="71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outlineLevel="5">
      <c r="A108" s="4"/>
      <c r="B108" s="83" t="str">
        <f t="shared" ref="B108:C108" si="52">B107</f>
        <v>1.14.14</v>
      </c>
      <c r="C108" s="74" t="str">
        <f t="shared" si="52"/>
        <v>1.14.14</v>
      </c>
      <c r="D108" s="75"/>
      <c r="E108" s="77"/>
      <c r="F108" s="77"/>
      <c r="G108" s="78" t="s">
        <v>261</v>
      </c>
      <c r="H108" s="79" t="s">
        <v>77</v>
      </c>
      <c r="I108" s="80">
        <v>1</v>
      </c>
      <c r="J108" s="81">
        <f>AVERAGE(M108:O108)</f>
        <v>9.9966666666666679</v>
      </c>
      <c r="K108" s="82">
        <f t="shared" si="40"/>
        <v>9.9966666666666679</v>
      </c>
      <c r="L108" s="4"/>
      <c r="M108" s="81">
        <v>7.99</v>
      </c>
      <c r="N108" s="81">
        <v>7.1</v>
      </c>
      <c r="O108" s="81">
        <v>14.9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outlineLevel="4">
      <c r="A109" s="4"/>
      <c r="B109" s="64" t="s">
        <v>306</v>
      </c>
      <c r="C109" s="65" t="str">
        <f>B109</f>
        <v>1.14.15</v>
      </c>
      <c r="D109" s="66" t="s">
        <v>307</v>
      </c>
      <c r="E109" s="67" t="s">
        <v>98</v>
      </c>
      <c r="F109" s="67" t="s">
        <v>308</v>
      </c>
      <c r="G109" s="68" t="s">
        <v>309</v>
      </c>
      <c r="H109" s="69" t="s">
        <v>77</v>
      </c>
      <c r="I109" s="70">
        <f>VLOOKUP(D109,'MEMÓRIAS DE CÁLCULO'!L:M,2,0)</f>
        <v>47</v>
      </c>
      <c r="J109" s="71">
        <f>SUMIF(C110:C134,C109,K110:K134)</f>
        <v>6.0633333333333326</v>
      </c>
      <c r="K109" s="72">
        <f t="shared" si="40"/>
        <v>284.97666666666663</v>
      </c>
      <c r="L109" s="4"/>
      <c r="M109" s="71"/>
      <c r="N109" s="71"/>
      <c r="O109" s="71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outlineLevel="5">
      <c r="A110" s="4"/>
      <c r="B110" s="83" t="str">
        <f t="shared" ref="B110:C110" si="53">B109</f>
        <v>1.14.15</v>
      </c>
      <c r="C110" s="74" t="str">
        <f t="shared" si="53"/>
        <v>1.14.15</v>
      </c>
      <c r="D110" s="75"/>
      <c r="E110" s="77"/>
      <c r="F110" s="77"/>
      <c r="G110" s="78" t="s">
        <v>261</v>
      </c>
      <c r="H110" s="79" t="s">
        <v>77</v>
      </c>
      <c r="I110" s="80">
        <v>1</v>
      </c>
      <c r="J110" s="81">
        <f>AVERAGE(M110:O110)</f>
        <v>6.0633333333333326</v>
      </c>
      <c r="K110" s="82">
        <f t="shared" si="40"/>
        <v>6.0633333333333326</v>
      </c>
      <c r="L110" s="4"/>
      <c r="M110" s="81">
        <v>6.79</v>
      </c>
      <c r="N110" s="81">
        <v>4.5</v>
      </c>
      <c r="O110" s="81">
        <v>6.9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5"/>
      <c r="B111" s="83"/>
      <c r="C111" s="8"/>
      <c r="D111" s="8"/>
      <c r="E111" s="77"/>
      <c r="F111" s="8"/>
      <c r="G111" s="5"/>
      <c r="H111" s="6"/>
      <c r="I111" s="7"/>
      <c r="J111" s="9"/>
      <c r="K111" s="9"/>
      <c r="L111" s="5"/>
      <c r="M111" s="9"/>
      <c r="N111" s="9"/>
      <c r="O111" s="9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6"/>
      <c r="I112" s="7"/>
      <c r="J112" s="5"/>
      <c r="K112" s="92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6"/>
      <c r="I113" s="7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6"/>
      <c r="I114" s="7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6"/>
      <c r="I115" s="7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6"/>
      <c r="I116" s="7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6"/>
      <c r="I117" s="7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6"/>
      <c r="I118" s="7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6"/>
      <c r="I119" s="7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6"/>
      <c r="I120" s="7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6"/>
      <c r="I121" s="7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6"/>
      <c r="I122" s="7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6"/>
      <c r="I123" s="7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6"/>
      <c r="I124" s="7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6"/>
      <c r="I125" s="7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6"/>
      <c r="I126" s="7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6"/>
      <c r="I127" s="7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6"/>
      <c r="I128" s="7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6"/>
      <c r="I129" s="7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6"/>
      <c r="I130" s="7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6"/>
      <c r="I131" s="7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6"/>
      <c r="I132" s="7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6"/>
      <c r="I133" s="7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6"/>
      <c r="I134" s="7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6"/>
      <c r="I135" s="7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6"/>
      <c r="I136" s="7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6"/>
      <c r="I137" s="7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6"/>
      <c r="I138" s="7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6"/>
      <c r="I139" s="7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6"/>
      <c r="I140" s="7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6"/>
      <c r="I141" s="7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6"/>
      <c r="I142" s="7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6"/>
      <c r="I143" s="7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6"/>
      <c r="I144" s="7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6"/>
      <c r="I145" s="7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6"/>
      <c r="I146" s="7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6"/>
      <c r="I147" s="7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6"/>
      <c r="I148" s="7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6"/>
      <c r="I149" s="7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6"/>
      <c r="I150" s="7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6"/>
      <c r="I151" s="7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6"/>
      <c r="I152" s="7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6"/>
      <c r="I153" s="7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6"/>
      <c r="I154" s="7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6"/>
      <c r="I155" s="7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6"/>
      <c r="I156" s="7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6"/>
      <c r="I157" s="7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6"/>
      <c r="I158" s="7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6"/>
      <c r="I159" s="7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6"/>
      <c r="I160" s="7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6"/>
      <c r="I161" s="7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6"/>
      <c r="I162" s="7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6"/>
      <c r="I163" s="7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6"/>
      <c r="I164" s="7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6"/>
      <c r="I165" s="7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6"/>
      <c r="I166" s="7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6"/>
      <c r="I167" s="7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6"/>
      <c r="I168" s="7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6"/>
      <c r="I169" s="7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6"/>
      <c r="I170" s="7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6"/>
      <c r="I171" s="7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6"/>
      <c r="I172" s="7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6"/>
      <c r="I173" s="7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6"/>
      <c r="I174" s="7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6"/>
      <c r="I175" s="7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6"/>
      <c r="I176" s="7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6"/>
      <c r="I177" s="7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6"/>
      <c r="I178" s="7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6"/>
      <c r="I179" s="7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6"/>
      <c r="I180" s="7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6"/>
      <c r="I181" s="7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6"/>
      <c r="I182" s="7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6"/>
      <c r="I183" s="7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6"/>
      <c r="I184" s="7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6"/>
      <c r="I185" s="7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6"/>
      <c r="I186" s="7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6"/>
      <c r="I187" s="7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6"/>
      <c r="I188" s="7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6"/>
      <c r="I189" s="7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6"/>
      <c r="I190" s="7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6"/>
      <c r="I191" s="7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6"/>
      <c r="I192" s="7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6"/>
      <c r="I193" s="7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6"/>
      <c r="I194" s="7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6"/>
      <c r="I195" s="7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6"/>
      <c r="I196" s="7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6"/>
      <c r="I197" s="7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6"/>
      <c r="I198" s="7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6"/>
      <c r="I199" s="7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6"/>
      <c r="I200" s="7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6"/>
      <c r="I201" s="7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6"/>
      <c r="I202" s="7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6"/>
      <c r="I203" s="7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6"/>
      <c r="I204" s="7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6"/>
      <c r="I205" s="7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6"/>
      <c r="I206" s="7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6"/>
      <c r="I207" s="7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6"/>
      <c r="I208" s="7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6"/>
      <c r="I209" s="7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6"/>
      <c r="I210" s="7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6"/>
      <c r="I211" s="7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6"/>
      <c r="I212" s="7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6"/>
      <c r="I213" s="7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6"/>
      <c r="I214" s="7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6"/>
      <c r="I215" s="7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6"/>
      <c r="I216" s="7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6"/>
      <c r="I217" s="7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6"/>
      <c r="I218" s="7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6"/>
      <c r="I219" s="7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6"/>
      <c r="I220" s="7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6"/>
      <c r="I221" s="7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6"/>
      <c r="I222" s="7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6"/>
      <c r="I223" s="7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6"/>
      <c r="I224" s="7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6"/>
      <c r="I225" s="7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6"/>
      <c r="I226" s="7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6"/>
      <c r="I227" s="7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6"/>
      <c r="I228" s="7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6"/>
      <c r="I229" s="7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6"/>
      <c r="I230" s="7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6"/>
      <c r="I231" s="7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6"/>
      <c r="I232" s="7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6"/>
      <c r="I233" s="7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6"/>
      <c r="I234" s="7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6"/>
      <c r="I235" s="7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6"/>
      <c r="I236" s="7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6"/>
      <c r="I237" s="7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6"/>
      <c r="I238" s="7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6"/>
      <c r="I239" s="7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6"/>
      <c r="I240" s="7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6"/>
      <c r="I241" s="7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6"/>
      <c r="I242" s="7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6"/>
      <c r="I243" s="7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6"/>
      <c r="I244" s="7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6"/>
      <c r="I245" s="7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6"/>
      <c r="I246" s="7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6"/>
      <c r="I247" s="7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6"/>
      <c r="I248" s="7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6"/>
      <c r="I249" s="7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6"/>
      <c r="I250" s="7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6"/>
      <c r="I251" s="7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6"/>
      <c r="I252" s="7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6"/>
      <c r="I253" s="7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6"/>
      <c r="I254" s="7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6"/>
      <c r="I255" s="7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6"/>
      <c r="I256" s="7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6"/>
      <c r="I257" s="7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6"/>
      <c r="I258" s="7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6"/>
      <c r="I259" s="7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6"/>
      <c r="I260" s="7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6"/>
      <c r="I261" s="7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6"/>
      <c r="I262" s="7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6"/>
      <c r="I263" s="7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6"/>
      <c r="I264" s="7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6"/>
      <c r="I265" s="7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6"/>
      <c r="I266" s="7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6"/>
      <c r="I267" s="7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6"/>
      <c r="I268" s="7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6"/>
      <c r="I269" s="7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6"/>
      <c r="I270" s="7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6"/>
      <c r="I271" s="7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6"/>
      <c r="I272" s="7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6"/>
      <c r="I273" s="7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6"/>
      <c r="I274" s="7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6"/>
      <c r="I275" s="7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6"/>
      <c r="I276" s="7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6"/>
      <c r="I277" s="7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6"/>
      <c r="I278" s="7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6"/>
      <c r="I279" s="7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6"/>
      <c r="I280" s="7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6"/>
      <c r="I281" s="7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6"/>
      <c r="I282" s="7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6"/>
      <c r="I283" s="7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6"/>
      <c r="I284" s="7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6"/>
      <c r="I285" s="7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6"/>
      <c r="I286" s="7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6"/>
      <c r="I287" s="7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6"/>
      <c r="I288" s="7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6"/>
      <c r="I289" s="7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6"/>
      <c r="I290" s="7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6"/>
      <c r="I291" s="7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6"/>
      <c r="I292" s="7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6"/>
      <c r="I293" s="7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6"/>
      <c r="I294" s="7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6"/>
      <c r="I295" s="7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6"/>
      <c r="I296" s="7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6"/>
      <c r="I297" s="7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6"/>
      <c r="I298" s="7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6"/>
      <c r="I299" s="7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6"/>
      <c r="I300" s="7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6"/>
      <c r="I301" s="7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6"/>
      <c r="I302" s="7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6"/>
      <c r="I303" s="7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6"/>
      <c r="I304" s="7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6"/>
      <c r="I305" s="7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6"/>
      <c r="I306" s="7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6"/>
      <c r="I307" s="7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6"/>
      <c r="I308" s="7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6"/>
      <c r="I309" s="7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6"/>
      <c r="I310" s="7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3"/>
      <c r="B412" s="6"/>
      <c r="C412" s="6"/>
      <c r="D412" s="8"/>
      <c r="E412" s="8"/>
      <c r="F412" s="8"/>
      <c r="G412" s="5"/>
      <c r="H412" s="6"/>
      <c r="I412" s="7"/>
      <c r="J412" s="9"/>
      <c r="K412" s="9"/>
      <c r="L412" s="5"/>
      <c r="M412" s="9"/>
      <c r="N412" s="9"/>
      <c r="O412" s="9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3"/>
      <c r="B413" s="6"/>
      <c r="C413" s="6"/>
      <c r="D413" s="8"/>
      <c r="E413" s="8"/>
      <c r="F413" s="8"/>
      <c r="G413" s="5"/>
      <c r="H413" s="6"/>
      <c r="I413" s="7"/>
      <c r="J413" s="9"/>
      <c r="K413" s="9"/>
      <c r="L413" s="5"/>
      <c r="M413" s="9"/>
      <c r="N413" s="9"/>
      <c r="O413" s="9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3"/>
      <c r="B414" s="6"/>
      <c r="C414" s="6"/>
      <c r="D414" s="8"/>
      <c r="E414" s="8"/>
      <c r="F414" s="8"/>
      <c r="G414" s="5"/>
      <c r="H414" s="6"/>
      <c r="I414" s="7"/>
      <c r="J414" s="9"/>
      <c r="K414" s="9"/>
      <c r="L414" s="5"/>
      <c r="M414" s="9"/>
      <c r="N414" s="9"/>
      <c r="O414" s="9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3"/>
      <c r="B415" s="6"/>
      <c r="C415" s="6"/>
      <c r="D415" s="8"/>
      <c r="E415" s="8"/>
      <c r="F415" s="8"/>
      <c r="G415" s="5"/>
      <c r="H415" s="6"/>
      <c r="I415" s="7"/>
      <c r="J415" s="9"/>
      <c r="K415" s="9"/>
      <c r="L415" s="5"/>
      <c r="M415" s="9"/>
      <c r="N415" s="9"/>
      <c r="O415" s="9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3"/>
      <c r="B416" s="6"/>
      <c r="C416" s="6"/>
      <c r="D416" s="8"/>
      <c r="E416" s="8"/>
      <c r="F416" s="8"/>
      <c r="G416" s="5"/>
      <c r="H416" s="6"/>
      <c r="I416" s="7"/>
      <c r="J416" s="9"/>
      <c r="K416" s="9"/>
      <c r="L416" s="5"/>
      <c r="M416" s="9"/>
      <c r="N416" s="9"/>
      <c r="O416" s="9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3"/>
      <c r="B417" s="6"/>
      <c r="C417" s="6"/>
      <c r="D417" s="8"/>
      <c r="E417" s="8"/>
      <c r="F417" s="8"/>
      <c r="G417" s="5"/>
      <c r="H417" s="6"/>
      <c r="I417" s="7"/>
      <c r="J417" s="9"/>
      <c r="K417" s="9"/>
      <c r="L417" s="5"/>
      <c r="M417" s="9"/>
      <c r="N417" s="9"/>
      <c r="O417" s="9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3"/>
      <c r="B418" s="6"/>
      <c r="C418" s="6"/>
      <c r="D418" s="8"/>
      <c r="E418" s="8"/>
      <c r="F418" s="8"/>
      <c r="G418" s="5"/>
      <c r="H418" s="6"/>
      <c r="I418" s="7"/>
      <c r="J418" s="9"/>
      <c r="K418" s="9"/>
      <c r="L418" s="5"/>
      <c r="M418" s="9"/>
      <c r="N418" s="9"/>
      <c r="O418" s="9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3"/>
      <c r="B419" s="6"/>
      <c r="C419" s="6"/>
      <c r="D419" s="8"/>
      <c r="E419" s="8"/>
      <c r="F419" s="8"/>
      <c r="G419" s="5"/>
      <c r="H419" s="6"/>
      <c r="I419" s="7"/>
      <c r="J419" s="9"/>
      <c r="K419" s="9"/>
      <c r="L419" s="5"/>
      <c r="M419" s="9"/>
      <c r="N419" s="9"/>
      <c r="O419" s="9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3"/>
      <c r="B420" s="6"/>
      <c r="C420" s="6"/>
      <c r="D420" s="8"/>
      <c r="E420" s="8"/>
      <c r="F420" s="8"/>
      <c r="G420" s="5"/>
      <c r="H420" s="6"/>
      <c r="I420" s="7"/>
      <c r="J420" s="9"/>
      <c r="K420" s="9"/>
      <c r="L420" s="5"/>
      <c r="M420" s="9"/>
      <c r="N420" s="9"/>
      <c r="O420" s="9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3"/>
      <c r="B421" s="6"/>
      <c r="C421" s="6"/>
      <c r="D421" s="8"/>
      <c r="E421" s="8"/>
      <c r="F421" s="8"/>
      <c r="G421" s="5"/>
      <c r="H421" s="6"/>
      <c r="I421" s="7"/>
      <c r="J421" s="9"/>
      <c r="K421" s="9"/>
      <c r="L421" s="5"/>
      <c r="M421" s="9"/>
      <c r="N421" s="9"/>
      <c r="O421" s="9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3"/>
      <c r="B422" s="6"/>
      <c r="C422" s="6"/>
      <c r="D422" s="8"/>
      <c r="E422" s="8"/>
      <c r="F422" s="8"/>
      <c r="G422" s="5"/>
      <c r="H422" s="6"/>
      <c r="I422" s="7"/>
      <c r="J422" s="9"/>
      <c r="K422" s="9"/>
      <c r="L422" s="5"/>
      <c r="M422" s="9"/>
      <c r="N422" s="9"/>
      <c r="O422" s="9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3"/>
      <c r="B423" s="6"/>
      <c r="C423" s="6"/>
      <c r="D423" s="8"/>
      <c r="E423" s="8"/>
      <c r="F423" s="8"/>
      <c r="G423" s="5"/>
      <c r="H423" s="6"/>
      <c r="I423" s="7"/>
      <c r="J423" s="9"/>
      <c r="K423" s="9"/>
      <c r="L423" s="5"/>
      <c r="M423" s="9"/>
      <c r="N423" s="9"/>
      <c r="O423" s="9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3"/>
      <c r="B424" s="6"/>
      <c r="C424" s="6"/>
      <c r="D424" s="8"/>
      <c r="E424" s="8"/>
      <c r="F424" s="8"/>
      <c r="G424" s="5"/>
      <c r="H424" s="6"/>
      <c r="I424" s="7"/>
      <c r="J424" s="9"/>
      <c r="K424" s="9"/>
      <c r="L424" s="5"/>
      <c r="M424" s="9"/>
      <c r="N424" s="9"/>
      <c r="O424" s="9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B4:K111"/>
  <conditionalFormatting sqref="K1:K2">
    <cfRule type="cellIs" dxfId="7" priority="1" operator="equal">
      <formula>0</formula>
    </cfRule>
  </conditionalFormatting>
  <pageMargins left="7.874015748031496E-2" right="0.31496062992125984" top="0.11811023622047245" bottom="7.874015748031496E-2" header="0" footer="0"/>
  <pageSetup paperSize="9" scale="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/>
  <cols>
    <col min="1" max="1" width="2.85546875" customWidth="1"/>
    <col min="2" max="2" width="7" customWidth="1"/>
    <col min="3" max="3" width="137.42578125" customWidth="1"/>
    <col min="4" max="4" width="20.7109375" customWidth="1"/>
    <col min="5" max="26" width="9.140625" customWidth="1"/>
  </cols>
  <sheetData>
    <row r="1" spans="1:26" ht="18">
      <c r="A1" s="2"/>
      <c r="B1" s="24" t="s">
        <v>310</v>
      </c>
      <c r="C1" s="93"/>
      <c r="D1" s="2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1" t="e">
        <f>OBJETO</f>
        <v>#REF!</v>
      </c>
      <c r="C2" s="94"/>
      <c r="D2" s="95" t="e">
        <f>SUM(D5:D289)-#REF!</f>
        <v>#REF!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>
      <c r="A3" s="3"/>
      <c r="B3" s="38"/>
      <c r="C3" s="96"/>
      <c r="D3" s="41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>
      <c r="A4" s="2"/>
      <c r="B4" s="44" t="s">
        <v>3</v>
      </c>
      <c r="C4" s="97" t="s">
        <v>6</v>
      </c>
      <c r="D4" s="47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>
      <c r="A5" s="5"/>
      <c r="B5" s="74">
        <v>1</v>
      </c>
      <c r="C5" s="98" t="s">
        <v>311</v>
      </c>
      <c r="D5" s="99" t="e">
        <f>SUMIF(#REF!,'CURVA ABC INSUMOS'!C5,#REF!)</f>
        <v>#REF!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.75">
      <c r="A6" s="5"/>
      <c r="B6" s="74">
        <v>2</v>
      </c>
      <c r="C6" s="100" t="s">
        <v>312</v>
      </c>
      <c r="D6" s="99" t="e">
        <f>SUMIF(#REF!,'CURVA ABC INSUMOS'!C6,#REF!)</f>
        <v>#REF!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75">
      <c r="A7" s="5"/>
      <c r="B7" s="74">
        <v>3</v>
      </c>
      <c r="C7" s="98" t="s">
        <v>313</v>
      </c>
      <c r="D7" s="99" t="e">
        <f>SUMIF(#REF!,'CURVA ABC INSUMOS'!C7,#REF!)</f>
        <v>#REF!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>
      <c r="A8" s="5"/>
      <c r="B8" s="74">
        <v>4</v>
      </c>
      <c r="C8" s="98" t="s">
        <v>314</v>
      </c>
      <c r="D8" s="99" t="e">
        <f>SUMIF(#REF!,'CURVA ABC INSUMOS'!C8,#REF!)</f>
        <v>#REF!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>
      <c r="A9" s="5"/>
      <c r="B9" s="74">
        <v>5</v>
      </c>
      <c r="C9" s="98" t="s">
        <v>315</v>
      </c>
      <c r="D9" s="99" t="e">
        <f>SUMIF(#REF!,'CURVA ABC INSUMOS'!C10,#REF!)</f>
        <v>#REF!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>
      <c r="A10" s="5"/>
      <c r="B10" s="74">
        <v>6</v>
      </c>
      <c r="C10" s="100" t="s">
        <v>316</v>
      </c>
      <c r="D10" s="99" t="e">
        <f>SUMIF(#REF!,'CURVA ABC INSUMOS'!C13,#REF!)</f>
        <v>#REF!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>
      <c r="A11" s="5"/>
      <c r="B11" s="74">
        <v>7</v>
      </c>
      <c r="C11" s="98" t="s">
        <v>317</v>
      </c>
      <c r="D11" s="99" t="e">
        <f>SUMIF(#REF!,'CURVA ABC INSUMOS'!C11,#REF!)</f>
        <v>#REF!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>
      <c r="A12" s="5"/>
      <c r="B12" s="74">
        <v>8</v>
      </c>
      <c r="C12" s="98" t="s">
        <v>318</v>
      </c>
      <c r="D12" s="99" t="e">
        <f>SUMIF(#REF!,'CURVA ABC INSUMOS'!C15,#REF!)</f>
        <v>#REF!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>
      <c r="A13" s="5"/>
      <c r="B13" s="74">
        <v>9</v>
      </c>
      <c r="C13" s="98" t="s">
        <v>319</v>
      </c>
      <c r="D13" s="99" t="e">
        <f>SUMIF(#REF!,'CURVA ABC INSUMOS'!C12,#REF!)</f>
        <v>#REF!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>
      <c r="A14" s="5"/>
      <c r="B14" s="74">
        <v>10</v>
      </c>
      <c r="C14" s="98" t="s">
        <v>320</v>
      </c>
      <c r="D14" s="99" t="e">
        <f>SUMIF(#REF!,'CURVA ABC INSUMOS'!C18,#REF!)</f>
        <v>#REF!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5.5">
      <c r="A15" s="5"/>
      <c r="B15" s="74">
        <v>11</v>
      </c>
      <c r="C15" s="98" t="s">
        <v>321</v>
      </c>
      <c r="D15" s="99" t="e">
        <f>SUMIF(#REF!,'CURVA ABC INSUMOS'!C46,#REF!)</f>
        <v>#REF!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>
      <c r="A16" s="5"/>
      <c r="B16" s="74">
        <v>12</v>
      </c>
      <c r="C16" s="98" t="s">
        <v>322</v>
      </c>
      <c r="D16" s="99" t="e">
        <f>SUMIF(#REF!,'CURVA ABC INSUMOS'!C16,#REF!)</f>
        <v>#REF!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>
      <c r="A17" s="5"/>
      <c r="B17" s="74">
        <v>13</v>
      </c>
      <c r="C17" s="98" t="s">
        <v>323</v>
      </c>
      <c r="D17" s="99" t="e">
        <f>SUMIF(#REF!,'CURVA ABC INSUMOS'!C9,#REF!)</f>
        <v>#REF!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>
      <c r="A18" s="5"/>
      <c r="B18" s="74">
        <v>14</v>
      </c>
      <c r="C18" s="100" t="s">
        <v>324</v>
      </c>
      <c r="D18" s="99" t="e">
        <f>SUMIF(#REF!,'CURVA ABC INSUMOS'!C17,#REF!)</f>
        <v>#REF!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>
      <c r="A19" s="5"/>
      <c r="B19" s="74">
        <v>15</v>
      </c>
      <c r="C19" s="98" t="s">
        <v>325</v>
      </c>
      <c r="D19" s="99" t="e">
        <f>SUMIF(#REF!,'CURVA ABC INSUMOS'!C20,#REF!)</f>
        <v>#REF!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>
      <c r="A20" s="5"/>
      <c r="B20" s="74">
        <v>16</v>
      </c>
      <c r="C20" s="100" t="s">
        <v>326</v>
      </c>
      <c r="D20" s="99" t="e">
        <f>SUMIF(#REF!,'CURVA ABC INSUMOS'!C19,#REF!)</f>
        <v>#REF!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5"/>
      <c r="B21" s="74">
        <v>17</v>
      </c>
      <c r="C21" s="98" t="s">
        <v>327</v>
      </c>
      <c r="D21" s="99" t="e">
        <f>SUMIF(#REF!,'CURVA ABC INSUMOS'!C27,#REF!)</f>
        <v>#REF!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5"/>
      <c r="B22" s="74">
        <v>18</v>
      </c>
      <c r="C22" s="98" t="s">
        <v>328</v>
      </c>
      <c r="D22" s="99" t="e">
        <f>SUMIF(#REF!,'CURVA ABC INSUMOS'!C31,#REF!)</f>
        <v>#REF!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5"/>
      <c r="B23" s="74">
        <v>19</v>
      </c>
      <c r="C23" s="98" t="s">
        <v>329</v>
      </c>
      <c r="D23" s="99" t="e">
        <f>SUMIF(#REF!,'CURVA ABC INSUMOS'!C21,#REF!)</f>
        <v>#REF!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5"/>
      <c r="B24" s="74">
        <v>20</v>
      </c>
      <c r="C24" s="98" t="s">
        <v>261</v>
      </c>
      <c r="D24" s="99" t="e">
        <f>SUMIF(#REF!,'CURVA ABC INSUMOS'!C24,#REF!)</f>
        <v>#REF!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5"/>
      <c r="B25" s="74">
        <v>21</v>
      </c>
      <c r="C25" s="100" t="s">
        <v>330</v>
      </c>
      <c r="D25" s="99" t="e">
        <f>SUMIF(#REF!,'CURVA ABC INSUMOS'!C25,#REF!)</f>
        <v>#REF!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5"/>
      <c r="B26" s="74">
        <v>22</v>
      </c>
      <c r="C26" s="98" t="s">
        <v>331</v>
      </c>
      <c r="D26" s="99" t="e">
        <f>SUMIF(#REF!,'CURVA ABC INSUMOS'!C23,#REF!)</f>
        <v>#REF!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5"/>
      <c r="B27" s="74">
        <v>23</v>
      </c>
      <c r="C27" s="98" t="s">
        <v>332</v>
      </c>
      <c r="D27" s="99" t="e">
        <f>SUMIF(#REF!,'CURVA ABC INSUMOS'!C22,#REF!)</f>
        <v>#REF!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74">
        <v>24</v>
      </c>
      <c r="C28" s="98" t="s">
        <v>333</v>
      </c>
      <c r="D28" s="99" t="e">
        <f>SUMIF(#REF!,'CURVA ABC INSUMOS'!C26,#REF!)</f>
        <v>#REF!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74">
        <v>25</v>
      </c>
      <c r="C29" s="98" t="s">
        <v>334</v>
      </c>
      <c r="D29" s="99" t="e">
        <f>SUMIF(#REF!,'CURVA ABC INSUMOS'!C33,#REF!)</f>
        <v>#REF!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74">
        <v>26</v>
      </c>
      <c r="C30" s="98" t="s">
        <v>335</v>
      </c>
      <c r="D30" s="99" t="e">
        <f>SUMIF(#REF!,'CURVA ABC INSUMOS'!C41,#REF!)</f>
        <v>#REF!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74">
        <v>27</v>
      </c>
      <c r="C31" s="98" t="s">
        <v>336</v>
      </c>
      <c r="D31" s="99" t="e">
        <f>SUMIF(#REF!,'CURVA ABC INSUMOS'!C29,#REF!)</f>
        <v>#REF!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74">
        <v>28</v>
      </c>
      <c r="C32" s="98" t="s">
        <v>337</v>
      </c>
      <c r="D32" s="99" t="e">
        <f>SUMIF(#REF!,'CURVA ABC INSUMOS'!C42,#REF!)</f>
        <v>#REF!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74">
        <v>29</v>
      </c>
      <c r="C33" s="98" t="s">
        <v>338</v>
      </c>
      <c r="D33" s="99" t="e">
        <f>SUMIF(#REF!,'CURVA ABC INSUMOS'!C30,#REF!)</f>
        <v>#REF!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74">
        <v>30</v>
      </c>
      <c r="C34" s="98" t="s">
        <v>95</v>
      </c>
      <c r="D34" s="99" t="e">
        <f>SUMIF(#REF!,'CURVA ABC INSUMOS'!C40,#REF!)</f>
        <v>#REF!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74">
        <v>31</v>
      </c>
      <c r="C35" s="98" t="s">
        <v>339</v>
      </c>
      <c r="D35" s="99" t="e">
        <f>SUMIF(#REF!,'CURVA ABC INSUMOS'!C34,#REF!)</f>
        <v>#REF!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74">
        <v>32</v>
      </c>
      <c r="C36" s="98" t="s">
        <v>340</v>
      </c>
      <c r="D36" s="99" t="e">
        <f>SUMIF(#REF!,'CURVA ABC INSUMOS'!C28,#REF!)</f>
        <v>#REF!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74">
        <v>33</v>
      </c>
      <c r="C37" s="98" t="s">
        <v>341</v>
      </c>
      <c r="D37" s="99" t="e">
        <f>SUMIF(#REF!,'CURVA ABC INSUMOS'!C36,#REF!)</f>
        <v>#REF!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74">
        <v>34</v>
      </c>
      <c r="C38" s="98" t="s">
        <v>342</v>
      </c>
      <c r="D38" s="99" t="e">
        <f>SUMIF(#REF!,'CURVA ABC INSUMOS'!C37,#REF!)</f>
        <v>#REF!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74">
        <v>35</v>
      </c>
      <c r="C39" s="100" t="s">
        <v>343</v>
      </c>
      <c r="D39" s="99" t="e">
        <f>SUMIF(#REF!,'CURVA ABC INSUMOS'!C38,#REF!)</f>
        <v>#REF!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74">
        <v>36</v>
      </c>
      <c r="C40" s="98" t="s">
        <v>344</v>
      </c>
      <c r="D40" s="99" t="e">
        <f>SUMIF(#REF!,'CURVA ABC INSUMOS'!C35,#REF!)</f>
        <v>#REF!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74">
        <v>37</v>
      </c>
      <c r="C41" s="98" t="s">
        <v>345</v>
      </c>
      <c r="D41" s="99" t="e">
        <f>SUMIF(#REF!,'CURVA ABC INSUMOS'!C39,#REF!)</f>
        <v>#REF!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74">
        <v>38</v>
      </c>
      <c r="C42" s="98" t="s">
        <v>346</v>
      </c>
      <c r="D42" s="99" t="e">
        <f>SUMIF(#REF!,'CURVA ABC INSUMOS'!C51,#REF!)</f>
        <v>#REF!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74">
        <v>39</v>
      </c>
      <c r="C43" s="98" t="s">
        <v>186</v>
      </c>
      <c r="D43" s="99" t="e">
        <f>SUMIF(#REF!,'CURVA ABC INSUMOS'!C69,#REF!)</f>
        <v>#REF!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74">
        <v>40</v>
      </c>
      <c r="C44" s="98" t="s">
        <v>347</v>
      </c>
      <c r="D44" s="99" t="e">
        <f>SUMIF(#REF!,'CURVA ABC INSUMOS'!C14,#REF!)</f>
        <v>#REF!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74">
        <v>41</v>
      </c>
      <c r="C45" s="98" t="s">
        <v>348</v>
      </c>
      <c r="D45" s="99" t="e">
        <f>SUMIF(#REF!,'CURVA ABC INSUMOS'!C47,#REF!)</f>
        <v>#REF!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74">
        <v>42</v>
      </c>
      <c r="C46" s="98" t="s">
        <v>349</v>
      </c>
      <c r="D46" s="99" t="e">
        <f>SUMIF(#REF!,'CURVA ABC INSUMOS'!C61,#REF!)</f>
        <v>#REF!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74">
        <v>43</v>
      </c>
      <c r="C47" s="98" t="s">
        <v>350</v>
      </c>
      <c r="D47" s="99" t="e">
        <f>SUMIF(#REF!,'CURVA ABC INSUMOS'!C43,#REF!)</f>
        <v>#REF!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74">
        <v>44</v>
      </c>
      <c r="C48" s="98" t="s">
        <v>351</v>
      </c>
      <c r="D48" s="99" t="e">
        <f>SUMIF(#REF!,'CURVA ABC INSUMOS'!C71,#REF!)</f>
        <v>#REF!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74">
        <v>45</v>
      </c>
      <c r="C49" s="98" t="s">
        <v>352</v>
      </c>
      <c r="D49" s="99" t="e">
        <f>SUMIF(#REF!,'CURVA ABC INSUMOS'!C44,#REF!)</f>
        <v>#REF!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74">
        <v>46</v>
      </c>
      <c r="C50" s="98" t="s">
        <v>353</v>
      </c>
      <c r="D50" s="99" t="e">
        <f>SUMIF(#REF!,'CURVA ABC INSUMOS'!C32,#REF!)</f>
        <v>#REF!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74">
        <v>47</v>
      </c>
      <c r="C51" s="98" t="s">
        <v>354</v>
      </c>
      <c r="D51" s="99" t="e">
        <f>SUMIF(#REF!,'CURVA ABC INSUMOS'!C52,#REF!)</f>
        <v>#REF!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74">
        <v>48</v>
      </c>
      <c r="C52" s="98" t="s">
        <v>355</v>
      </c>
      <c r="D52" s="99" t="e">
        <f>SUMIF(#REF!,'CURVA ABC INSUMOS'!C53,#REF!)</f>
        <v>#REF!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74">
        <v>49</v>
      </c>
      <c r="C53" s="98" t="s">
        <v>83</v>
      </c>
      <c r="D53" s="99" t="e">
        <f>SUMIF(#REF!,'CURVA ABC INSUMOS'!C45,#REF!)</f>
        <v>#REF!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74">
        <v>50</v>
      </c>
      <c r="C54" s="98" t="s">
        <v>356</v>
      </c>
      <c r="D54" s="99" t="e">
        <f>SUMIF(#REF!,'CURVA ABC INSUMOS'!C58,#REF!)</f>
        <v>#REF!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74">
        <v>51</v>
      </c>
      <c r="C55" s="100" t="s">
        <v>357</v>
      </c>
      <c r="D55" s="99" t="e">
        <f>SUMIF(#REF!,'CURVA ABC INSUMOS'!C59,#REF!)</f>
        <v>#REF!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74">
        <v>52</v>
      </c>
      <c r="C56" s="98" t="s">
        <v>358</v>
      </c>
      <c r="D56" s="99" t="e">
        <f>SUMIF(#REF!,'CURVA ABC INSUMOS'!C50,#REF!)</f>
        <v>#REF!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74">
        <v>53</v>
      </c>
      <c r="C57" s="98" t="s">
        <v>359</v>
      </c>
      <c r="D57" s="99" t="e">
        <f>SUMIF(#REF!,'CURVA ABC INSUMOS'!C74,#REF!)</f>
        <v>#REF!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74">
        <v>54</v>
      </c>
      <c r="C58" s="98" t="s">
        <v>360</v>
      </c>
      <c r="D58" s="99" t="e">
        <f>SUMIF(#REF!,'CURVA ABC INSUMOS'!C54,#REF!)</f>
        <v>#REF!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74">
        <v>55</v>
      </c>
      <c r="C59" s="100" t="s">
        <v>361</v>
      </c>
      <c r="D59" s="99" t="e">
        <f>SUMIF(#REF!,'CURVA ABC INSUMOS'!C72,#REF!)</f>
        <v>#REF!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74">
        <v>56</v>
      </c>
      <c r="C60" s="98" t="s">
        <v>362</v>
      </c>
      <c r="D60" s="99" t="e">
        <f>SUMIF(#REF!,'CURVA ABC INSUMOS'!C49,#REF!)</f>
        <v>#REF!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74">
        <v>57</v>
      </c>
      <c r="C61" s="98" t="s">
        <v>363</v>
      </c>
      <c r="D61" s="99" t="e">
        <f>SUMIF(#REF!,'CURVA ABC INSUMOS'!C77,#REF!)</f>
        <v>#REF!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74">
        <v>58</v>
      </c>
      <c r="C62" s="98" t="s">
        <v>364</v>
      </c>
      <c r="D62" s="99" t="e">
        <f>SUMIF(#REF!,'CURVA ABC INSUMOS'!C68,#REF!)</f>
        <v>#REF!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74">
        <v>59</v>
      </c>
      <c r="C63" s="98" t="s">
        <v>365</v>
      </c>
      <c r="D63" s="99" t="e">
        <f>SUMIF(#REF!,'CURVA ABC INSUMOS'!C78,#REF!)</f>
        <v>#REF!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74">
        <v>60</v>
      </c>
      <c r="C64" s="98" t="s">
        <v>366</v>
      </c>
      <c r="D64" s="99" t="e">
        <f>SUMIF(#REF!,'CURVA ABC INSUMOS'!C62,#REF!)</f>
        <v>#REF!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74">
        <v>61</v>
      </c>
      <c r="C65" s="98" t="s">
        <v>367</v>
      </c>
      <c r="D65" s="99" t="e">
        <f>SUMIF(#REF!,'CURVA ABC INSUMOS'!C60,#REF!)</f>
        <v>#REF!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74">
        <v>62</v>
      </c>
      <c r="C66" s="98" t="s">
        <v>368</v>
      </c>
      <c r="D66" s="99" t="e">
        <f>SUMIF(#REF!,'CURVA ABC INSUMOS'!C55,#REF!)</f>
        <v>#REF!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74">
        <v>63</v>
      </c>
      <c r="C67" s="98" t="s">
        <v>369</v>
      </c>
      <c r="D67" s="99" t="e">
        <f>SUMIF(#REF!,'CURVA ABC INSUMOS'!C67,#REF!)</f>
        <v>#REF!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74">
        <v>64</v>
      </c>
      <c r="C68" s="98" t="s">
        <v>370</v>
      </c>
      <c r="D68" s="99" t="e">
        <f>SUMIF(#REF!,'CURVA ABC INSUMOS'!C63,#REF!)</f>
        <v>#REF!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74">
        <v>65</v>
      </c>
      <c r="C69" s="100" t="s">
        <v>371</v>
      </c>
      <c r="D69" s="99" t="e">
        <f>SUMIF(#REF!,'CURVA ABC INSUMOS'!C65,#REF!)</f>
        <v>#REF!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74">
        <v>66</v>
      </c>
      <c r="C70" s="98" t="s">
        <v>372</v>
      </c>
      <c r="D70" s="99" t="e">
        <f>SUMIF(#REF!,'CURVA ABC INSUMOS'!C66,#REF!)</f>
        <v>#REF!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74">
        <v>67</v>
      </c>
      <c r="C71" s="98" t="s">
        <v>373</v>
      </c>
      <c r="D71" s="99" t="e">
        <f>SUMIF(#REF!,'CURVA ABC INSUMOS'!C64,#REF!)</f>
        <v>#REF!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74">
        <v>68</v>
      </c>
      <c r="C72" s="98" t="s">
        <v>374</v>
      </c>
      <c r="D72" s="99" t="e">
        <f>SUMIF(#REF!,'CURVA ABC INSUMOS'!C106,#REF!)</f>
        <v>#REF!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74">
        <v>69</v>
      </c>
      <c r="C73" s="98" t="s">
        <v>375</v>
      </c>
      <c r="D73" s="99" t="e">
        <f>SUMIF(#REF!,'CURVA ABC INSUMOS'!C138,#REF!)</f>
        <v>#REF!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74">
        <v>70</v>
      </c>
      <c r="C74" s="98" t="s">
        <v>376</v>
      </c>
      <c r="D74" s="99" t="e">
        <f>SUMIF(#REF!,'CURVA ABC INSUMOS'!C75,#REF!)</f>
        <v>#REF!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74">
        <v>71</v>
      </c>
      <c r="C75" s="98" t="s">
        <v>377</v>
      </c>
      <c r="D75" s="99" t="e">
        <f>SUMIF(#REF!,'CURVA ABC INSUMOS'!C57,#REF!)</f>
        <v>#REF!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74">
        <v>72</v>
      </c>
      <c r="C76" s="98" t="s">
        <v>191</v>
      </c>
      <c r="D76" s="99" t="e">
        <f>SUMIF(#REF!,'CURVA ABC INSUMOS'!C86,#REF!)</f>
        <v>#REF!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74">
        <v>73</v>
      </c>
      <c r="C77" s="98" t="s">
        <v>378</v>
      </c>
      <c r="D77" s="99" t="e">
        <f>SUMIF(#REF!,'CURVA ABC INSUMOS'!C90,#REF!)</f>
        <v>#REF!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74">
        <v>74</v>
      </c>
      <c r="C78" s="98" t="s">
        <v>379</v>
      </c>
      <c r="D78" s="99" t="e">
        <f>SUMIF(#REF!,'CURVA ABC INSUMOS'!C76,#REF!)</f>
        <v>#REF!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74">
        <v>75</v>
      </c>
      <c r="C79" s="98" t="s">
        <v>380</v>
      </c>
      <c r="D79" s="99" t="e">
        <f>SUMIF(#REF!,'CURVA ABC INSUMOS'!C87,#REF!)</f>
        <v>#REF!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74">
        <v>76</v>
      </c>
      <c r="C80" s="98" t="s">
        <v>381</v>
      </c>
      <c r="D80" s="99" t="e">
        <f>SUMIF(#REF!,'CURVA ABC INSUMOS'!C79,#REF!)</f>
        <v>#REF!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74">
        <v>77</v>
      </c>
      <c r="C81" s="98" t="s">
        <v>382</v>
      </c>
      <c r="D81" s="99" t="e">
        <f>SUMIF(#REF!,'CURVA ABC INSUMOS'!C56,#REF!)</f>
        <v>#REF!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74">
        <v>78</v>
      </c>
      <c r="C82" s="98" t="s">
        <v>383</v>
      </c>
      <c r="D82" s="99" t="e">
        <f>SUMIF(#REF!,'CURVA ABC INSUMOS'!C81,#REF!)</f>
        <v>#REF!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74">
        <v>79</v>
      </c>
      <c r="C83" s="98" t="s">
        <v>384</v>
      </c>
      <c r="D83" s="99" t="e">
        <f>SUMIF(#REF!,'CURVA ABC INSUMOS'!C80,#REF!)</f>
        <v>#REF!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74">
        <v>80</v>
      </c>
      <c r="C84" s="100" t="s">
        <v>385</v>
      </c>
      <c r="D84" s="99" t="e">
        <f>SUMIF(#REF!,'CURVA ABC INSUMOS'!C82,#REF!)</f>
        <v>#REF!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74">
        <v>81</v>
      </c>
      <c r="C85" s="98" t="s">
        <v>386</v>
      </c>
      <c r="D85" s="99" t="e">
        <f>SUMIF(#REF!,'CURVA ABC INSUMOS'!C89,#REF!)</f>
        <v>#REF!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74">
        <v>82</v>
      </c>
      <c r="C86" s="98" t="s">
        <v>387</v>
      </c>
      <c r="D86" s="99" t="e">
        <f>SUMIF(#REF!,'CURVA ABC INSUMOS'!C92,#REF!)</f>
        <v>#REF!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74">
        <v>83</v>
      </c>
      <c r="C87" s="98" t="s">
        <v>388</v>
      </c>
      <c r="D87" s="99" t="e">
        <f>SUMIF(#REF!,'CURVA ABC INSUMOS'!C98,#REF!)</f>
        <v>#REF!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74">
        <v>84</v>
      </c>
      <c r="C88" s="98" t="s">
        <v>389</v>
      </c>
      <c r="D88" s="99" t="e">
        <f>SUMIF(#REF!,'CURVA ABC INSUMOS'!C84,#REF!)</f>
        <v>#REF!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74">
        <v>85</v>
      </c>
      <c r="C89" s="98" t="s">
        <v>390</v>
      </c>
      <c r="D89" s="99" t="e">
        <f>SUMIF(#REF!,'CURVA ABC INSUMOS'!C88,#REF!)</f>
        <v>#REF!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74">
        <v>86</v>
      </c>
      <c r="C90" s="98" t="s">
        <v>391</v>
      </c>
      <c r="D90" s="99" t="e">
        <f>SUMIF(#REF!,'CURVA ABC INSUMOS'!C104,#REF!)</f>
        <v>#REF!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74">
        <v>87</v>
      </c>
      <c r="C91" s="98" t="s">
        <v>70</v>
      </c>
      <c r="D91" s="99" t="e">
        <f>SUMIF(#REF!,'CURVA ABC INSUMOS'!C95,#REF!)</f>
        <v>#REF!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74">
        <v>88</v>
      </c>
      <c r="C92" s="98" t="s">
        <v>392</v>
      </c>
      <c r="D92" s="99" t="e">
        <f>SUMIF(#REF!,'CURVA ABC INSUMOS'!C85,#REF!)</f>
        <v>#REF!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74">
        <v>89</v>
      </c>
      <c r="C93" s="98" t="s">
        <v>393</v>
      </c>
      <c r="D93" s="99" t="e">
        <f>SUMIF(#REF!,'CURVA ABC INSUMOS'!C94,#REF!)</f>
        <v>#REF!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74">
        <v>90</v>
      </c>
      <c r="C94" s="98" t="s">
        <v>394</v>
      </c>
      <c r="D94" s="99" t="e">
        <f>SUMIF(#REF!,'CURVA ABC INSUMOS'!C99,#REF!)</f>
        <v>#REF!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74">
        <v>91</v>
      </c>
      <c r="C95" s="98" t="s">
        <v>395</v>
      </c>
      <c r="D95" s="99" t="e">
        <f>SUMIF(#REF!,'CURVA ABC INSUMOS'!C91,#REF!)</f>
        <v>#REF!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74">
        <v>92</v>
      </c>
      <c r="C96" s="98" t="s">
        <v>181</v>
      </c>
      <c r="D96" s="99" t="e">
        <f>SUMIF(#REF!,'CURVA ABC INSUMOS'!C122,#REF!)</f>
        <v>#REF!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74">
        <v>93</v>
      </c>
      <c r="C97" s="100" t="s">
        <v>396</v>
      </c>
      <c r="D97" s="99" t="e">
        <f>SUMIF(#REF!,'CURVA ABC INSUMOS'!C105,#REF!)</f>
        <v>#REF!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74">
        <v>94</v>
      </c>
      <c r="C98" s="98" t="s">
        <v>151</v>
      </c>
      <c r="D98" s="99" t="e">
        <f>SUMIF(#REF!,'CURVA ABC INSUMOS'!C96,#REF!)</f>
        <v>#REF!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74">
        <v>95</v>
      </c>
      <c r="C99" s="98" t="s">
        <v>103</v>
      </c>
      <c r="D99" s="99" t="e">
        <f>SUMIF(#REF!,'CURVA ABC INSUMOS'!C70,#REF!)</f>
        <v>#REF!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74">
        <v>96</v>
      </c>
      <c r="C100" s="100" t="s">
        <v>397</v>
      </c>
      <c r="D100" s="99" t="e">
        <f>SUMIF(#REF!,'CURVA ABC INSUMOS'!C102,#REF!)</f>
        <v>#REF!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74">
        <v>97</v>
      </c>
      <c r="C101" s="98" t="s">
        <v>398</v>
      </c>
      <c r="D101" s="99" t="e">
        <f>SUMIF(#REF!,'CURVA ABC INSUMOS'!C112,#REF!)</f>
        <v>#REF!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74">
        <v>98</v>
      </c>
      <c r="C102" s="98" t="s">
        <v>399</v>
      </c>
      <c r="D102" s="99" t="e">
        <f>SUMIF(#REF!,'CURVA ABC INSUMOS'!C101,#REF!)</f>
        <v>#REF!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74">
        <v>99</v>
      </c>
      <c r="C103" s="98" t="s">
        <v>400</v>
      </c>
      <c r="D103" s="99" t="e">
        <f>SUMIF(#REF!,'CURVA ABC INSUMOS'!C100,#REF!)</f>
        <v>#REF!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74">
        <v>100</v>
      </c>
      <c r="C104" s="98" t="s">
        <v>156</v>
      </c>
      <c r="D104" s="99" t="e">
        <f>SUMIF(#REF!,'CURVA ABC INSUMOS'!C117,#REF!)</f>
        <v>#REF!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74">
        <v>101</v>
      </c>
      <c r="C105" s="98" t="s">
        <v>65</v>
      </c>
      <c r="D105" s="99" t="e">
        <f>SUMIF(#REF!,'CURVA ABC INSUMOS'!C103,#REF!)</f>
        <v>#REF!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74">
        <v>102</v>
      </c>
      <c r="C106" s="98" t="s">
        <v>401</v>
      </c>
      <c r="D106" s="99" t="e">
        <f>SUMIF(#REF!,'CURVA ABC INSUMOS'!C97,#REF!)</f>
        <v>#REF!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74">
        <v>103</v>
      </c>
      <c r="C107" s="98" t="s">
        <v>402</v>
      </c>
      <c r="D107" s="99" t="e">
        <f>SUMIF(#REF!,'CURVA ABC INSUMOS'!C107,#REF!)</f>
        <v>#REF!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74">
        <v>104</v>
      </c>
      <c r="C108" s="98" t="s">
        <v>403</v>
      </c>
      <c r="D108" s="99" t="e">
        <f>SUMIF(#REF!,'CURVA ABC INSUMOS'!C93,#REF!)</f>
        <v>#REF!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74">
        <v>105</v>
      </c>
      <c r="C109" s="100" t="s">
        <v>404</v>
      </c>
      <c r="D109" s="99" t="e">
        <f>SUMIF(#REF!,'CURVA ABC INSUMOS'!C108,#REF!)</f>
        <v>#REF!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74">
        <v>106</v>
      </c>
      <c r="C110" s="98" t="s">
        <v>405</v>
      </c>
      <c r="D110" s="99" t="e">
        <f>SUMIF(#REF!,'CURVA ABC INSUMOS'!C115,#REF!)</f>
        <v>#REF!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74">
        <v>107</v>
      </c>
      <c r="C111" s="98" t="s">
        <v>406</v>
      </c>
      <c r="D111" s="99" t="e">
        <f>SUMIF(#REF!,'CURVA ABC INSUMOS'!C121,#REF!)</f>
        <v>#REF!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74">
        <v>108</v>
      </c>
      <c r="C112" s="98" t="s">
        <v>407</v>
      </c>
      <c r="D112" s="99" t="e">
        <f>SUMIF(#REF!,'CURVA ABC INSUMOS'!C127,#REF!)</f>
        <v>#REF!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74">
        <v>109</v>
      </c>
      <c r="C113" s="98" t="s">
        <v>408</v>
      </c>
      <c r="D113" s="99" t="e">
        <f>SUMIF(#REF!,'CURVA ABC INSUMOS'!C113,#REF!)</f>
        <v>#REF!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74">
        <v>110</v>
      </c>
      <c r="C114" s="100" t="s">
        <v>409</v>
      </c>
      <c r="D114" s="99" t="e">
        <f>SUMIF(#REF!,'CURVA ABC INSUMOS'!C133,#REF!)</f>
        <v>#REF!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74">
        <v>111</v>
      </c>
      <c r="C115" s="98" t="s">
        <v>410</v>
      </c>
      <c r="D115" s="99" t="e">
        <f>SUMIF(#REF!,'CURVA ABC INSUMOS'!C134,#REF!)</f>
        <v>#REF!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74">
        <v>112</v>
      </c>
      <c r="C116" s="98" t="s">
        <v>411</v>
      </c>
      <c r="D116" s="99" t="e">
        <f>SUMIF(#REF!,'CURVA ABC INSUMOS'!C114,#REF!)</f>
        <v>#REF!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74">
        <v>113</v>
      </c>
      <c r="C117" s="100" t="s">
        <v>412</v>
      </c>
      <c r="D117" s="99" t="e">
        <f>SUMIF(#REF!,'CURVA ABC INSUMOS'!C132,#REF!)</f>
        <v>#REF!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74">
        <v>114</v>
      </c>
      <c r="C118" s="98" t="s">
        <v>413</v>
      </c>
      <c r="D118" s="99" t="e">
        <f>SUMIF(#REF!,'CURVA ABC INSUMOS'!C116,#REF!)</f>
        <v>#REF!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74">
        <v>115</v>
      </c>
      <c r="C119" s="98" t="s">
        <v>414</v>
      </c>
      <c r="D119" s="99" t="e">
        <f>SUMIF(#REF!,'CURVA ABC INSUMOS'!C135,#REF!)</f>
        <v>#REF!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74">
        <v>116</v>
      </c>
      <c r="C120" s="98" t="s">
        <v>166</v>
      </c>
      <c r="D120" s="99" t="e">
        <f>SUMIF(#REF!,'CURVA ABC INSUMOS'!C111,#REF!)</f>
        <v>#REF!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74">
        <v>117</v>
      </c>
      <c r="C121" s="98" t="s">
        <v>415</v>
      </c>
      <c r="D121" s="99" t="e">
        <f>SUMIF(#REF!,'CURVA ABC INSUMOS'!C123,#REF!)</f>
        <v>#REF!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74">
        <v>118</v>
      </c>
      <c r="C122" s="98" t="s">
        <v>416</v>
      </c>
      <c r="D122" s="99" t="e">
        <f>SUMIF(#REF!,'CURVA ABC INSUMOS'!C125,#REF!)</f>
        <v>#REF!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74">
        <v>119</v>
      </c>
      <c r="C123" s="98" t="s">
        <v>417</v>
      </c>
      <c r="D123" s="99" t="e">
        <f>SUMIF(#REF!,'CURVA ABC INSUMOS'!C119,#REF!)</f>
        <v>#REF!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74">
        <v>120</v>
      </c>
      <c r="C124" s="98" t="s">
        <v>418</v>
      </c>
      <c r="D124" s="99" t="e">
        <f>SUMIF(#REF!,'CURVA ABC INSUMOS'!C109,#REF!)</f>
        <v>#REF!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74">
        <v>121</v>
      </c>
      <c r="C125" s="98" t="s">
        <v>419</v>
      </c>
      <c r="D125" s="99" t="e">
        <f>SUMIF(#REF!,'CURVA ABC INSUMOS'!C110,#REF!)</f>
        <v>#REF!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74">
        <v>122</v>
      </c>
      <c r="C126" s="98" t="s">
        <v>420</v>
      </c>
      <c r="D126" s="99" t="e">
        <f>SUMIF(#REF!,'CURVA ABC INSUMOS'!C126,#REF!)</f>
        <v>#REF!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74">
        <v>123</v>
      </c>
      <c r="C127" s="98" t="s">
        <v>421</v>
      </c>
      <c r="D127" s="99" t="e">
        <f>SUMIF(#REF!,'CURVA ABC INSUMOS'!C129,#REF!)</f>
        <v>#REF!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74">
        <v>124</v>
      </c>
      <c r="C128" s="98" t="s">
        <v>422</v>
      </c>
      <c r="D128" s="99" t="e">
        <f>SUMIF(#REF!,'CURVA ABC INSUMOS'!C151,#REF!)</f>
        <v>#REF!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74">
        <v>125</v>
      </c>
      <c r="C129" s="98" t="s">
        <v>423</v>
      </c>
      <c r="D129" s="99" t="e">
        <f>SUMIF(#REF!,'CURVA ABC INSUMOS'!C148,#REF!)</f>
        <v>#REF!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74">
        <v>126</v>
      </c>
      <c r="C130" s="98" t="s">
        <v>424</v>
      </c>
      <c r="D130" s="99" t="e">
        <f>SUMIF(#REF!,'CURVA ABC INSUMOS'!C120,#REF!)</f>
        <v>#REF!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74">
        <v>127</v>
      </c>
      <c r="C131" s="98" t="s">
        <v>146</v>
      </c>
      <c r="D131" s="99" t="e">
        <f>SUMIF(#REF!,'CURVA ABC INSUMOS'!C150,#REF!)</f>
        <v>#REF!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74">
        <v>128</v>
      </c>
      <c r="C132" s="98" t="s">
        <v>425</v>
      </c>
      <c r="D132" s="99" t="e">
        <f>SUMIF(#REF!,'CURVA ABC INSUMOS'!C131,#REF!)</f>
        <v>#REF!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74">
        <v>129</v>
      </c>
      <c r="C133" s="98" t="s">
        <v>426</v>
      </c>
      <c r="D133" s="99" t="e">
        <f>SUMIF(#REF!,'CURVA ABC INSUMOS'!C124,#REF!)</f>
        <v>#REF!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74">
        <v>130</v>
      </c>
      <c r="C134" s="98" t="s">
        <v>427</v>
      </c>
      <c r="D134" s="99" t="e">
        <f>SUMIF(#REF!,'CURVA ABC INSUMOS'!C146,#REF!)</f>
        <v>#REF!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74">
        <v>131</v>
      </c>
      <c r="C135" s="98" t="s">
        <v>428</v>
      </c>
      <c r="D135" s="99" t="e">
        <f>SUMIF(#REF!,'CURVA ABC INSUMOS'!C139,#REF!)</f>
        <v>#REF!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74">
        <v>132</v>
      </c>
      <c r="C136" s="98" t="s">
        <v>429</v>
      </c>
      <c r="D136" s="99" t="e">
        <f>SUMIF(#REF!,'CURVA ABC INSUMOS'!C141,#REF!)</f>
        <v>#REF!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74">
        <v>133</v>
      </c>
      <c r="C137" s="98" t="s">
        <v>430</v>
      </c>
      <c r="D137" s="99" t="e">
        <f>SUMIF(#REF!,'CURVA ABC INSUMOS'!C136,#REF!)</f>
        <v>#REF!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74">
        <v>134</v>
      </c>
      <c r="C138" s="100" t="s">
        <v>431</v>
      </c>
      <c r="D138" s="99" t="e">
        <f>SUMIF(#REF!,'CURVA ABC INSUMOS'!C73,#REF!)</f>
        <v>#REF!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74">
        <v>135</v>
      </c>
      <c r="C139" s="98" t="s">
        <v>432</v>
      </c>
      <c r="D139" s="99" t="e">
        <f>SUMIF(#REF!,'CURVA ABC INSUMOS'!C143,#REF!)</f>
        <v>#REF!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74">
        <v>136</v>
      </c>
      <c r="C140" s="98" t="s">
        <v>433</v>
      </c>
      <c r="D140" s="99" t="e">
        <f>SUMIF(#REF!,'CURVA ABC INSUMOS'!C128,#REF!)</f>
        <v>#REF!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74">
        <v>137</v>
      </c>
      <c r="C141" s="98" t="s">
        <v>434</v>
      </c>
      <c r="D141" s="99" t="e">
        <f>SUMIF(#REF!,'CURVA ABC INSUMOS'!C130,#REF!)</f>
        <v>#REF!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74">
        <v>138</v>
      </c>
      <c r="C142" s="98" t="s">
        <v>435</v>
      </c>
      <c r="D142" s="99" t="e">
        <f>SUMIF(#REF!,'CURVA ABC INSUMOS'!C152,#REF!)</f>
        <v>#REF!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74">
        <v>139</v>
      </c>
      <c r="C143" s="98" t="s">
        <v>436</v>
      </c>
      <c r="D143" s="99" t="e">
        <f>SUMIF(#REF!,'CURVA ABC INSUMOS'!C145,#REF!)</f>
        <v>#REF!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74">
        <v>140</v>
      </c>
      <c r="C144" s="98" t="s">
        <v>437</v>
      </c>
      <c r="D144" s="99" t="e">
        <f>SUMIF(#REF!,'CURVA ABC INSUMOS'!C144,#REF!)</f>
        <v>#REF!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74">
        <v>141</v>
      </c>
      <c r="C145" s="98" t="s">
        <v>438</v>
      </c>
      <c r="D145" s="99" t="e">
        <f>SUMIF(#REF!,'CURVA ABC INSUMOS'!C118,#REF!)</f>
        <v>#REF!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74">
        <v>142</v>
      </c>
      <c r="C146" s="98" t="s">
        <v>439</v>
      </c>
      <c r="D146" s="99" t="e">
        <f>SUMIF(#REF!,'CURVA ABC INSUMOS'!C167,#REF!)</f>
        <v>#REF!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74">
        <v>143</v>
      </c>
      <c r="C147" s="98" t="s">
        <v>440</v>
      </c>
      <c r="D147" s="99" t="e">
        <f>SUMIF(#REF!,'CURVA ABC INSUMOS'!C157,#REF!)</f>
        <v>#REF!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74">
        <v>144</v>
      </c>
      <c r="C148" s="100" t="s">
        <v>441</v>
      </c>
      <c r="D148" s="99" t="e">
        <f>SUMIF(#REF!,'CURVA ABC INSUMOS'!C155,#REF!)</f>
        <v>#REF!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74">
        <v>145</v>
      </c>
      <c r="C149" s="98" t="s">
        <v>442</v>
      </c>
      <c r="D149" s="99" t="e">
        <f>SUMIF(#REF!,'CURVA ABC INSUMOS'!C159,#REF!)</f>
        <v>#REF!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74">
        <v>146</v>
      </c>
      <c r="C150" s="98" t="s">
        <v>443</v>
      </c>
      <c r="D150" s="99" t="e">
        <f>SUMIF(#REF!,'CURVA ABC INSUMOS'!C140,#REF!)</f>
        <v>#REF!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74">
        <v>147</v>
      </c>
      <c r="C151" s="98" t="s">
        <v>444</v>
      </c>
      <c r="D151" s="99" t="e">
        <f>SUMIF(#REF!,'CURVA ABC INSUMOS'!C158,#REF!)</f>
        <v>#REF!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74">
        <v>148</v>
      </c>
      <c r="C152" s="98" t="s">
        <v>161</v>
      </c>
      <c r="D152" s="99" t="e">
        <f>SUMIF(#REF!,'CURVA ABC INSUMOS'!C153,#REF!)</f>
        <v>#REF!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74">
        <v>149</v>
      </c>
      <c r="C153" s="100" t="s">
        <v>445</v>
      </c>
      <c r="D153" s="99" t="e">
        <f>SUMIF(#REF!,'CURVA ABC INSUMOS'!C142,#REF!)</f>
        <v>#REF!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74">
        <v>150</v>
      </c>
      <c r="C154" s="98" t="s">
        <v>118</v>
      </c>
      <c r="D154" s="99" t="e">
        <f>SUMIF(#REF!,'CURVA ABC INSUMOS'!C164,#REF!)</f>
        <v>#REF!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74">
        <v>151</v>
      </c>
      <c r="C155" s="98" t="s">
        <v>446</v>
      </c>
      <c r="D155" s="99" t="e">
        <f>SUMIF(#REF!,'CURVA ABC INSUMOS'!C154,#REF!)</f>
        <v>#REF!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74">
        <v>152</v>
      </c>
      <c r="C156" s="98" t="s">
        <v>447</v>
      </c>
      <c r="D156" s="99" t="e">
        <f>SUMIF(#REF!,'CURVA ABC INSUMOS'!C149,#REF!)</f>
        <v>#REF!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74">
        <v>153</v>
      </c>
      <c r="C157" s="98" t="s">
        <v>448</v>
      </c>
      <c r="D157" s="99" t="e">
        <f>SUMIF(#REF!,'CURVA ABC INSUMOS'!C186,#REF!)</f>
        <v>#REF!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74">
        <v>154</v>
      </c>
      <c r="C158" s="100" t="s">
        <v>449</v>
      </c>
      <c r="D158" s="99" t="e">
        <f>SUMIF(#REF!,'CURVA ABC INSUMOS'!C166,#REF!)</f>
        <v>#REF!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74">
        <v>155</v>
      </c>
      <c r="C159" s="98" t="s">
        <v>128</v>
      </c>
      <c r="D159" s="99" t="e">
        <f>SUMIF(#REF!,'CURVA ABC INSUMOS'!C160,#REF!)</f>
        <v>#REF!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74">
        <v>156</v>
      </c>
      <c r="C160" s="100" t="s">
        <v>450</v>
      </c>
      <c r="D160" s="99" t="e">
        <f>SUMIF(#REF!,'CURVA ABC INSUMOS'!C161,#REF!)</f>
        <v>#REF!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74">
        <v>157</v>
      </c>
      <c r="C161" s="98" t="s">
        <v>451</v>
      </c>
      <c r="D161" s="99" t="e">
        <f>SUMIF(#REF!,'CURVA ABC INSUMOS'!C185,#REF!)</f>
        <v>#REF!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74">
        <v>158</v>
      </c>
      <c r="C162" s="98" t="s">
        <v>452</v>
      </c>
      <c r="D162" s="99" t="e">
        <f>SUMIF(#REF!,'CURVA ABC INSUMOS'!C83,#REF!)</f>
        <v>#REF!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74">
        <v>159</v>
      </c>
      <c r="C163" s="98" t="s">
        <v>453</v>
      </c>
      <c r="D163" s="99" t="e">
        <f>SUMIF(#REF!,'CURVA ABC INSUMOS'!C156,#REF!)</f>
        <v>#REF!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74">
        <v>160</v>
      </c>
      <c r="C164" s="98" t="s">
        <v>78</v>
      </c>
      <c r="D164" s="99" t="e">
        <f>SUMIF(#REF!,'CURVA ABC INSUMOS'!C137,#REF!)</f>
        <v>#REF!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74">
        <v>161</v>
      </c>
      <c r="C165" s="98" t="s">
        <v>454</v>
      </c>
      <c r="D165" s="99" t="e">
        <f>SUMIF(#REF!,'CURVA ABC INSUMOS'!C168,#REF!)</f>
        <v>#REF!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74">
        <v>162</v>
      </c>
      <c r="C166" s="98" t="s">
        <v>455</v>
      </c>
      <c r="D166" s="99" t="e">
        <f>SUMIF(#REF!,'CURVA ABC INSUMOS'!C180,#REF!)</f>
        <v>#REF!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74">
        <v>163</v>
      </c>
      <c r="C167" s="98" t="s">
        <v>456</v>
      </c>
      <c r="D167" s="99" t="e">
        <f>SUMIF(#REF!,'CURVA ABC INSUMOS'!C169,#REF!)</f>
        <v>#REF!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74">
        <v>164</v>
      </c>
      <c r="C168" s="100" t="s">
        <v>457</v>
      </c>
      <c r="D168" s="99" t="e">
        <f>SUMIF(#REF!,'CURVA ABC INSUMOS'!C183,#REF!)</f>
        <v>#REF!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74">
        <v>165</v>
      </c>
      <c r="C169" s="98" t="s">
        <v>458</v>
      </c>
      <c r="D169" s="99" t="e">
        <f>SUMIF(#REF!,'CURVA ABC INSUMOS'!C147,#REF!)</f>
        <v>#REF!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74">
        <v>166</v>
      </c>
      <c r="C170" s="98" t="s">
        <v>459</v>
      </c>
      <c r="D170" s="99" t="e">
        <f>SUMIF(#REF!,'CURVA ABC INSUMOS'!C179,#REF!)</f>
        <v>#REF!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74">
        <v>167</v>
      </c>
      <c r="C171" s="98" t="s">
        <v>108</v>
      </c>
      <c r="D171" s="99" t="e">
        <f>SUMIF(#REF!,'CURVA ABC INSUMOS'!C191,#REF!)</f>
        <v>#REF!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74">
        <v>168</v>
      </c>
      <c r="C172" s="100" t="s">
        <v>251</v>
      </c>
      <c r="D172" s="99" t="e">
        <f>SUMIF(#REF!,'CURVA ABC INSUMOS'!C174,#REF!)</f>
        <v>#REF!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74">
        <v>169</v>
      </c>
      <c r="C173" s="98" t="s">
        <v>246</v>
      </c>
      <c r="D173" s="99" t="e">
        <f>SUMIF(#REF!,'CURVA ABC INSUMOS'!C184,#REF!)</f>
        <v>#REF!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74">
        <v>170</v>
      </c>
      <c r="C174" s="98" t="s">
        <v>460</v>
      </c>
      <c r="D174" s="99" t="e">
        <f>SUMIF(#REF!,'CURVA ABC INSUMOS'!C163,#REF!)</f>
        <v>#REF!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74">
        <v>171</v>
      </c>
      <c r="C175" s="98" t="s">
        <v>461</v>
      </c>
      <c r="D175" s="99" t="e">
        <f>SUMIF(#REF!,'CURVA ABC INSUMOS'!C181,#REF!)</f>
        <v>#REF!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74">
        <v>172</v>
      </c>
      <c r="C176" s="100" t="s">
        <v>462</v>
      </c>
      <c r="D176" s="99" t="e">
        <f>SUMIF(#REF!,'CURVA ABC INSUMOS'!C177,#REF!)</f>
        <v>#REF!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74">
        <v>173</v>
      </c>
      <c r="C177" s="98" t="s">
        <v>463</v>
      </c>
      <c r="D177" s="99" t="e">
        <f>SUMIF(#REF!,'CURVA ABC INSUMOS'!C162,#REF!)</f>
        <v>#REF!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74">
        <v>174</v>
      </c>
      <c r="C178" s="98" t="s">
        <v>171</v>
      </c>
      <c r="D178" s="99" t="e">
        <f>SUMIF(#REF!,'CURVA ABC INSUMOS'!C182,#REF!)</f>
        <v>#REF!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74">
        <v>175</v>
      </c>
      <c r="C179" s="98" t="s">
        <v>464</v>
      </c>
      <c r="D179" s="99" t="e">
        <f>SUMIF(#REF!,'CURVA ABC INSUMOS'!C187,#REF!)</f>
        <v>#REF!</v>
      </c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74">
        <v>176</v>
      </c>
      <c r="C180" s="100" t="s">
        <v>226</v>
      </c>
      <c r="D180" s="99" t="e">
        <f>SUMIF(#REF!,'CURVA ABC INSUMOS'!C199,#REF!)</f>
        <v>#REF!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74">
        <v>177</v>
      </c>
      <c r="C181" s="98" t="s">
        <v>465</v>
      </c>
      <c r="D181" s="99" t="e">
        <f>SUMIF(#REF!,'CURVA ABC INSUMOS'!C165,#REF!)</f>
        <v>#REF!</v>
      </c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74">
        <v>178</v>
      </c>
      <c r="C182" s="100" t="s">
        <v>466</v>
      </c>
      <c r="D182" s="99" t="e">
        <f>SUMIF(#REF!,'CURVA ABC INSUMOS'!C203,#REF!)</f>
        <v>#REF!</v>
      </c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74">
        <v>179</v>
      </c>
      <c r="C183" s="98" t="s">
        <v>138</v>
      </c>
      <c r="D183" s="99" t="e">
        <f>SUMIF(#REF!,'CURVA ABC INSUMOS'!C175,#REF!)</f>
        <v>#REF!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74">
        <v>180</v>
      </c>
      <c r="C184" s="98" t="s">
        <v>467</v>
      </c>
      <c r="D184" s="99" t="e">
        <f>SUMIF(#REF!,'CURVA ABC INSUMOS'!C178,#REF!)</f>
        <v>#REF!</v>
      </c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74">
        <v>181</v>
      </c>
      <c r="C185" s="98" t="s">
        <v>236</v>
      </c>
      <c r="D185" s="99" t="e">
        <f>SUMIF(#REF!,'CURVA ABC INSUMOS'!C189,#REF!)</f>
        <v>#REF!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74">
        <v>182</v>
      </c>
      <c r="C186" s="100" t="s">
        <v>206</v>
      </c>
      <c r="D186" s="99" t="e">
        <f>SUMIF(#REF!,'CURVA ABC INSUMOS'!C207,#REF!)</f>
        <v>#REF!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74">
        <v>183</v>
      </c>
      <c r="C187" s="98" t="s">
        <v>468</v>
      </c>
      <c r="D187" s="99" t="e">
        <f>SUMIF(#REF!,'CURVA ABC INSUMOS'!C171,#REF!)</f>
        <v>#REF!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74">
        <v>184</v>
      </c>
      <c r="C188" s="100" t="s">
        <v>469</v>
      </c>
      <c r="D188" s="99" t="e">
        <f>SUMIF(#REF!,'CURVA ABC INSUMOS'!C48,#REF!)</f>
        <v>#REF!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74">
        <v>185</v>
      </c>
      <c r="C189" s="98" t="s">
        <v>470</v>
      </c>
      <c r="D189" s="99" t="e">
        <f>SUMIF(#REF!,'CURVA ABC INSUMOS'!C188,#REF!)</f>
        <v>#REF!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74">
        <v>186</v>
      </c>
      <c r="C190" s="98" t="s">
        <v>471</v>
      </c>
      <c r="D190" s="99" t="e">
        <f>SUMIF(#REF!,'CURVA ABC INSUMOS'!C196,#REF!)</f>
        <v>#REF!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74">
        <v>187</v>
      </c>
      <c r="C191" s="100" t="s">
        <v>231</v>
      </c>
      <c r="D191" s="99" t="e">
        <f>SUMIF(#REF!,'CURVA ABC INSUMOS'!C198,#REF!)</f>
        <v>#REF!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74">
        <v>188</v>
      </c>
      <c r="C192" s="98" t="s">
        <v>472</v>
      </c>
      <c r="D192" s="99" t="e">
        <f>SUMIF(#REF!,'CURVA ABC INSUMOS'!C190,#REF!)</f>
        <v>#REF!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74">
        <v>189</v>
      </c>
      <c r="C193" s="100" t="s">
        <v>211</v>
      </c>
      <c r="D193" s="99" t="e">
        <f>SUMIF(#REF!,'CURVA ABC INSUMOS'!C206,#REF!)</f>
        <v>#REF!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74">
        <v>190</v>
      </c>
      <c r="C194" s="100" t="s">
        <v>221</v>
      </c>
      <c r="D194" s="99" t="e">
        <f>SUMIF(#REF!,'CURVA ABC INSUMOS'!C200,#REF!)</f>
        <v>#REF!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74">
        <v>191</v>
      </c>
      <c r="C195" s="98" t="s">
        <v>473</v>
      </c>
      <c r="D195" s="99" t="e">
        <f>SUMIF(#REF!,'CURVA ABC INSUMOS'!C208,#REF!)</f>
        <v>#REF!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74">
        <v>192</v>
      </c>
      <c r="C196" s="98" t="s">
        <v>474</v>
      </c>
      <c r="D196" s="99" t="e">
        <f>SUMIF(#REF!,'CURVA ABC INSUMOS'!C192,#REF!)</f>
        <v>#REF!</v>
      </c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74">
        <v>193</v>
      </c>
      <c r="C197" s="98" t="s">
        <v>475</v>
      </c>
      <c r="D197" s="99" t="e">
        <f>SUMIF(#REF!,'CURVA ABC INSUMOS'!C197,#REF!)</f>
        <v>#REF!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74">
        <v>194</v>
      </c>
      <c r="C198" s="98" t="s">
        <v>476</v>
      </c>
      <c r="D198" s="99" t="e">
        <f>SUMIF(#REF!,'CURVA ABC INSUMOS'!C209,#REF!)</f>
        <v>#REF!</v>
      </c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74">
        <v>195</v>
      </c>
      <c r="C199" s="98" t="s">
        <v>477</v>
      </c>
      <c r="D199" s="99" t="e">
        <f>SUMIF(#REF!,'CURVA ABC INSUMOS'!C170,#REF!)</f>
        <v>#REF!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74">
        <v>196</v>
      </c>
      <c r="C200" s="100" t="s">
        <v>216</v>
      </c>
      <c r="D200" s="99" t="e">
        <f>SUMIF(#REF!,'CURVA ABC INSUMOS'!C201,#REF!)</f>
        <v>#REF!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74">
        <v>197</v>
      </c>
      <c r="C201" s="98" t="s">
        <v>478</v>
      </c>
      <c r="D201" s="99" t="e">
        <f>SUMIF(#REF!,'CURVA ABC INSUMOS'!C194,#REF!)</f>
        <v>#REF!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74">
        <v>198</v>
      </c>
      <c r="C202" s="98" t="s">
        <v>479</v>
      </c>
      <c r="D202" s="99" t="e">
        <f>SUMIF(#REF!,'CURVA ABC INSUMOS'!C172,#REF!)</f>
        <v>#REF!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74">
        <v>199</v>
      </c>
      <c r="C203" s="98" t="s">
        <v>480</v>
      </c>
      <c r="D203" s="99" t="e">
        <f>SUMIF(#REF!,'CURVA ABC INSUMOS'!C210,#REF!)</f>
        <v>#REF!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74">
        <v>200</v>
      </c>
      <c r="C204" s="98" t="s">
        <v>481</v>
      </c>
      <c r="D204" s="99" t="e">
        <f>SUMIF(#REF!,'CURVA ABC INSUMOS'!C176,#REF!)</f>
        <v>#REF!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74">
        <v>201</v>
      </c>
      <c r="C205" s="98" t="s">
        <v>482</v>
      </c>
      <c r="D205" s="99" t="e">
        <f>SUMIF(#REF!,'CURVA ABC INSUMOS'!C224,#REF!)</f>
        <v>#REF!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74">
        <v>202</v>
      </c>
      <c r="C206" s="98" t="s">
        <v>483</v>
      </c>
      <c r="D206" s="99" t="e">
        <f>SUMIF(#REF!,'CURVA ABC INSUMOS'!C202,#REF!)</f>
        <v>#REF!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74">
        <v>203</v>
      </c>
      <c r="C207" s="98" t="s">
        <v>176</v>
      </c>
      <c r="D207" s="99" t="e">
        <f>SUMIF(#REF!,'CURVA ABC INSUMOS'!C195,#REF!)</f>
        <v>#REF!</v>
      </c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74">
        <v>204</v>
      </c>
      <c r="C208" s="98" t="s">
        <v>484</v>
      </c>
      <c r="D208" s="99" t="e">
        <f>SUMIF(#REF!,'CURVA ABC INSUMOS'!C193,#REF!)</f>
        <v>#REF!</v>
      </c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74">
        <v>205</v>
      </c>
      <c r="C209" s="101" t="s">
        <v>485</v>
      </c>
      <c r="D209" s="99" t="e">
        <f>SUMIF(#REF!,'CURVA ABC INSUMOS'!C216,#REF!)</f>
        <v>#REF!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74">
        <v>206</v>
      </c>
      <c r="C210" s="101" t="s">
        <v>241</v>
      </c>
      <c r="D210" s="99" t="e">
        <f>SUMIF(#REF!,'CURVA ABC INSUMOS'!C173,#REF!)</f>
        <v>#REF!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74">
        <v>207</v>
      </c>
      <c r="C211" s="102" t="s">
        <v>201</v>
      </c>
      <c r="D211" s="99" t="e">
        <f>SUMIF(#REF!,'CURVA ABC INSUMOS'!C223,#REF!)</f>
        <v>#REF!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74">
        <v>208</v>
      </c>
      <c r="C212" s="101" t="s">
        <v>133</v>
      </c>
      <c r="D212" s="99" t="e">
        <f>SUMIF(#REF!,'CURVA ABC INSUMOS'!C220,#REF!)</f>
        <v>#REF!</v>
      </c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74">
        <v>209</v>
      </c>
      <c r="C213" s="101" t="s">
        <v>486</v>
      </c>
      <c r="D213" s="99" t="e">
        <f>SUMIF(#REF!,'CURVA ABC INSUMOS'!C212,#REF!)</f>
        <v>#REF!</v>
      </c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74">
        <v>210</v>
      </c>
      <c r="C214" s="101" t="s">
        <v>487</v>
      </c>
      <c r="D214" s="99" t="e">
        <f>SUMIF(#REF!,'CURVA ABC INSUMOS'!C205,#REF!)</f>
        <v>#REF!</v>
      </c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74">
        <v>211</v>
      </c>
      <c r="C215" s="101" t="s">
        <v>113</v>
      </c>
      <c r="D215" s="99" t="e">
        <f>SUMIF(#REF!,'CURVA ABC INSUMOS'!C225,#REF!)</f>
        <v>#REF!</v>
      </c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74">
        <v>212</v>
      </c>
      <c r="C216" s="101" t="s">
        <v>488</v>
      </c>
      <c r="D216" s="99" t="e">
        <f>SUMIF(#REF!,'CURVA ABC INSUMOS'!C239,#REF!)</f>
        <v>#REF!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74">
        <v>213</v>
      </c>
      <c r="C217" s="101" t="s">
        <v>489</v>
      </c>
      <c r="D217" s="99" t="e">
        <f>SUMIF(#REF!,'CURVA ABC INSUMOS'!C227,#REF!)</f>
        <v>#REF!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74">
        <v>214</v>
      </c>
      <c r="C218" s="101" t="s">
        <v>490</v>
      </c>
      <c r="D218" s="99" t="e">
        <f>SUMIF(#REF!,'CURVA ABC INSUMOS'!C211,#REF!)</f>
        <v>#REF!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74">
        <v>215</v>
      </c>
      <c r="C219" s="101" t="s">
        <v>491</v>
      </c>
      <c r="D219" s="99" t="e">
        <f>SUMIF(#REF!,'CURVA ABC INSUMOS'!C213,#REF!)</f>
        <v>#REF!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3"/>
      <c r="B220" s="74">
        <v>216</v>
      </c>
      <c r="C220" s="101" t="s">
        <v>492</v>
      </c>
      <c r="D220" s="99" t="e">
        <f>SUMIF(#REF!,'CURVA ABC INSUMOS'!C204,#REF!)</f>
        <v>#REF!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3"/>
      <c r="B221" s="74">
        <v>217</v>
      </c>
      <c r="C221" s="101" t="s">
        <v>493</v>
      </c>
      <c r="D221" s="99" t="e">
        <f>SUMIF(#REF!,'CURVA ABC INSUMOS'!C228,#REF!)</f>
        <v>#REF!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3"/>
      <c r="B222" s="74">
        <v>218</v>
      </c>
      <c r="C222" s="101" t="s">
        <v>494</v>
      </c>
      <c r="D222" s="99" t="e">
        <f>SUMIF(#REF!,'CURVA ABC INSUMOS'!C214,#REF!)</f>
        <v>#REF!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3"/>
      <c r="B223" s="74">
        <v>219</v>
      </c>
      <c r="C223" s="101" t="s">
        <v>495</v>
      </c>
      <c r="D223" s="99" t="e">
        <f>SUMIF(#REF!,'CURVA ABC INSUMOS'!C221,#REF!)</f>
        <v>#REF!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3"/>
      <c r="B224" s="74">
        <v>220</v>
      </c>
      <c r="C224" s="101" t="s">
        <v>496</v>
      </c>
      <c r="D224" s="99" t="e">
        <f>SUMIF(#REF!,'CURVA ABC INSUMOS'!C226,#REF!)</f>
        <v>#REF!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3"/>
      <c r="B225" s="74">
        <v>221</v>
      </c>
      <c r="C225" s="101" t="s">
        <v>497</v>
      </c>
      <c r="D225" s="99" t="e">
        <f>SUMIF(#REF!,'CURVA ABC INSUMOS'!C231,#REF!)</f>
        <v>#REF!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3"/>
      <c r="B226" s="74">
        <v>222</v>
      </c>
      <c r="C226" s="101" t="s">
        <v>498</v>
      </c>
      <c r="D226" s="99" t="e">
        <f>SUMIF(#REF!,'CURVA ABC INSUMOS'!C229,#REF!)</f>
        <v>#REF!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3"/>
      <c r="B227" s="74">
        <v>223</v>
      </c>
      <c r="C227" s="101" t="s">
        <v>499</v>
      </c>
      <c r="D227" s="99" t="e">
        <f>SUMIF(#REF!,'CURVA ABC INSUMOS'!C218,#REF!)</f>
        <v>#REF!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3"/>
      <c r="B228" s="74">
        <v>224</v>
      </c>
      <c r="C228" s="102" t="s">
        <v>196</v>
      </c>
      <c r="D228" s="99" t="e">
        <f>SUMIF(#REF!,'CURVA ABC INSUMOS'!C222,#REF!)</f>
        <v>#REF!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3"/>
      <c r="B229" s="74">
        <v>225</v>
      </c>
      <c r="C229" s="101" t="s">
        <v>500</v>
      </c>
      <c r="D229" s="99" t="e">
        <f>SUMIF(#REF!,'CURVA ABC INSUMOS'!C217,#REF!)</f>
        <v>#REF!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3"/>
      <c r="B230" s="74">
        <v>226</v>
      </c>
      <c r="C230" s="101" t="s">
        <v>501</v>
      </c>
      <c r="D230" s="99" t="e">
        <f>SUMIF(#REF!,'CURVA ABC INSUMOS'!C215,#REF!)</f>
        <v>#REF!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3"/>
      <c r="B231" s="74">
        <v>227</v>
      </c>
      <c r="C231" s="101" t="s">
        <v>123</v>
      </c>
      <c r="D231" s="99" t="e">
        <f>SUMIF(#REF!,'CURVA ABC INSUMOS'!C219,#REF!)</f>
        <v>#REF!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3"/>
      <c r="B232" s="74">
        <v>228</v>
      </c>
      <c r="C232" s="101" t="s">
        <v>502</v>
      </c>
      <c r="D232" s="99" t="e">
        <f>SUMIF(#REF!,'CURVA ABC INSUMOS'!C230,#REF!)</f>
        <v>#REF!</v>
      </c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74">
        <v>229</v>
      </c>
      <c r="C233" s="101" t="s">
        <v>503</v>
      </c>
      <c r="D233" s="99" t="e">
        <f>SUMIF(#REF!,'CURVA ABC INSUMOS'!C234,#REF!)</f>
        <v>#REF!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74">
        <v>230</v>
      </c>
      <c r="C234" s="101" t="s">
        <v>504</v>
      </c>
      <c r="D234" s="99" t="e">
        <f>SUMIF(#REF!,'CURVA ABC INSUMOS'!C232,#REF!)</f>
        <v>#REF!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74">
        <v>231</v>
      </c>
      <c r="C235" s="101" t="s">
        <v>505</v>
      </c>
      <c r="D235" s="99" t="e">
        <f>SUMIF(#REF!,'CURVA ABC INSUMOS'!C235,#REF!)</f>
        <v>#REF!</v>
      </c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74">
        <v>232</v>
      </c>
      <c r="C236" s="101" t="s">
        <v>506</v>
      </c>
      <c r="D236" s="99" t="e">
        <f>SUMIF(#REF!,'CURVA ABC INSUMOS'!C233,#REF!)</f>
        <v>#REF!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74">
        <v>233</v>
      </c>
      <c r="C237" s="102" t="s">
        <v>507</v>
      </c>
      <c r="D237" s="99" t="e">
        <f>SUMIF(#REF!,'CURVA ABC INSUMOS'!C236,#REF!)</f>
        <v>#REF!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74">
        <v>234</v>
      </c>
      <c r="C238" s="101" t="s">
        <v>508</v>
      </c>
      <c r="D238" s="99" t="e">
        <f>SUMIF(#REF!,'CURVA ABC INSUMOS'!C241,#REF!)</f>
        <v>#REF!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74">
        <v>235</v>
      </c>
      <c r="C239" s="101" t="s">
        <v>509</v>
      </c>
      <c r="D239" s="99" t="e">
        <f>SUMIF(#REF!,'CURVA ABC INSUMOS'!C237,#REF!)</f>
        <v>#REF!</v>
      </c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74">
        <v>236</v>
      </c>
      <c r="C240" s="101" t="s">
        <v>510</v>
      </c>
      <c r="D240" s="99" t="e">
        <f>SUMIF(#REF!,'CURVA ABC INSUMOS'!C238,#REF!)</f>
        <v>#REF!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74">
        <v>237</v>
      </c>
      <c r="C241" s="101" t="s">
        <v>511</v>
      </c>
      <c r="D241" s="99" t="e">
        <f>SUMIF(#REF!,'CURVA ABC INSUMOS'!C240,#REF!)</f>
        <v>#REF!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74">
        <v>238</v>
      </c>
      <c r="C242" s="101" t="s">
        <v>512</v>
      </c>
      <c r="D242" s="99" t="e">
        <f>SUMIF(#REF!,'CURVA ABC INSUMOS'!C242,#REF!)</f>
        <v>#REF!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102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102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102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102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102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102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102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102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102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102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102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102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102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102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102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102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102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102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102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102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102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102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102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102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102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102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102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102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102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102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102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102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102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102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102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102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102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102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102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102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102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102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102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102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102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102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102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102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102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102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102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102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102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102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102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102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102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102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102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102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102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102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102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102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102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102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102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102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102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102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102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102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102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102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102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102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102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102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102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102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102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102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102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102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102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102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102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102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102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102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102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102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102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102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102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102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102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102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102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102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102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102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102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102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102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102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102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102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102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102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102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102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102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102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102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102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102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102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102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102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102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102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102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102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102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102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102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102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102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102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102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102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102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102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102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102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102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102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102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102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102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102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102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102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102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102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102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102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102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102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102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102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102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102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102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102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102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102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102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102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102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102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102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102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102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102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102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102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102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102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102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102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102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102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102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102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102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102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102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102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102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102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102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102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102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102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102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102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102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102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102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102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102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102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102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102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102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102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102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102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B4:D208">
    <sortState ref="B4:D208">
      <sortCondition descending="1" ref="D4:D208"/>
    </sortState>
  </autoFilter>
  <pageMargins left="7.874015748031496E-2" right="0.31496062992125984" top="0.11811023622047245" bottom="7.874015748031496E-2" header="0" footer="0"/>
  <pageSetup paperSize="9" scale="5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/>
  <cols>
    <col min="1" max="1" width="2.85546875" customWidth="1"/>
    <col min="2" max="2" width="6.7109375" customWidth="1"/>
    <col min="3" max="3" width="82.140625" customWidth="1"/>
    <col min="4" max="4" width="11.5703125" customWidth="1"/>
    <col min="5" max="5" width="12.140625" customWidth="1"/>
    <col min="6" max="7" width="20.7109375" customWidth="1"/>
    <col min="8" max="26" width="9.140625" customWidth="1"/>
  </cols>
  <sheetData>
    <row r="1" spans="1:26" ht="18">
      <c r="A1" s="2"/>
      <c r="B1" s="24" t="s">
        <v>513</v>
      </c>
      <c r="C1" s="93"/>
      <c r="D1" s="27"/>
      <c r="E1" s="28"/>
      <c r="F1" s="29"/>
      <c r="G1" s="2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1" t="e">
        <f>OBJETO</f>
        <v>#REF!</v>
      </c>
      <c r="C2" s="94"/>
      <c r="D2" s="34"/>
      <c r="E2" s="35"/>
      <c r="F2" s="36"/>
      <c r="G2" s="95" t="e">
        <f>SUM(G5:G225)-#REF!</f>
        <v>#REF!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8.25" customHeight="1">
      <c r="A3" s="3"/>
      <c r="B3" s="38"/>
      <c r="C3" s="96"/>
      <c r="D3" s="6"/>
      <c r="E3" s="40"/>
      <c r="F3" s="41"/>
      <c r="G3" s="4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>
      <c r="A4" s="2"/>
      <c r="B4" s="44" t="s">
        <v>3</v>
      </c>
      <c r="C4" s="97" t="s">
        <v>6</v>
      </c>
      <c r="D4" s="44" t="s">
        <v>47</v>
      </c>
      <c r="E4" s="46" t="s">
        <v>514</v>
      </c>
      <c r="F4" s="47" t="s">
        <v>515</v>
      </c>
      <c r="G4" s="47" t="s">
        <v>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>
      <c r="A5" s="5"/>
      <c r="B5" s="74">
        <v>1</v>
      </c>
      <c r="C5" s="98" t="s">
        <v>516</v>
      </c>
      <c r="D5" s="74" t="e">
        <f>VLOOKUP($C5,#REF!,2,0)</f>
        <v>#REF!</v>
      </c>
      <c r="E5" s="103" t="e">
        <f>SUMIF(#REF!,'CURVA ABC SERVIÇOS'!C5,#REF!)</f>
        <v>#REF!</v>
      </c>
      <c r="F5" s="99" t="e">
        <f>VLOOKUP($C5,#REF!,4,0)</f>
        <v>#REF!</v>
      </c>
      <c r="G5" s="99" t="e">
        <f t="shared" ref="G5:G208" si="0">F5*E5</f>
        <v>#REF!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5.5">
      <c r="A6" s="5"/>
      <c r="B6" s="74">
        <v>2</v>
      </c>
      <c r="C6" s="98" t="s">
        <v>517</v>
      </c>
      <c r="D6" s="74" t="e">
        <f>VLOOKUP($C6,#REF!,2,0)</f>
        <v>#REF!</v>
      </c>
      <c r="E6" s="103" t="e">
        <f>SUMIF(#REF!,'CURVA ABC SERVIÇOS'!C6,#REF!)</f>
        <v>#REF!</v>
      </c>
      <c r="F6" s="99" t="e">
        <f>VLOOKUP($C6,#REF!,4,0)</f>
        <v>#REF!</v>
      </c>
      <c r="G6" s="99" t="e">
        <f t="shared" si="0"/>
        <v>#REF!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5.5">
      <c r="A7" s="5"/>
      <c r="B7" s="74">
        <v>3</v>
      </c>
      <c r="C7" s="98" t="s">
        <v>518</v>
      </c>
      <c r="D7" s="74" t="e">
        <f>VLOOKUP($C7,#REF!,2,0)</f>
        <v>#REF!</v>
      </c>
      <c r="E7" s="103" t="e">
        <f>SUMIF(#REF!,'CURVA ABC SERVIÇOS'!C7,#REF!)</f>
        <v>#REF!</v>
      </c>
      <c r="F7" s="99" t="e">
        <f>VLOOKUP($C7,#REF!,4,0)</f>
        <v>#REF!</v>
      </c>
      <c r="G7" s="99" t="e">
        <f t="shared" si="0"/>
        <v>#REF!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>
      <c r="A8" s="5"/>
      <c r="B8" s="74">
        <v>4</v>
      </c>
      <c r="C8" s="98" t="s">
        <v>519</v>
      </c>
      <c r="D8" s="74" t="e">
        <f>VLOOKUP($C8,#REF!,2,0)</f>
        <v>#REF!</v>
      </c>
      <c r="E8" s="103" t="e">
        <f>SUMIF(#REF!,'CURVA ABC SERVIÇOS'!C8,#REF!)</f>
        <v>#REF!</v>
      </c>
      <c r="F8" s="99" t="e">
        <f>VLOOKUP($C8,#REF!,4,0)</f>
        <v>#REF!</v>
      </c>
      <c r="G8" s="99" t="e">
        <f t="shared" si="0"/>
        <v>#REF!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5.5">
      <c r="A9" s="5"/>
      <c r="B9" s="74">
        <v>5</v>
      </c>
      <c r="C9" s="98" t="s">
        <v>520</v>
      </c>
      <c r="D9" s="74" t="e">
        <f>VLOOKUP($C9,#REF!,2,0)</f>
        <v>#REF!</v>
      </c>
      <c r="E9" s="103" t="e">
        <f>SUMIF(#REF!,'CURVA ABC SERVIÇOS'!C9,#REF!)</f>
        <v>#REF!</v>
      </c>
      <c r="F9" s="99" t="e">
        <f>VLOOKUP($C9,#REF!,4,0)</f>
        <v>#REF!</v>
      </c>
      <c r="G9" s="99" t="e">
        <f t="shared" si="0"/>
        <v>#REF!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>
      <c r="A10" s="5"/>
      <c r="B10" s="74">
        <v>6</v>
      </c>
      <c r="C10" s="98" t="s">
        <v>521</v>
      </c>
      <c r="D10" s="74" t="e">
        <f>VLOOKUP($C10,#REF!,2,0)</f>
        <v>#REF!</v>
      </c>
      <c r="E10" s="103" t="e">
        <f>SUMIF(#REF!,'CURVA ABC SERVIÇOS'!C10,#REF!)</f>
        <v>#REF!</v>
      </c>
      <c r="F10" s="99" t="e">
        <f>VLOOKUP($C10,#REF!,4,0)</f>
        <v>#REF!</v>
      </c>
      <c r="G10" s="99" t="e">
        <f t="shared" si="0"/>
        <v>#REF!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>
      <c r="A11" s="5"/>
      <c r="B11" s="74">
        <v>7</v>
      </c>
      <c r="C11" s="98" t="s">
        <v>522</v>
      </c>
      <c r="D11" s="74" t="e">
        <f>VLOOKUP($C11,#REF!,2,0)</f>
        <v>#REF!</v>
      </c>
      <c r="E11" s="103" t="e">
        <f>SUMIF(#REF!,'CURVA ABC SERVIÇOS'!C11,#REF!)</f>
        <v>#REF!</v>
      </c>
      <c r="F11" s="99" t="e">
        <f>VLOOKUP($C11,#REF!,4,0)</f>
        <v>#REF!</v>
      </c>
      <c r="G11" s="99" t="e">
        <f t="shared" si="0"/>
        <v>#REF!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>
      <c r="A12" s="5"/>
      <c r="B12" s="74">
        <v>8</v>
      </c>
      <c r="C12" s="98" t="s">
        <v>523</v>
      </c>
      <c r="D12" s="74" t="e">
        <f>VLOOKUP($C12,#REF!,2,0)</f>
        <v>#REF!</v>
      </c>
      <c r="E12" s="103" t="e">
        <f>SUMIF(#REF!,'CURVA ABC SERVIÇOS'!C12,#REF!)</f>
        <v>#REF!</v>
      </c>
      <c r="F12" s="99" t="e">
        <f>VLOOKUP($C12,#REF!,4,0)</f>
        <v>#REF!</v>
      </c>
      <c r="G12" s="99" t="e">
        <f t="shared" si="0"/>
        <v>#REF!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5.5">
      <c r="A13" s="5"/>
      <c r="B13" s="74">
        <v>9</v>
      </c>
      <c r="C13" s="98" t="s">
        <v>524</v>
      </c>
      <c r="D13" s="74" t="e">
        <f>VLOOKUP($C13,#REF!,2,0)</f>
        <v>#REF!</v>
      </c>
      <c r="E13" s="103" t="e">
        <f>SUMIF(#REF!,'CURVA ABC SERVIÇOS'!C13,#REF!)</f>
        <v>#REF!</v>
      </c>
      <c r="F13" s="99" t="e">
        <f>VLOOKUP($C13,#REF!,4,0)</f>
        <v>#REF!</v>
      </c>
      <c r="G13" s="99" t="e">
        <f t="shared" si="0"/>
        <v>#REF!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5.5">
      <c r="A14" s="5"/>
      <c r="B14" s="74">
        <v>10</v>
      </c>
      <c r="C14" s="98" t="s">
        <v>525</v>
      </c>
      <c r="D14" s="74" t="e">
        <f>VLOOKUP($C14,#REF!,2,0)</f>
        <v>#REF!</v>
      </c>
      <c r="E14" s="103" t="e">
        <f>SUMIF(#REF!,'CURVA ABC SERVIÇOS'!C15,#REF!)</f>
        <v>#REF!</v>
      </c>
      <c r="F14" s="99" t="e">
        <f>VLOOKUP($C14,#REF!,4,0)</f>
        <v>#REF!</v>
      </c>
      <c r="G14" s="99" t="e">
        <f t="shared" si="0"/>
        <v>#REF!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>
      <c r="A15" s="5"/>
      <c r="B15" s="74">
        <v>11</v>
      </c>
      <c r="C15" s="98" t="s">
        <v>526</v>
      </c>
      <c r="D15" s="74" t="e">
        <f>VLOOKUP($C15,#REF!,2,0)</f>
        <v>#REF!</v>
      </c>
      <c r="E15" s="103" t="e">
        <f>SUMIF(#REF!,'CURVA ABC SERVIÇOS'!C16,#REF!)</f>
        <v>#REF!</v>
      </c>
      <c r="F15" s="99" t="e">
        <f>VLOOKUP($C15,#REF!,4,0)</f>
        <v>#REF!</v>
      </c>
      <c r="G15" s="99" t="e">
        <f t="shared" si="0"/>
        <v>#REF!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>
      <c r="A16" s="5"/>
      <c r="B16" s="74">
        <v>12</v>
      </c>
      <c r="C16" s="98" t="s">
        <v>527</v>
      </c>
      <c r="D16" s="74" t="e">
        <f>VLOOKUP($C16,#REF!,2,0)</f>
        <v>#REF!</v>
      </c>
      <c r="E16" s="103" t="e">
        <f>SUMIF(#REF!,'CURVA ABC SERVIÇOS'!C17,#REF!)</f>
        <v>#REF!</v>
      </c>
      <c r="F16" s="99" t="e">
        <f>VLOOKUP($C16,#REF!,4,0)</f>
        <v>#REF!</v>
      </c>
      <c r="G16" s="99" t="e">
        <f t="shared" si="0"/>
        <v>#REF!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>
      <c r="A17" s="5"/>
      <c r="B17" s="74">
        <v>13</v>
      </c>
      <c r="C17" s="98" t="s">
        <v>82</v>
      </c>
      <c r="D17" s="74" t="e">
        <f>VLOOKUP($C17,#REF!,2,0)</f>
        <v>#REF!</v>
      </c>
      <c r="E17" s="103" t="e">
        <f>SUMIF(#REF!,'CURVA ABC SERVIÇOS'!C14,#REF!)</f>
        <v>#REF!</v>
      </c>
      <c r="F17" s="99" t="e">
        <f>VLOOKUP($C17,#REF!,4,0)</f>
        <v>#REF!</v>
      </c>
      <c r="G17" s="99" t="e">
        <f t="shared" si="0"/>
        <v>#REF!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>
      <c r="A18" s="5"/>
      <c r="B18" s="74">
        <v>14</v>
      </c>
      <c r="C18" s="98" t="s">
        <v>528</v>
      </c>
      <c r="D18" s="74" t="e">
        <f>VLOOKUP($C18,#REF!,2,0)</f>
        <v>#REF!</v>
      </c>
      <c r="E18" s="103" t="e">
        <f>SUMIF(#REF!,'CURVA ABC SERVIÇOS'!C18,#REF!)</f>
        <v>#REF!</v>
      </c>
      <c r="F18" s="99" t="e">
        <f>VLOOKUP($C18,#REF!,4,0)</f>
        <v>#REF!</v>
      </c>
      <c r="G18" s="99" t="e">
        <f t="shared" si="0"/>
        <v>#REF!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>
      <c r="A19" s="5"/>
      <c r="B19" s="74">
        <v>15</v>
      </c>
      <c r="C19" s="98" t="s">
        <v>529</v>
      </c>
      <c r="D19" s="74" t="e">
        <f>VLOOKUP($C19,#REF!,2,0)</f>
        <v>#REF!</v>
      </c>
      <c r="E19" s="103" t="e">
        <f>SUMIF(#REF!,'CURVA ABC SERVIÇOS'!C19,#REF!)</f>
        <v>#REF!</v>
      </c>
      <c r="F19" s="99" t="e">
        <f>VLOOKUP($C19,#REF!,4,0)</f>
        <v>#REF!</v>
      </c>
      <c r="G19" s="99" t="e">
        <f t="shared" si="0"/>
        <v>#REF!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5.5">
      <c r="A20" s="5"/>
      <c r="B20" s="74">
        <v>16</v>
      </c>
      <c r="C20" s="98" t="s">
        <v>530</v>
      </c>
      <c r="D20" s="74" t="e">
        <f>VLOOKUP($C20,#REF!,2,0)</f>
        <v>#REF!</v>
      </c>
      <c r="E20" s="103" t="e">
        <f>SUMIF(#REF!,'CURVA ABC SERVIÇOS'!C20,#REF!)</f>
        <v>#REF!</v>
      </c>
      <c r="F20" s="99" t="e">
        <f>VLOOKUP($C20,#REF!,4,0)</f>
        <v>#REF!</v>
      </c>
      <c r="G20" s="99" t="e">
        <f t="shared" si="0"/>
        <v>#REF!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5"/>
      <c r="B21" s="74">
        <v>17</v>
      </c>
      <c r="C21" s="98" t="s">
        <v>531</v>
      </c>
      <c r="D21" s="74" t="e">
        <f>VLOOKUP($C21,#REF!,2,0)</f>
        <v>#REF!</v>
      </c>
      <c r="E21" s="103" t="e">
        <f>SUMIF(#REF!,'CURVA ABC SERVIÇOS'!C21,#REF!)</f>
        <v>#REF!</v>
      </c>
      <c r="F21" s="99" t="e">
        <f>VLOOKUP($C21,#REF!,4,0)</f>
        <v>#REF!</v>
      </c>
      <c r="G21" s="99" t="e">
        <f t="shared" si="0"/>
        <v>#REF!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5"/>
      <c r="B22" s="74">
        <v>18</v>
      </c>
      <c r="C22" s="98" t="s">
        <v>532</v>
      </c>
      <c r="D22" s="74" t="e">
        <f>VLOOKUP($C22,#REF!,2,0)</f>
        <v>#REF!</v>
      </c>
      <c r="E22" s="103" t="e">
        <f>SUMIF(#REF!,'CURVA ABC SERVIÇOS'!C22,#REF!)</f>
        <v>#REF!</v>
      </c>
      <c r="F22" s="99" t="e">
        <f>VLOOKUP($C22,#REF!,4,0)</f>
        <v>#REF!</v>
      </c>
      <c r="G22" s="99" t="e">
        <f t="shared" si="0"/>
        <v>#REF!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5"/>
      <c r="B23" s="74">
        <v>19</v>
      </c>
      <c r="C23" s="98" t="s">
        <v>533</v>
      </c>
      <c r="D23" s="74" t="e">
        <f>VLOOKUP($C23,#REF!,2,0)</f>
        <v>#REF!</v>
      </c>
      <c r="E23" s="103" t="e">
        <f>SUMIF(#REF!,'CURVA ABC SERVIÇOS'!C23,#REF!)</f>
        <v>#REF!</v>
      </c>
      <c r="F23" s="99" t="e">
        <f>VLOOKUP($C23,#REF!,4,0)</f>
        <v>#REF!</v>
      </c>
      <c r="G23" s="99" t="e">
        <f t="shared" si="0"/>
        <v>#REF!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5"/>
      <c r="B24" s="74">
        <v>20</v>
      </c>
      <c r="C24" s="98" t="s">
        <v>94</v>
      </c>
      <c r="D24" s="74" t="e">
        <f>VLOOKUP($C24,#REF!,2,0)</f>
        <v>#REF!</v>
      </c>
      <c r="E24" s="103" t="e">
        <f>SUMIF(#REF!,'CURVA ABC SERVIÇOS'!C24,#REF!)</f>
        <v>#REF!</v>
      </c>
      <c r="F24" s="99" t="e">
        <f>VLOOKUP($C24,#REF!,4,0)</f>
        <v>#REF!</v>
      </c>
      <c r="G24" s="99" t="e">
        <f t="shared" si="0"/>
        <v>#REF!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5"/>
      <c r="B25" s="74">
        <v>21</v>
      </c>
      <c r="C25" s="98" t="s">
        <v>534</v>
      </c>
      <c r="D25" s="74" t="e">
        <f>VLOOKUP($C25,#REF!,2,0)</f>
        <v>#REF!</v>
      </c>
      <c r="E25" s="103" t="e">
        <f>SUMIF(#REF!,'CURVA ABC SERVIÇOS'!C25,#REF!)</f>
        <v>#REF!</v>
      </c>
      <c r="F25" s="99" t="e">
        <f>VLOOKUP($C25,#REF!,4,0)</f>
        <v>#REF!</v>
      </c>
      <c r="G25" s="99" t="e">
        <f t="shared" si="0"/>
        <v>#REF!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5"/>
      <c r="B26" s="74">
        <v>22</v>
      </c>
      <c r="C26" s="98" t="s">
        <v>535</v>
      </c>
      <c r="D26" s="74" t="e">
        <f>VLOOKUP($C26,#REF!,2,0)</f>
        <v>#REF!</v>
      </c>
      <c r="E26" s="103" t="e">
        <f>SUMIF(#REF!,'CURVA ABC SERVIÇOS'!C26,#REF!)</f>
        <v>#REF!</v>
      </c>
      <c r="F26" s="99" t="e">
        <f>VLOOKUP($C26,#REF!,4,0)</f>
        <v>#REF!</v>
      </c>
      <c r="G26" s="99" t="e">
        <f t="shared" si="0"/>
        <v>#REF!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5"/>
      <c r="B27" s="74">
        <v>23</v>
      </c>
      <c r="C27" s="98" t="s">
        <v>536</v>
      </c>
      <c r="D27" s="74" t="e">
        <f>VLOOKUP($C27,#REF!,2,0)</f>
        <v>#REF!</v>
      </c>
      <c r="E27" s="103" t="e">
        <f>SUMIF(#REF!,'CURVA ABC SERVIÇOS'!C27,#REF!)</f>
        <v>#REF!</v>
      </c>
      <c r="F27" s="99" t="e">
        <f>VLOOKUP($C27,#REF!,4,0)</f>
        <v>#REF!</v>
      </c>
      <c r="G27" s="99" t="e">
        <f t="shared" si="0"/>
        <v>#REF!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74">
        <v>24</v>
      </c>
      <c r="C28" s="98" t="s">
        <v>537</v>
      </c>
      <c r="D28" s="74" t="e">
        <f>VLOOKUP($C28,#REF!,2,0)</f>
        <v>#REF!</v>
      </c>
      <c r="E28" s="103" t="e">
        <f>SUMIF(#REF!,'CURVA ABC SERVIÇOS'!C28,#REF!)</f>
        <v>#REF!</v>
      </c>
      <c r="F28" s="99" t="e">
        <f>VLOOKUP($C28,#REF!,4,0)</f>
        <v>#REF!</v>
      </c>
      <c r="G28" s="99" t="e">
        <f t="shared" si="0"/>
        <v>#REF!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74">
        <v>25</v>
      </c>
      <c r="C29" s="98" t="s">
        <v>538</v>
      </c>
      <c r="D29" s="74" t="e">
        <f>VLOOKUP($C29,#REF!,2,0)</f>
        <v>#REF!</v>
      </c>
      <c r="E29" s="103" t="e">
        <f>SUMIF(#REF!,'CURVA ABC SERVIÇOS'!C29,#REF!)</f>
        <v>#REF!</v>
      </c>
      <c r="F29" s="99" t="e">
        <f>VLOOKUP($C29,#REF!,4,0)</f>
        <v>#REF!</v>
      </c>
      <c r="G29" s="99" t="e">
        <f t="shared" si="0"/>
        <v>#REF!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74">
        <v>26</v>
      </c>
      <c r="C30" s="98" t="s">
        <v>539</v>
      </c>
      <c r="D30" s="74" t="e">
        <f>VLOOKUP($C30,#REF!,2,0)</f>
        <v>#REF!</v>
      </c>
      <c r="E30" s="103" t="e">
        <f>SUMIF(#REF!,'CURVA ABC SERVIÇOS'!C30,#REF!)</f>
        <v>#REF!</v>
      </c>
      <c r="F30" s="99" t="e">
        <f>VLOOKUP($C30,#REF!,4,0)</f>
        <v>#REF!</v>
      </c>
      <c r="G30" s="99" t="e">
        <f t="shared" si="0"/>
        <v>#REF!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74">
        <v>27</v>
      </c>
      <c r="C31" s="98" t="s">
        <v>540</v>
      </c>
      <c r="D31" s="74" t="e">
        <f>VLOOKUP($C31,#REF!,2,0)</f>
        <v>#REF!</v>
      </c>
      <c r="E31" s="103" t="e">
        <f>SUMIF(#REF!,'CURVA ABC SERVIÇOS'!C31,#REF!)</f>
        <v>#REF!</v>
      </c>
      <c r="F31" s="99" t="e">
        <f>VLOOKUP($C31,#REF!,4,0)</f>
        <v>#REF!</v>
      </c>
      <c r="G31" s="99" t="e">
        <f t="shared" si="0"/>
        <v>#REF!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74">
        <v>28</v>
      </c>
      <c r="C32" s="98" t="s">
        <v>541</v>
      </c>
      <c r="D32" s="74" t="e">
        <f>VLOOKUP($C32,#REF!,2,0)</f>
        <v>#REF!</v>
      </c>
      <c r="E32" s="103" t="e">
        <f>SUMIF(#REF!,'CURVA ABC SERVIÇOS'!C32,#REF!)</f>
        <v>#REF!</v>
      </c>
      <c r="F32" s="99" t="e">
        <f>VLOOKUP($C32,#REF!,4,0)</f>
        <v>#REF!</v>
      </c>
      <c r="G32" s="99" t="e">
        <f t="shared" si="0"/>
        <v>#REF!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74">
        <v>29</v>
      </c>
      <c r="C33" s="98" t="s">
        <v>542</v>
      </c>
      <c r="D33" s="74" t="e">
        <f>VLOOKUP($C33,#REF!,2,0)</f>
        <v>#REF!</v>
      </c>
      <c r="E33" s="103" t="e">
        <f>SUMIF(#REF!,'CURVA ABC SERVIÇOS'!C33,#REF!)</f>
        <v>#REF!</v>
      </c>
      <c r="F33" s="99" t="e">
        <f>VLOOKUP($C33,#REF!,4,0)</f>
        <v>#REF!</v>
      </c>
      <c r="G33" s="99" t="e">
        <f t="shared" si="0"/>
        <v>#REF!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74">
        <v>30</v>
      </c>
      <c r="C34" s="98" t="s">
        <v>543</v>
      </c>
      <c r="D34" s="74" t="e">
        <f>VLOOKUP($C34,#REF!,2,0)</f>
        <v>#REF!</v>
      </c>
      <c r="E34" s="103" t="e">
        <f>SUMIF(#REF!,'CURVA ABC SERVIÇOS'!C34,#REF!)</f>
        <v>#REF!</v>
      </c>
      <c r="F34" s="99" t="e">
        <f>VLOOKUP($C34,#REF!,4,0)</f>
        <v>#REF!</v>
      </c>
      <c r="G34" s="99" t="e">
        <f t="shared" si="0"/>
        <v>#REF!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74">
        <v>31</v>
      </c>
      <c r="C35" s="98" t="s">
        <v>544</v>
      </c>
      <c r="D35" s="80" t="e">
        <f>VLOOKUP($C35,#REF!,2,0)</f>
        <v>#REF!</v>
      </c>
      <c r="E35" s="103" t="e">
        <f>SUMIF(#REF!,'CURVA ABC SERVIÇOS'!C35,#REF!)</f>
        <v>#REF!</v>
      </c>
      <c r="F35" s="99" t="e">
        <f>VLOOKUP($C35,#REF!,4,0)</f>
        <v>#REF!</v>
      </c>
      <c r="G35" s="99" t="e">
        <f t="shared" si="0"/>
        <v>#REF!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74">
        <v>32</v>
      </c>
      <c r="C36" s="98" t="s">
        <v>545</v>
      </c>
      <c r="D36" s="74" t="e">
        <f>VLOOKUP($C36,#REF!,2,0)</f>
        <v>#REF!</v>
      </c>
      <c r="E36" s="103" t="e">
        <f>SUMIF(#REF!,'CURVA ABC SERVIÇOS'!C36,#REF!)</f>
        <v>#REF!</v>
      </c>
      <c r="F36" s="99" t="e">
        <f>VLOOKUP($C36,#REF!,4,0)</f>
        <v>#REF!</v>
      </c>
      <c r="G36" s="99" t="e">
        <f t="shared" si="0"/>
        <v>#REF!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74">
        <v>33</v>
      </c>
      <c r="C37" s="98" t="s">
        <v>546</v>
      </c>
      <c r="D37" s="74" t="e">
        <f>VLOOKUP($C37,#REF!,2,0)</f>
        <v>#REF!</v>
      </c>
      <c r="E37" s="103" t="e">
        <f>SUMIF(#REF!,'CURVA ABC SERVIÇOS'!C37,#REF!)</f>
        <v>#REF!</v>
      </c>
      <c r="F37" s="99" t="e">
        <f>VLOOKUP($C37,#REF!,4,0)</f>
        <v>#REF!</v>
      </c>
      <c r="G37" s="99" t="e">
        <f t="shared" si="0"/>
        <v>#REF!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74">
        <v>34</v>
      </c>
      <c r="C38" s="98" t="s">
        <v>547</v>
      </c>
      <c r="D38" s="80" t="e">
        <f>VLOOKUP($C38,#REF!,2,0)</f>
        <v>#REF!</v>
      </c>
      <c r="E38" s="103" t="e">
        <f>SUMIF(#REF!,'CURVA ABC SERVIÇOS'!C38,#REF!)</f>
        <v>#REF!</v>
      </c>
      <c r="F38" s="99" t="e">
        <f>VLOOKUP($C38,#REF!,4,0)</f>
        <v>#REF!</v>
      </c>
      <c r="G38" s="99" t="e">
        <f t="shared" si="0"/>
        <v>#REF!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74">
        <v>35</v>
      </c>
      <c r="C39" s="98" t="s">
        <v>548</v>
      </c>
      <c r="D39" s="74" t="e">
        <f>VLOOKUP($C39,#REF!,2,0)</f>
        <v>#REF!</v>
      </c>
      <c r="E39" s="103" t="e">
        <f>SUMIF(#REF!,'CURVA ABC SERVIÇOS'!C39,#REF!)</f>
        <v>#REF!</v>
      </c>
      <c r="F39" s="99" t="e">
        <f>VLOOKUP($C39,#REF!,4,0)</f>
        <v>#REF!</v>
      </c>
      <c r="G39" s="99" t="e">
        <f t="shared" si="0"/>
        <v>#REF!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74">
        <v>36</v>
      </c>
      <c r="C40" s="98" t="s">
        <v>549</v>
      </c>
      <c r="D40" s="74" t="e">
        <f>VLOOKUP($C40,#REF!,2,0)</f>
        <v>#REF!</v>
      </c>
      <c r="E40" s="103" t="e">
        <f>SUMIF(#REF!,'CURVA ABC SERVIÇOS'!C40,#REF!)</f>
        <v>#REF!</v>
      </c>
      <c r="F40" s="99" t="e">
        <f>VLOOKUP($C40,#REF!,4,0)</f>
        <v>#REF!</v>
      </c>
      <c r="G40" s="99" t="e">
        <f t="shared" si="0"/>
        <v>#REF!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74">
        <v>37</v>
      </c>
      <c r="C41" s="98" t="s">
        <v>69</v>
      </c>
      <c r="D41" s="74" t="e">
        <f>VLOOKUP($C41,#REF!,2,0)</f>
        <v>#REF!</v>
      </c>
      <c r="E41" s="103" t="e">
        <f>SUMIF(#REF!,'CURVA ABC SERVIÇOS'!C69,#REF!)</f>
        <v>#REF!</v>
      </c>
      <c r="F41" s="99" t="e">
        <f>VLOOKUP($C41,#REF!,4,0)</f>
        <v>#REF!</v>
      </c>
      <c r="G41" s="99" t="e">
        <f t="shared" si="0"/>
        <v>#REF!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74">
        <v>38</v>
      </c>
      <c r="C42" s="98" t="s">
        <v>102</v>
      </c>
      <c r="D42" s="74" t="e">
        <f>VLOOKUP($C42,#REF!,2,0)</f>
        <v>#REF!</v>
      </c>
      <c r="E42" s="103" t="e">
        <f>SUMIF(#REF!,'CURVA ABC SERVIÇOS'!C41,#REF!)</f>
        <v>#REF!</v>
      </c>
      <c r="F42" s="99" t="e">
        <f>VLOOKUP($C42,#REF!,4,0)</f>
        <v>#REF!</v>
      </c>
      <c r="G42" s="99" t="e">
        <f t="shared" si="0"/>
        <v>#REF!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74">
        <v>39</v>
      </c>
      <c r="C43" s="98" t="s">
        <v>550</v>
      </c>
      <c r="D43" s="74" t="e">
        <f>VLOOKUP($C43,#REF!,2,0)</f>
        <v>#REF!</v>
      </c>
      <c r="E43" s="103" t="e">
        <f>SUMIF(#REF!,'CURVA ABC SERVIÇOS'!C42,#REF!)</f>
        <v>#REF!</v>
      </c>
      <c r="F43" s="99" t="e">
        <f>VLOOKUP($C43,#REF!,4,0)</f>
        <v>#REF!</v>
      </c>
      <c r="G43" s="99" t="e">
        <f t="shared" si="0"/>
        <v>#REF!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74">
        <v>40</v>
      </c>
      <c r="C44" s="98" t="s">
        <v>551</v>
      </c>
      <c r="D44" s="74" t="e">
        <f>VLOOKUP($C44,#REF!,2,0)</f>
        <v>#REF!</v>
      </c>
      <c r="E44" s="103" t="e">
        <f>SUMIF(#REF!,'CURVA ABC SERVIÇOS'!C43,#REF!)</f>
        <v>#REF!</v>
      </c>
      <c r="F44" s="99" t="e">
        <f>VLOOKUP($C44,#REF!,4,0)</f>
        <v>#REF!</v>
      </c>
      <c r="G44" s="99" t="e">
        <f t="shared" si="0"/>
        <v>#REF!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74">
        <v>41</v>
      </c>
      <c r="C45" s="98" t="s">
        <v>552</v>
      </c>
      <c r="D45" s="74" t="e">
        <f>VLOOKUP($C45,#REF!,2,0)</f>
        <v>#REF!</v>
      </c>
      <c r="E45" s="103" t="e">
        <f>SUMIF(#REF!,'CURVA ABC SERVIÇOS'!C44,#REF!)</f>
        <v>#REF!</v>
      </c>
      <c r="F45" s="99" t="e">
        <f>VLOOKUP($C45,#REF!,4,0)</f>
        <v>#REF!</v>
      </c>
      <c r="G45" s="99" t="e">
        <f t="shared" si="0"/>
        <v>#REF!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74">
        <v>42</v>
      </c>
      <c r="C46" s="98" t="s">
        <v>553</v>
      </c>
      <c r="D46" s="74" t="e">
        <f>VLOOKUP($C46,#REF!,2,0)</f>
        <v>#REF!</v>
      </c>
      <c r="E46" s="103" t="e">
        <f>SUMIF(#REF!,'CURVA ABC SERVIÇOS'!C45,#REF!)</f>
        <v>#REF!</v>
      </c>
      <c r="F46" s="99" t="e">
        <f>VLOOKUP($C46,#REF!,4,0)</f>
        <v>#REF!</v>
      </c>
      <c r="G46" s="99" t="e">
        <f t="shared" si="0"/>
        <v>#REF!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74">
        <v>43</v>
      </c>
      <c r="C47" s="98" t="s">
        <v>554</v>
      </c>
      <c r="D47" s="74" t="e">
        <f>VLOOKUP($C47,#REF!,2,0)</f>
        <v>#REF!</v>
      </c>
      <c r="E47" s="103" t="e">
        <f>SUMIF(#REF!,'CURVA ABC SERVIÇOS'!C46,#REF!)</f>
        <v>#REF!</v>
      </c>
      <c r="F47" s="99" t="e">
        <f>VLOOKUP($C47,#REF!,4,0)</f>
        <v>#REF!</v>
      </c>
      <c r="G47" s="99" t="e">
        <f t="shared" si="0"/>
        <v>#REF!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74">
        <v>44</v>
      </c>
      <c r="C48" s="98" t="s">
        <v>555</v>
      </c>
      <c r="D48" s="74" t="e">
        <f>VLOOKUP($C48,#REF!,2,0)</f>
        <v>#REF!</v>
      </c>
      <c r="E48" s="103" t="e">
        <f>SUMIF(#REF!,'CURVA ABC SERVIÇOS'!C47,#REF!)</f>
        <v>#REF!</v>
      </c>
      <c r="F48" s="99" t="e">
        <f>VLOOKUP($C48,#REF!,4,0)</f>
        <v>#REF!</v>
      </c>
      <c r="G48" s="99" t="e">
        <f t="shared" si="0"/>
        <v>#REF!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74">
        <v>45</v>
      </c>
      <c r="C49" s="98" t="s">
        <v>556</v>
      </c>
      <c r="D49" s="74" t="e">
        <f>VLOOKUP($C49,#REF!,2,0)</f>
        <v>#REF!</v>
      </c>
      <c r="E49" s="103" t="e">
        <f>SUMIF(#REF!,'CURVA ABC SERVIÇOS'!C48,#REF!)</f>
        <v>#REF!</v>
      </c>
      <c r="F49" s="99" t="e">
        <f>VLOOKUP($C49,#REF!,4,0)</f>
        <v>#REF!</v>
      </c>
      <c r="G49" s="99" t="e">
        <f t="shared" si="0"/>
        <v>#REF!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74">
        <v>46</v>
      </c>
      <c r="C50" s="98" t="s">
        <v>557</v>
      </c>
      <c r="D50" s="74" t="e">
        <f>VLOOKUP($C50,#REF!,2,0)</f>
        <v>#REF!</v>
      </c>
      <c r="E50" s="103" t="e">
        <f>SUMIF(#REF!,'CURVA ABC SERVIÇOS'!C49,#REF!)</f>
        <v>#REF!</v>
      </c>
      <c r="F50" s="99" t="e">
        <f>VLOOKUP($C50,#REF!,4,0)</f>
        <v>#REF!</v>
      </c>
      <c r="G50" s="99" t="e">
        <f t="shared" si="0"/>
        <v>#REF!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74">
        <v>47</v>
      </c>
      <c r="C51" s="98" t="s">
        <v>558</v>
      </c>
      <c r="D51" s="74" t="e">
        <f>VLOOKUP($C51,#REF!,2,0)</f>
        <v>#REF!</v>
      </c>
      <c r="E51" s="103" t="e">
        <f>SUMIF(#REF!,'CURVA ABC SERVIÇOS'!C50,#REF!)</f>
        <v>#REF!</v>
      </c>
      <c r="F51" s="99" t="e">
        <f>VLOOKUP($C51,#REF!,4,0)</f>
        <v>#REF!</v>
      </c>
      <c r="G51" s="99" t="e">
        <f t="shared" si="0"/>
        <v>#REF!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74">
        <v>48</v>
      </c>
      <c r="C52" s="98" t="s">
        <v>559</v>
      </c>
      <c r="D52" s="74" t="e">
        <f>VLOOKUP($C52,#REF!,2,0)</f>
        <v>#REF!</v>
      </c>
      <c r="E52" s="103" t="e">
        <f>SUMIF(#REF!,'CURVA ABC SERVIÇOS'!C51,#REF!)</f>
        <v>#REF!</v>
      </c>
      <c r="F52" s="99" t="e">
        <f>VLOOKUP($C52,#REF!,4,0)</f>
        <v>#REF!</v>
      </c>
      <c r="G52" s="99" t="e">
        <f t="shared" si="0"/>
        <v>#REF!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74">
        <v>49</v>
      </c>
      <c r="C53" s="98" t="s">
        <v>560</v>
      </c>
      <c r="D53" s="74" t="e">
        <f>VLOOKUP($C53,#REF!,2,0)</f>
        <v>#REF!</v>
      </c>
      <c r="E53" s="103" t="e">
        <f>SUMIF(#REF!,'CURVA ABC SERVIÇOS'!C52,#REF!)</f>
        <v>#REF!</v>
      </c>
      <c r="F53" s="99" t="e">
        <f>VLOOKUP($C53,#REF!,4,0)</f>
        <v>#REF!</v>
      </c>
      <c r="G53" s="99" t="e">
        <f t="shared" si="0"/>
        <v>#REF!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74">
        <v>50</v>
      </c>
      <c r="C54" s="98" t="s">
        <v>561</v>
      </c>
      <c r="D54" s="74" t="e">
        <f>VLOOKUP($C54,#REF!,2,0)</f>
        <v>#REF!</v>
      </c>
      <c r="E54" s="103" t="e">
        <f>SUMIF(#REF!,'CURVA ABC SERVIÇOS'!C53,#REF!)</f>
        <v>#REF!</v>
      </c>
      <c r="F54" s="99" t="e">
        <f>VLOOKUP($C54,#REF!,4,0)</f>
        <v>#REF!</v>
      </c>
      <c r="G54" s="99" t="e">
        <f t="shared" si="0"/>
        <v>#REF!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74">
        <v>51</v>
      </c>
      <c r="C55" s="98" t="s">
        <v>562</v>
      </c>
      <c r="D55" s="74" t="e">
        <f>VLOOKUP($C55,#REF!,2,0)</f>
        <v>#REF!</v>
      </c>
      <c r="E55" s="103" t="e">
        <f>SUMIF(#REF!,'CURVA ABC SERVIÇOS'!C54,#REF!)</f>
        <v>#REF!</v>
      </c>
      <c r="F55" s="99" t="e">
        <f>VLOOKUP($C55,#REF!,4,0)</f>
        <v>#REF!</v>
      </c>
      <c r="G55" s="99" t="e">
        <f t="shared" si="0"/>
        <v>#REF!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74">
        <v>52</v>
      </c>
      <c r="C56" s="98" t="s">
        <v>563</v>
      </c>
      <c r="D56" s="74" t="e">
        <f>VLOOKUP($C56,#REF!,2,0)</f>
        <v>#REF!</v>
      </c>
      <c r="E56" s="103" t="e">
        <f>SUMIF(#REF!,'CURVA ABC SERVIÇOS'!C55,#REF!)</f>
        <v>#REF!</v>
      </c>
      <c r="F56" s="99" t="e">
        <f>VLOOKUP($C56,#REF!,4,0)</f>
        <v>#REF!</v>
      </c>
      <c r="G56" s="99" t="e">
        <f t="shared" si="0"/>
        <v>#REF!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74">
        <v>53</v>
      </c>
      <c r="C57" s="98" t="s">
        <v>564</v>
      </c>
      <c r="D57" s="74" t="e">
        <f>VLOOKUP($C57,#REF!,2,0)</f>
        <v>#REF!</v>
      </c>
      <c r="E57" s="103" t="e">
        <f>SUMIF(#REF!,'CURVA ABC SERVIÇOS'!C56,#REF!)</f>
        <v>#REF!</v>
      </c>
      <c r="F57" s="99" t="e">
        <f>VLOOKUP($C57,#REF!,4,0)</f>
        <v>#REF!</v>
      </c>
      <c r="G57" s="99" t="e">
        <f t="shared" si="0"/>
        <v>#REF!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74">
        <v>54</v>
      </c>
      <c r="C58" s="98" t="s">
        <v>565</v>
      </c>
      <c r="D58" s="74" t="e">
        <f>VLOOKUP($C58,#REF!,2,0)</f>
        <v>#REF!</v>
      </c>
      <c r="E58" s="103" t="e">
        <f>SUMIF(#REF!,'CURVA ABC SERVIÇOS'!C57,#REF!)</f>
        <v>#REF!</v>
      </c>
      <c r="F58" s="99" t="e">
        <f>VLOOKUP($C58,#REF!,4,0)</f>
        <v>#REF!</v>
      </c>
      <c r="G58" s="99" t="e">
        <f t="shared" si="0"/>
        <v>#REF!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74">
        <v>55</v>
      </c>
      <c r="C59" s="98" t="s">
        <v>185</v>
      </c>
      <c r="D59" s="74" t="e">
        <f>VLOOKUP($C59,#REF!,2,0)</f>
        <v>#REF!</v>
      </c>
      <c r="E59" s="103" t="e">
        <f>SUMIF(#REF!,'CURVA ABC SERVIÇOS'!C58,#REF!)</f>
        <v>#REF!</v>
      </c>
      <c r="F59" s="99" t="e">
        <f>VLOOKUP($C59,#REF!,4,0)</f>
        <v>#REF!</v>
      </c>
      <c r="G59" s="99" t="e">
        <f t="shared" si="0"/>
        <v>#REF!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74">
        <v>56</v>
      </c>
      <c r="C60" s="98" t="s">
        <v>566</v>
      </c>
      <c r="D60" s="74" t="e">
        <f>VLOOKUP($C60,#REF!,2,0)</f>
        <v>#REF!</v>
      </c>
      <c r="E60" s="103" t="e">
        <f>SUMIF(#REF!,'CURVA ABC SERVIÇOS'!C59,#REF!)</f>
        <v>#REF!</v>
      </c>
      <c r="F60" s="99" t="e">
        <f>VLOOKUP($C60,#REF!,4,0)</f>
        <v>#REF!</v>
      </c>
      <c r="G60" s="99" t="e">
        <f t="shared" si="0"/>
        <v>#REF!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74">
        <v>57</v>
      </c>
      <c r="C61" s="98" t="s">
        <v>567</v>
      </c>
      <c r="D61" s="74" t="e">
        <f>VLOOKUP($C61,#REF!,2,0)</f>
        <v>#REF!</v>
      </c>
      <c r="E61" s="103" t="e">
        <f>SUMIF(#REF!,'CURVA ABC SERVIÇOS'!C60,#REF!)</f>
        <v>#REF!</v>
      </c>
      <c r="F61" s="99" t="e">
        <f>VLOOKUP($C61,#REF!,4,0)</f>
        <v>#REF!</v>
      </c>
      <c r="G61" s="99" t="e">
        <f t="shared" si="0"/>
        <v>#REF!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74">
        <v>58</v>
      </c>
      <c r="C62" s="98" t="s">
        <v>568</v>
      </c>
      <c r="D62" s="74" t="e">
        <f>VLOOKUP($C62,#REF!,2,0)</f>
        <v>#REF!</v>
      </c>
      <c r="E62" s="103" t="e">
        <f>SUMIF(#REF!,'CURVA ABC SERVIÇOS'!C61,#REF!)</f>
        <v>#REF!</v>
      </c>
      <c r="F62" s="99" t="e">
        <f>VLOOKUP($C62,#REF!,4,0)</f>
        <v>#REF!</v>
      </c>
      <c r="G62" s="99" t="e">
        <f t="shared" si="0"/>
        <v>#REF!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74">
        <v>59</v>
      </c>
      <c r="C63" s="98" t="s">
        <v>569</v>
      </c>
      <c r="D63" s="74" t="e">
        <f>VLOOKUP($C63,#REF!,2,0)</f>
        <v>#REF!</v>
      </c>
      <c r="E63" s="103" t="e">
        <f>SUMIF(#REF!,'CURVA ABC SERVIÇOS'!C62,#REF!)</f>
        <v>#REF!</v>
      </c>
      <c r="F63" s="99" t="e">
        <f>VLOOKUP($C63,#REF!,4,0)</f>
        <v>#REF!</v>
      </c>
      <c r="G63" s="99" t="e">
        <f t="shared" si="0"/>
        <v>#REF!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74">
        <v>60</v>
      </c>
      <c r="C64" s="98" t="s">
        <v>570</v>
      </c>
      <c r="D64" s="74" t="e">
        <f>VLOOKUP($C64,#REF!,2,0)</f>
        <v>#REF!</v>
      </c>
      <c r="E64" s="103" t="e">
        <f>SUMIF(#REF!,'CURVA ABC SERVIÇOS'!C63,#REF!)</f>
        <v>#REF!</v>
      </c>
      <c r="F64" s="99" t="e">
        <f>VLOOKUP($C64,#REF!,4,0)</f>
        <v>#REF!</v>
      </c>
      <c r="G64" s="99" t="e">
        <f t="shared" si="0"/>
        <v>#REF!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74">
        <v>61</v>
      </c>
      <c r="C65" s="98" t="s">
        <v>190</v>
      </c>
      <c r="D65" s="74" t="e">
        <f>VLOOKUP($C65,#REF!,2,0)</f>
        <v>#REF!</v>
      </c>
      <c r="E65" s="103" t="e">
        <f>SUMIF(#REF!,'CURVA ABC SERVIÇOS'!C64,#REF!)</f>
        <v>#REF!</v>
      </c>
      <c r="F65" s="99" t="e">
        <f>VLOOKUP($C65,#REF!,4,0)</f>
        <v>#REF!</v>
      </c>
      <c r="G65" s="99" t="e">
        <f t="shared" si="0"/>
        <v>#REF!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74">
        <v>62</v>
      </c>
      <c r="C66" s="98" t="s">
        <v>571</v>
      </c>
      <c r="D66" s="74" t="e">
        <f>VLOOKUP($C66,#REF!,2,0)</f>
        <v>#REF!</v>
      </c>
      <c r="E66" s="103" t="e">
        <f>SUMIF(#REF!,'CURVA ABC SERVIÇOS'!C65,#REF!)</f>
        <v>#REF!</v>
      </c>
      <c r="F66" s="99" t="e">
        <f>VLOOKUP($C66,#REF!,4,0)</f>
        <v>#REF!</v>
      </c>
      <c r="G66" s="99" t="e">
        <f t="shared" si="0"/>
        <v>#REF!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74">
        <v>63</v>
      </c>
      <c r="C67" s="98" t="s">
        <v>572</v>
      </c>
      <c r="D67" s="74" t="e">
        <f>VLOOKUP($C67,#REF!,2,0)</f>
        <v>#REF!</v>
      </c>
      <c r="E67" s="103" t="e">
        <f>SUMIF(#REF!,'CURVA ABC SERVIÇOS'!C66,#REF!)</f>
        <v>#REF!</v>
      </c>
      <c r="F67" s="99" t="e">
        <f>VLOOKUP($C67,#REF!,4,0)</f>
        <v>#REF!</v>
      </c>
      <c r="G67" s="99" t="e">
        <f t="shared" si="0"/>
        <v>#REF!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74">
        <v>64</v>
      </c>
      <c r="C68" s="98" t="s">
        <v>573</v>
      </c>
      <c r="D68" s="74" t="e">
        <f>VLOOKUP($C68,#REF!,2,0)</f>
        <v>#REF!</v>
      </c>
      <c r="E68" s="103" t="e">
        <f>SUMIF(#REF!,'CURVA ABC SERVIÇOS'!C67,#REF!)</f>
        <v>#REF!</v>
      </c>
      <c r="F68" s="99" t="e">
        <f>VLOOKUP($C68,#REF!,4,0)</f>
        <v>#REF!</v>
      </c>
      <c r="G68" s="99" t="e">
        <f t="shared" si="0"/>
        <v>#REF!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74">
        <v>65</v>
      </c>
      <c r="C69" s="98" t="s">
        <v>297</v>
      </c>
      <c r="D69" s="74" t="e">
        <f>VLOOKUP($C69,#REF!,2,0)</f>
        <v>#REF!</v>
      </c>
      <c r="E69" s="103" t="e">
        <f>SUMIF(#REF!,'CURVA ABC SERVIÇOS'!C127,#REF!)</f>
        <v>#REF!</v>
      </c>
      <c r="F69" s="99" t="e">
        <f>VLOOKUP($C69,#REF!,4,0)</f>
        <v>#REF!</v>
      </c>
      <c r="G69" s="99" t="e">
        <f t="shared" si="0"/>
        <v>#REF!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74">
        <v>66</v>
      </c>
      <c r="C70" s="98" t="s">
        <v>574</v>
      </c>
      <c r="D70" s="74" t="e">
        <f>VLOOKUP($C70,#REF!,2,0)</f>
        <v>#REF!</v>
      </c>
      <c r="E70" s="103" t="e">
        <f>SUMIF(#REF!,'CURVA ABC SERVIÇOS'!C68,#REF!)</f>
        <v>#REF!</v>
      </c>
      <c r="F70" s="99" t="e">
        <f>VLOOKUP($C70,#REF!,4,0)</f>
        <v>#REF!</v>
      </c>
      <c r="G70" s="99" t="e">
        <f t="shared" si="0"/>
        <v>#REF!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74">
        <v>67</v>
      </c>
      <c r="C71" s="98" t="s">
        <v>575</v>
      </c>
      <c r="D71" s="74" t="e">
        <f>VLOOKUP($C71,#REF!,2,0)</f>
        <v>#REF!</v>
      </c>
      <c r="E71" s="103" t="e">
        <f>SUMIF(#REF!,'CURVA ABC SERVIÇOS'!C70,#REF!)</f>
        <v>#REF!</v>
      </c>
      <c r="F71" s="99" t="e">
        <f>VLOOKUP($C71,#REF!,4,0)</f>
        <v>#REF!</v>
      </c>
      <c r="G71" s="99" t="e">
        <f t="shared" si="0"/>
        <v>#REF!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74">
        <v>68</v>
      </c>
      <c r="C72" s="98" t="s">
        <v>576</v>
      </c>
      <c r="D72" s="74" t="e">
        <f>VLOOKUP($C72,#REF!,2,0)</f>
        <v>#REF!</v>
      </c>
      <c r="E72" s="103" t="e">
        <f>SUMIF(#REF!,'CURVA ABC SERVIÇOS'!C71,#REF!)</f>
        <v>#REF!</v>
      </c>
      <c r="F72" s="99" t="e">
        <f>VLOOKUP($C72,#REF!,4,0)</f>
        <v>#REF!</v>
      </c>
      <c r="G72" s="99" t="e">
        <f t="shared" si="0"/>
        <v>#REF!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74">
        <v>69</v>
      </c>
      <c r="C73" s="98" t="s">
        <v>577</v>
      </c>
      <c r="D73" s="74" t="e">
        <f>VLOOKUP($C73,#REF!,2,0)</f>
        <v>#REF!</v>
      </c>
      <c r="E73" s="103" t="e">
        <f>SUMIF(#REF!,'CURVA ABC SERVIÇOS'!C72,#REF!)</f>
        <v>#REF!</v>
      </c>
      <c r="F73" s="99" t="e">
        <f>VLOOKUP($C73,#REF!,4,0)</f>
        <v>#REF!</v>
      </c>
      <c r="G73" s="99" t="e">
        <f t="shared" si="0"/>
        <v>#REF!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74">
        <v>70</v>
      </c>
      <c r="C74" s="98" t="s">
        <v>578</v>
      </c>
      <c r="D74" s="74" t="e">
        <f>VLOOKUP($C74,#REF!,2,0)</f>
        <v>#REF!</v>
      </c>
      <c r="E74" s="103" t="e">
        <f>SUMIF(#REF!,'CURVA ABC SERVIÇOS'!C73,#REF!)</f>
        <v>#REF!</v>
      </c>
      <c r="F74" s="99" t="e">
        <f>VLOOKUP($C74,#REF!,4,0)</f>
        <v>#REF!</v>
      </c>
      <c r="G74" s="99" t="e">
        <f t="shared" si="0"/>
        <v>#REF!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74">
        <v>71</v>
      </c>
      <c r="C75" s="98" t="s">
        <v>579</v>
      </c>
      <c r="D75" s="74" t="e">
        <f>VLOOKUP($C75,#REF!,2,0)</f>
        <v>#REF!</v>
      </c>
      <c r="E75" s="103" t="e">
        <f>SUMIF(#REF!,'CURVA ABC SERVIÇOS'!C74,#REF!)</f>
        <v>#REF!</v>
      </c>
      <c r="F75" s="99" t="e">
        <f>VLOOKUP($C75,#REF!,4,0)</f>
        <v>#REF!</v>
      </c>
      <c r="G75" s="99" t="e">
        <f t="shared" si="0"/>
        <v>#REF!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74">
        <v>72</v>
      </c>
      <c r="C76" s="98" t="s">
        <v>580</v>
      </c>
      <c r="D76" s="74" t="e">
        <f>VLOOKUP($C76,#REF!,2,0)</f>
        <v>#REF!</v>
      </c>
      <c r="E76" s="103" t="e">
        <f>SUMIF(#REF!,'CURVA ABC SERVIÇOS'!C75,#REF!)</f>
        <v>#REF!</v>
      </c>
      <c r="F76" s="99" t="e">
        <f>VLOOKUP($C76,#REF!,4,0)</f>
        <v>#REF!</v>
      </c>
      <c r="G76" s="99" t="e">
        <f t="shared" si="0"/>
        <v>#REF!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74">
        <v>73</v>
      </c>
      <c r="C77" s="98" t="s">
        <v>581</v>
      </c>
      <c r="D77" s="74" t="e">
        <f>VLOOKUP($C77,#REF!,2,0)</f>
        <v>#REF!</v>
      </c>
      <c r="E77" s="103" t="e">
        <f>SUMIF(#REF!,'CURVA ABC SERVIÇOS'!C76,#REF!)</f>
        <v>#REF!</v>
      </c>
      <c r="F77" s="99" t="e">
        <f>VLOOKUP($C77,#REF!,4,0)</f>
        <v>#REF!</v>
      </c>
      <c r="G77" s="99" t="e">
        <f t="shared" si="0"/>
        <v>#REF!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74">
        <v>74</v>
      </c>
      <c r="C78" s="98" t="s">
        <v>582</v>
      </c>
      <c r="D78" s="74" t="e">
        <f>VLOOKUP($C78,#REF!,2,0)</f>
        <v>#REF!</v>
      </c>
      <c r="E78" s="103" t="e">
        <f>SUMIF(#REF!,'CURVA ABC SERVIÇOS'!C77,#REF!)</f>
        <v>#REF!</v>
      </c>
      <c r="F78" s="99" t="e">
        <f>VLOOKUP($C78,#REF!,4,0)</f>
        <v>#REF!</v>
      </c>
      <c r="G78" s="99" t="e">
        <f t="shared" si="0"/>
        <v>#REF!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74">
        <v>75</v>
      </c>
      <c r="C79" s="98" t="s">
        <v>63</v>
      </c>
      <c r="D79" s="74" t="e">
        <f>VLOOKUP($C79,#REF!,2,0)</f>
        <v>#REF!</v>
      </c>
      <c r="E79" s="103" t="e">
        <f>SUMIF(#REF!,'CURVA ABC SERVIÇOS'!C82,#REF!)</f>
        <v>#REF!</v>
      </c>
      <c r="F79" s="99" t="e">
        <f>VLOOKUP($C79,#REF!,4,0)</f>
        <v>#REF!</v>
      </c>
      <c r="G79" s="99" t="e">
        <f t="shared" si="0"/>
        <v>#REF!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74">
        <v>76</v>
      </c>
      <c r="C80" s="98" t="s">
        <v>76</v>
      </c>
      <c r="D80" s="74" t="e">
        <f>VLOOKUP($C80,#REF!,2,0)</f>
        <v>#REF!</v>
      </c>
      <c r="E80" s="103" t="e">
        <f>SUMIF(#REF!,'CURVA ABC SERVIÇOS'!C78,#REF!)</f>
        <v>#REF!</v>
      </c>
      <c r="F80" s="99" t="e">
        <f>VLOOKUP($C80,#REF!,4,0)</f>
        <v>#REF!</v>
      </c>
      <c r="G80" s="99" t="e">
        <f t="shared" si="0"/>
        <v>#REF!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74">
        <v>77</v>
      </c>
      <c r="C81" s="98" t="s">
        <v>150</v>
      </c>
      <c r="D81" s="74" t="e">
        <f>VLOOKUP($C81,#REF!,2,0)</f>
        <v>#REF!</v>
      </c>
      <c r="E81" s="103" t="e">
        <f>SUMIF(#REF!,'CURVA ABC SERVIÇOS'!C79,#REF!)</f>
        <v>#REF!</v>
      </c>
      <c r="F81" s="99" t="e">
        <f>VLOOKUP($C81,#REF!,4,0)</f>
        <v>#REF!</v>
      </c>
      <c r="G81" s="99" t="e">
        <f t="shared" si="0"/>
        <v>#REF!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74">
        <v>78</v>
      </c>
      <c r="C82" s="98" t="s">
        <v>583</v>
      </c>
      <c r="D82" s="74" t="e">
        <f>VLOOKUP($C82,#REF!,2,0)</f>
        <v>#REF!</v>
      </c>
      <c r="E82" s="103" t="e">
        <f>SUMIF(#REF!,'CURVA ABC SERVIÇOS'!C80,#REF!)</f>
        <v>#REF!</v>
      </c>
      <c r="F82" s="99" t="e">
        <f>VLOOKUP($C82,#REF!,4,0)</f>
        <v>#REF!</v>
      </c>
      <c r="G82" s="99" t="e">
        <f t="shared" si="0"/>
        <v>#REF!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74">
        <v>79</v>
      </c>
      <c r="C83" s="98" t="s">
        <v>584</v>
      </c>
      <c r="D83" s="74" t="e">
        <f>VLOOKUP($C83,#REF!,2,0)</f>
        <v>#REF!</v>
      </c>
      <c r="E83" s="103" t="e">
        <f>SUMIF(#REF!,'CURVA ABC SERVIÇOS'!C81,#REF!)</f>
        <v>#REF!</v>
      </c>
      <c r="F83" s="99" t="e">
        <f>VLOOKUP($C83,#REF!,4,0)</f>
        <v>#REF!</v>
      </c>
      <c r="G83" s="99" t="e">
        <f t="shared" si="0"/>
        <v>#REF!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74">
        <v>80</v>
      </c>
      <c r="C84" s="98" t="s">
        <v>585</v>
      </c>
      <c r="D84" s="74" t="e">
        <f>VLOOKUP($C84,#REF!,2,0)</f>
        <v>#REF!</v>
      </c>
      <c r="E84" s="103" t="e">
        <f>SUMIF(#REF!,'CURVA ABC SERVIÇOS'!C83,#REF!)</f>
        <v>#REF!</v>
      </c>
      <c r="F84" s="99" t="e">
        <f>VLOOKUP($C84,#REF!,4,0)</f>
        <v>#REF!</v>
      </c>
      <c r="G84" s="99" t="e">
        <f t="shared" si="0"/>
        <v>#REF!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74">
        <v>81</v>
      </c>
      <c r="C85" s="98" t="s">
        <v>586</v>
      </c>
      <c r="D85" s="74" t="e">
        <f>VLOOKUP($C85,#REF!,2,0)</f>
        <v>#REF!</v>
      </c>
      <c r="E85" s="103" t="e">
        <f>SUMIF(#REF!,'CURVA ABC SERVIÇOS'!C84,#REF!)</f>
        <v>#REF!</v>
      </c>
      <c r="F85" s="99" t="e">
        <f>VLOOKUP($C85,#REF!,4,0)</f>
        <v>#REF!</v>
      </c>
      <c r="G85" s="99" t="e">
        <f t="shared" si="0"/>
        <v>#REF!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74">
        <v>82</v>
      </c>
      <c r="C86" s="98" t="s">
        <v>587</v>
      </c>
      <c r="D86" s="74" t="e">
        <f>VLOOKUP($C86,#REF!,2,0)</f>
        <v>#REF!</v>
      </c>
      <c r="E86" s="103" t="e">
        <f>SUMIF(#REF!,'CURVA ABC SERVIÇOS'!C85,#REF!)</f>
        <v>#REF!</v>
      </c>
      <c r="F86" s="99" t="e">
        <f>VLOOKUP($C86,#REF!,4,0)</f>
        <v>#REF!</v>
      </c>
      <c r="G86" s="99" t="e">
        <f t="shared" si="0"/>
        <v>#REF!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74">
        <v>83</v>
      </c>
      <c r="C87" s="98" t="s">
        <v>588</v>
      </c>
      <c r="D87" s="74" t="e">
        <f>VLOOKUP($C87,#REF!,2,0)</f>
        <v>#REF!</v>
      </c>
      <c r="E87" s="103" t="e">
        <f>SUMIF(#REF!,'CURVA ABC SERVIÇOS'!C86,#REF!)</f>
        <v>#REF!</v>
      </c>
      <c r="F87" s="99" t="e">
        <f>VLOOKUP($C87,#REF!,4,0)</f>
        <v>#REF!</v>
      </c>
      <c r="G87" s="99" t="e">
        <f t="shared" si="0"/>
        <v>#REF!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74">
        <v>84</v>
      </c>
      <c r="C88" s="98" t="s">
        <v>589</v>
      </c>
      <c r="D88" s="74" t="e">
        <f>VLOOKUP($C88,#REF!,2,0)</f>
        <v>#REF!</v>
      </c>
      <c r="E88" s="103" t="e">
        <f>SUMIF(#REF!,'CURVA ABC SERVIÇOS'!C87,#REF!)</f>
        <v>#REF!</v>
      </c>
      <c r="F88" s="99" t="e">
        <f>VLOOKUP($C88,#REF!,4,0)</f>
        <v>#REF!</v>
      </c>
      <c r="G88" s="99" t="e">
        <f t="shared" si="0"/>
        <v>#REF!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74">
        <v>85</v>
      </c>
      <c r="C89" s="98" t="s">
        <v>590</v>
      </c>
      <c r="D89" s="74" t="e">
        <f>VLOOKUP($C89,#REF!,2,0)</f>
        <v>#REF!</v>
      </c>
      <c r="E89" s="103" t="e">
        <f>SUMIF(#REF!,'CURVA ABC SERVIÇOS'!C88,#REF!)</f>
        <v>#REF!</v>
      </c>
      <c r="F89" s="99" t="e">
        <f>VLOOKUP($C89,#REF!,4,0)</f>
        <v>#REF!</v>
      </c>
      <c r="G89" s="99" t="e">
        <f t="shared" si="0"/>
        <v>#REF!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74">
        <v>86</v>
      </c>
      <c r="C90" s="98" t="s">
        <v>591</v>
      </c>
      <c r="D90" s="74" t="e">
        <f>VLOOKUP($C90,#REF!,2,0)</f>
        <v>#REF!</v>
      </c>
      <c r="E90" s="103" t="e">
        <f>SUMIF(#REF!,'CURVA ABC SERVIÇOS'!C89,#REF!)</f>
        <v>#REF!</v>
      </c>
      <c r="F90" s="99" t="e">
        <f>VLOOKUP($C90,#REF!,4,0)</f>
        <v>#REF!</v>
      </c>
      <c r="G90" s="99" t="e">
        <f t="shared" si="0"/>
        <v>#REF!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74">
        <v>87</v>
      </c>
      <c r="C91" s="98" t="s">
        <v>592</v>
      </c>
      <c r="D91" s="74" t="e">
        <f>VLOOKUP($C91,#REF!,2,0)</f>
        <v>#REF!</v>
      </c>
      <c r="E91" s="103" t="e">
        <f>SUMIF(#REF!,'CURVA ABC SERVIÇOS'!C90,#REF!)</f>
        <v>#REF!</v>
      </c>
      <c r="F91" s="99" t="e">
        <f>VLOOKUP($C91,#REF!,4,0)</f>
        <v>#REF!</v>
      </c>
      <c r="G91" s="99" t="e">
        <f t="shared" si="0"/>
        <v>#REF!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74">
        <v>88</v>
      </c>
      <c r="C92" s="98" t="s">
        <v>593</v>
      </c>
      <c r="D92" s="74" t="e">
        <f>VLOOKUP($C92,#REF!,2,0)</f>
        <v>#REF!</v>
      </c>
      <c r="E92" s="103" t="e">
        <f>SUMIF(#REF!,'CURVA ABC SERVIÇOS'!C91,#REF!)</f>
        <v>#REF!</v>
      </c>
      <c r="F92" s="99" t="e">
        <f>VLOOKUP($C92,#REF!,4,0)</f>
        <v>#REF!</v>
      </c>
      <c r="G92" s="99" t="e">
        <f t="shared" si="0"/>
        <v>#REF!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74">
        <v>89</v>
      </c>
      <c r="C93" s="98" t="s">
        <v>155</v>
      </c>
      <c r="D93" s="74" t="e">
        <f>VLOOKUP($C93,#REF!,2,0)</f>
        <v>#REF!</v>
      </c>
      <c r="E93" s="103" t="e">
        <f>SUMIF(#REF!,'CURVA ABC SERVIÇOS'!C92,#REF!)</f>
        <v>#REF!</v>
      </c>
      <c r="F93" s="99" t="e">
        <f>VLOOKUP($C93,#REF!,4,0)</f>
        <v>#REF!</v>
      </c>
      <c r="G93" s="99" t="e">
        <f t="shared" si="0"/>
        <v>#REF!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74">
        <v>90</v>
      </c>
      <c r="C94" s="98" t="s">
        <v>594</v>
      </c>
      <c r="D94" s="74" t="e">
        <f>VLOOKUP($C94,#REF!,2,0)</f>
        <v>#REF!</v>
      </c>
      <c r="E94" s="103" t="e">
        <f>SUMIF(#REF!,'CURVA ABC SERVIÇOS'!C93,#REF!)</f>
        <v>#REF!</v>
      </c>
      <c r="F94" s="99" t="e">
        <f>VLOOKUP($C94,#REF!,4,0)</f>
        <v>#REF!</v>
      </c>
      <c r="G94" s="99" t="e">
        <f t="shared" si="0"/>
        <v>#REF!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74">
        <v>91</v>
      </c>
      <c r="C95" s="98" t="s">
        <v>595</v>
      </c>
      <c r="D95" s="74" t="e">
        <f>VLOOKUP($C95,#REF!,2,0)</f>
        <v>#REF!</v>
      </c>
      <c r="E95" s="103" t="e">
        <f>SUMIF(#REF!,'CURVA ABC SERVIÇOS'!C94,#REF!)</f>
        <v>#REF!</v>
      </c>
      <c r="F95" s="99" t="e">
        <f>VLOOKUP($C95,#REF!,4,0)</f>
        <v>#REF!</v>
      </c>
      <c r="G95" s="99" t="e">
        <f t="shared" si="0"/>
        <v>#REF!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74">
        <v>92</v>
      </c>
      <c r="C96" s="98" t="s">
        <v>596</v>
      </c>
      <c r="D96" s="74" t="e">
        <f>VLOOKUP($C96,#REF!,2,0)</f>
        <v>#REF!</v>
      </c>
      <c r="E96" s="103" t="e">
        <f>SUMIF(#REF!,'CURVA ABC SERVIÇOS'!C95,#REF!)</f>
        <v>#REF!</v>
      </c>
      <c r="F96" s="99" t="e">
        <f>VLOOKUP($C96,#REF!,4,0)</f>
        <v>#REF!</v>
      </c>
      <c r="G96" s="99" t="e">
        <f t="shared" si="0"/>
        <v>#REF!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74">
        <v>93</v>
      </c>
      <c r="C97" s="98" t="s">
        <v>597</v>
      </c>
      <c r="D97" s="74" t="e">
        <f>VLOOKUP($C97,#REF!,2,0)</f>
        <v>#REF!</v>
      </c>
      <c r="E97" s="103" t="e">
        <f>SUMIF(#REF!,'CURVA ABC SERVIÇOS'!C96,#REF!)</f>
        <v>#REF!</v>
      </c>
      <c r="F97" s="99" t="e">
        <f>VLOOKUP($C97,#REF!,4,0)</f>
        <v>#REF!</v>
      </c>
      <c r="G97" s="99" t="e">
        <f t="shared" si="0"/>
        <v>#REF!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74">
        <v>94</v>
      </c>
      <c r="C98" s="98" t="s">
        <v>598</v>
      </c>
      <c r="D98" s="74" t="e">
        <f>VLOOKUP($C98,#REF!,2,0)</f>
        <v>#REF!</v>
      </c>
      <c r="E98" s="103" t="e">
        <f>SUMIF(#REF!,'CURVA ABC SERVIÇOS'!C97,#REF!)</f>
        <v>#REF!</v>
      </c>
      <c r="F98" s="99" t="e">
        <f>VLOOKUP($C98,#REF!,4,0)</f>
        <v>#REF!</v>
      </c>
      <c r="G98" s="99" t="e">
        <f t="shared" si="0"/>
        <v>#REF!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74">
        <v>95</v>
      </c>
      <c r="C99" s="98" t="s">
        <v>599</v>
      </c>
      <c r="D99" s="74" t="e">
        <f>VLOOKUP($C99,#REF!,2,0)</f>
        <v>#REF!</v>
      </c>
      <c r="E99" s="103" t="e">
        <f>SUMIF(#REF!,'CURVA ABC SERVIÇOS'!C98,#REF!)</f>
        <v>#REF!</v>
      </c>
      <c r="F99" s="99" t="e">
        <f>VLOOKUP($C99,#REF!,4,0)</f>
        <v>#REF!</v>
      </c>
      <c r="G99" s="99" t="e">
        <f t="shared" si="0"/>
        <v>#REF!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74">
        <v>96</v>
      </c>
      <c r="C100" s="98" t="s">
        <v>600</v>
      </c>
      <c r="D100" s="74" t="e">
        <f>VLOOKUP($C100,#REF!,2,0)</f>
        <v>#REF!</v>
      </c>
      <c r="E100" s="103" t="e">
        <f>SUMIF(#REF!,'CURVA ABC SERVIÇOS'!C99,#REF!)</f>
        <v>#REF!</v>
      </c>
      <c r="F100" s="99" t="e">
        <f>VLOOKUP($C100,#REF!,4,0)</f>
        <v>#REF!</v>
      </c>
      <c r="G100" s="99" t="e">
        <f t="shared" si="0"/>
        <v>#REF!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74">
        <v>97</v>
      </c>
      <c r="C101" s="98" t="s">
        <v>601</v>
      </c>
      <c r="D101" s="74" t="e">
        <f>VLOOKUP($C101,#REF!,2,0)</f>
        <v>#REF!</v>
      </c>
      <c r="E101" s="103" t="e">
        <f>SUMIF(#REF!,'CURVA ABC SERVIÇOS'!C100,#REF!)</f>
        <v>#REF!</v>
      </c>
      <c r="F101" s="99" t="e">
        <f>VLOOKUP($C101,#REF!,4,0)</f>
        <v>#REF!</v>
      </c>
      <c r="G101" s="99" t="e">
        <f t="shared" si="0"/>
        <v>#REF!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74">
        <v>98</v>
      </c>
      <c r="C102" s="98" t="s">
        <v>602</v>
      </c>
      <c r="D102" s="74" t="e">
        <f>VLOOKUP($C102,#REF!,2,0)</f>
        <v>#REF!</v>
      </c>
      <c r="E102" s="103" t="e">
        <f>SUMIF(#REF!,'CURVA ABC SERVIÇOS'!C101,#REF!)</f>
        <v>#REF!</v>
      </c>
      <c r="F102" s="99" t="e">
        <f>VLOOKUP($C102,#REF!,4,0)</f>
        <v>#REF!</v>
      </c>
      <c r="G102" s="99" t="e">
        <f t="shared" si="0"/>
        <v>#REF!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74">
        <v>99</v>
      </c>
      <c r="C103" s="98" t="s">
        <v>603</v>
      </c>
      <c r="D103" s="74" t="e">
        <f>VLOOKUP($C103,#REF!,2,0)</f>
        <v>#REF!</v>
      </c>
      <c r="E103" s="103" t="e">
        <f>SUMIF(#REF!,'CURVA ABC SERVIÇOS'!C102,#REF!)</f>
        <v>#REF!</v>
      </c>
      <c r="F103" s="99" t="e">
        <f>VLOOKUP($C103,#REF!,4,0)</f>
        <v>#REF!</v>
      </c>
      <c r="G103" s="99" t="e">
        <f t="shared" si="0"/>
        <v>#REF!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74">
        <v>100</v>
      </c>
      <c r="C104" s="98" t="s">
        <v>604</v>
      </c>
      <c r="D104" s="74" t="e">
        <f>VLOOKUP($C104,#REF!,2,0)</f>
        <v>#REF!</v>
      </c>
      <c r="E104" s="103" t="e">
        <f>SUMIF(#REF!,'CURVA ABC SERVIÇOS'!C103,#REF!)</f>
        <v>#REF!</v>
      </c>
      <c r="F104" s="99" t="e">
        <f>VLOOKUP($C104,#REF!,4,0)</f>
        <v>#REF!</v>
      </c>
      <c r="G104" s="99" t="e">
        <f t="shared" si="0"/>
        <v>#REF!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74">
        <v>101</v>
      </c>
      <c r="C105" s="98" t="s">
        <v>605</v>
      </c>
      <c r="D105" s="74" t="e">
        <f>VLOOKUP($C105,#REF!,2,0)</f>
        <v>#REF!</v>
      </c>
      <c r="E105" s="103" t="e">
        <f>SUMIF(#REF!,'CURVA ABC SERVIÇOS'!C104,#REF!)</f>
        <v>#REF!</v>
      </c>
      <c r="F105" s="99" t="e">
        <f>VLOOKUP($C105,#REF!,4,0)</f>
        <v>#REF!</v>
      </c>
      <c r="G105" s="99" t="e">
        <f t="shared" si="0"/>
        <v>#REF!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74">
        <v>102</v>
      </c>
      <c r="C106" s="98" t="s">
        <v>606</v>
      </c>
      <c r="D106" s="74" t="e">
        <f>VLOOKUP($C106,#REF!,2,0)</f>
        <v>#REF!</v>
      </c>
      <c r="E106" s="103" t="e">
        <f>SUMIF(#REF!,'CURVA ABC SERVIÇOS'!C105,#REF!)</f>
        <v>#REF!</v>
      </c>
      <c r="F106" s="99" t="e">
        <f>VLOOKUP($C106,#REF!,4,0)</f>
        <v>#REF!</v>
      </c>
      <c r="G106" s="99" t="e">
        <f t="shared" si="0"/>
        <v>#REF!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74">
        <v>103</v>
      </c>
      <c r="C107" s="98" t="s">
        <v>165</v>
      </c>
      <c r="D107" s="74" t="e">
        <f>VLOOKUP($C107,#REF!,2,0)</f>
        <v>#REF!</v>
      </c>
      <c r="E107" s="103" t="e">
        <f>SUMIF(#REF!,'CURVA ABC SERVIÇOS'!C106,#REF!)</f>
        <v>#REF!</v>
      </c>
      <c r="F107" s="99" t="e">
        <f>VLOOKUP($C107,#REF!,4,0)</f>
        <v>#REF!</v>
      </c>
      <c r="G107" s="99" t="e">
        <f t="shared" si="0"/>
        <v>#REF!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74">
        <v>104</v>
      </c>
      <c r="C108" s="98" t="s">
        <v>607</v>
      </c>
      <c r="D108" s="74" t="e">
        <f>VLOOKUP($C108,#REF!,2,0)</f>
        <v>#REF!</v>
      </c>
      <c r="E108" s="103" t="e">
        <f>SUMIF(#REF!,'CURVA ABC SERVIÇOS'!C107,#REF!)</f>
        <v>#REF!</v>
      </c>
      <c r="F108" s="99" t="e">
        <f>VLOOKUP($C108,#REF!,4,0)</f>
        <v>#REF!</v>
      </c>
      <c r="G108" s="99" t="e">
        <f t="shared" si="0"/>
        <v>#REF!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74">
        <v>105</v>
      </c>
      <c r="C109" s="98" t="s">
        <v>608</v>
      </c>
      <c r="D109" s="74" t="e">
        <f>VLOOKUP($C109,#REF!,2,0)</f>
        <v>#REF!</v>
      </c>
      <c r="E109" s="103" t="e">
        <f>SUMIF(#REF!,'CURVA ABC SERVIÇOS'!C108,#REF!)</f>
        <v>#REF!</v>
      </c>
      <c r="F109" s="99" t="e">
        <f>VLOOKUP($C109,#REF!,4,0)</f>
        <v>#REF!</v>
      </c>
      <c r="G109" s="99" t="e">
        <f t="shared" si="0"/>
        <v>#REF!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74">
        <v>106</v>
      </c>
      <c r="C110" s="98" t="s">
        <v>609</v>
      </c>
      <c r="D110" s="74" t="e">
        <f>VLOOKUP($C110,#REF!,2,0)</f>
        <v>#REF!</v>
      </c>
      <c r="E110" s="103" t="e">
        <f>SUMIF(#REF!,'CURVA ABC SERVIÇOS'!C109,#REF!)</f>
        <v>#REF!</v>
      </c>
      <c r="F110" s="99" t="e">
        <f>VLOOKUP($C110,#REF!,4,0)</f>
        <v>#REF!</v>
      </c>
      <c r="G110" s="99" t="e">
        <f t="shared" si="0"/>
        <v>#REF!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74">
        <v>107</v>
      </c>
      <c r="C111" s="98" t="s">
        <v>610</v>
      </c>
      <c r="D111" s="74" t="e">
        <f>VLOOKUP($C111,#REF!,2,0)</f>
        <v>#REF!</v>
      </c>
      <c r="E111" s="103" t="e">
        <f>SUMIF(#REF!,'CURVA ABC SERVIÇOS'!C110,#REF!)</f>
        <v>#REF!</v>
      </c>
      <c r="F111" s="99" t="e">
        <f>VLOOKUP($C111,#REF!,4,0)</f>
        <v>#REF!</v>
      </c>
      <c r="G111" s="99" t="e">
        <f t="shared" si="0"/>
        <v>#REF!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74">
        <v>108</v>
      </c>
      <c r="C112" s="98" t="s">
        <v>611</v>
      </c>
      <c r="D112" s="74" t="e">
        <f>VLOOKUP($C112,#REF!,2,0)</f>
        <v>#REF!</v>
      </c>
      <c r="E112" s="103" t="e">
        <f>SUMIF(#REF!,'CURVA ABC SERVIÇOS'!C111,#REF!)</f>
        <v>#REF!</v>
      </c>
      <c r="F112" s="99" t="e">
        <f>VLOOKUP($C112,#REF!,4,0)</f>
        <v>#REF!</v>
      </c>
      <c r="G112" s="99" t="e">
        <f t="shared" si="0"/>
        <v>#REF!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74">
        <v>109</v>
      </c>
      <c r="C113" s="98" t="s">
        <v>612</v>
      </c>
      <c r="D113" s="74" t="e">
        <f>VLOOKUP($C113,#REF!,2,0)</f>
        <v>#REF!</v>
      </c>
      <c r="E113" s="103" t="e">
        <f>SUMIF(#REF!,'CURVA ABC SERVIÇOS'!C112,#REF!)</f>
        <v>#REF!</v>
      </c>
      <c r="F113" s="99" t="e">
        <f>VLOOKUP($C113,#REF!,4,0)</f>
        <v>#REF!</v>
      </c>
      <c r="G113" s="99" t="e">
        <f t="shared" si="0"/>
        <v>#REF!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74">
        <v>110</v>
      </c>
      <c r="C114" s="98" t="s">
        <v>613</v>
      </c>
      <c r="D114" s="74" t="e">
        <f>VLOOKUP($C114,#REF!,2,0)</f>
        <v>#REF!</v>
      </c>
      <c r="E114" s="103" t="e">
        <f>SUMIF(#REF!,'CURVA ABC SERVIÇOS'!C113,#REF!)</f>
        <v>#REF!</v>
      </c>
      <c r="F114" s="99" t="e">
        <f>VLOOKUP($C114,#REF!,4,0)</f>
        <v>#REF!</v>
      </c>
      <c r="G114" s="99" t="e">
        <f t="shared" si="0"/>
        <v>#REF!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74">
        <v>111</v>
      </c>
      <c r="C115" s="98" t="s">
        <v>614</v>
      </c>
      <c r="D115" s="74" t="e">
        <f>VLOOKUP($C115,#REF!,2,0)</f>
        <v>#REF!</v>
      </c>
      <c r="E115" s="103" t="e">
        <f>SUMIF(#REF!,'CURVA ABC SERVIÇOS'!C114,#REF!)</f>
        <v>#REF!</v>
      </c>
      <c r="F115" s="99" t="e">
        <f>VLOOKUP($C115,#REF!,4,0)</f>
        <v>#REF!</v>
      </c>
      <c r="G115" s="99" t="e">
        <f t="shared" si="0"/>
        <v>#REF!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74">
        <v>112</v>
      </c>
      <c r="C116" s="98" t="s">
        <v>615</v>
      </c>
      <c r="D116" s="74" t="e">
        <f>VLOOKUP($C116,#REF!,2,0)</f>
        <v>#REF!</v>
      </c>
      <c r="E116" s="103" t="e">
        <f>SUMIF(#REF!,'CURVA ABC SERVIÇOS'!C115,#REF!)</f>
        <v>#REF!</v>
      </c>
      <c r="F116" s="99" t="e">
        <f>VLOOKUP($C116,#REF!,4,0)</f>
        <v>#REF!</v>
      </c>
      <c r="G116" s="99" t="e">
        <f t="shared" si="0"/>
        <v>#REF!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74">
        <v>113</v>
      </c>
      <c r="C117" s="98" t="s">
        <v>616</v>
      </c>
      <c r="D117" s="74" t="e">
        <f>VLOOKUP($C117,#REF!,2,0)</f>
        <v>#REF!</v>
      </c>
      <c r="E117" s="103" t="e">
        <f>SUMIF(#REF!,'CURVA ABC SERVIÇOS'!C117,#REF!)</f>
        <v>#REF!</v>
      </c>
      <c r="F117" s="99" t="e">
        <f>VLOOKUP($C117,#REF!,4,0)</f>
        <v>#REF!</v>
      </c>
      <c r="G117" s="99" t="e">
        <f t="shared" si="0"/>
        <v>#REF!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74">
        <v>114</v>
      </c>
      <c r="C118" s="98" t="s">
        <v>180</v>
      </c>
      <c r="D118" s="74" t="e">
        <f>VLOOKUP($C118,#REF!,2,0)</f>
        <v>#REF!</v>
      </c>
      <c r="E118" s="103" t="e">
        <f>SUMIF(#REF!,'CURVA ABC SERVIÇOS'!C116,#REF!)</f>
        <v>#REF!</v>
      </c>
      <c r="F118" s="99" t="e">
        <f>VLOOKUP($C118,#REF!,4,0)</f>
        <v>#REF!</v>
      </c>
      <c r="G118" s="99" t="e">
        <f t="shared" si="0"/>
        <v>#REF!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74">
        <v>115</v>
      </c>
      <c r="C119" s="98" t="s">
        <v>617</v>
      </c>
      <c r="D119" s="74" t="e">
        <f>VLOOKUP($C119,#REF!,2,0)</f>
        <v>#REF!</v>
      </c>
      <c r="E119" s="103" t="e">
        <f>SUMIF(#REF!,'CURVA ABC SERVIÇOS'!C118,#REF!)</f>
        <v>#REF!</v>
      </c>
      <c r="F119" s="99" t="e">
        <f>VLOOKUP($C119,#REF!,4,0)</f>
        <v>#REF!</v>
      </c>
      <c r="G119" s="99" t="e">
        <f t="shared" si="0"/>
        <v>#REF!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74">
        <v>116</v>
      </c>
      <c r="C120" s="98" t="s">
        <v>618</v>
      </c>
      <c r="D120" s="74" t="e">
        <f>VLOOKUP($C120,#REF!,2,0)</f>
        <v>#REF!</v>
      </c>
      <c r="E120" s="103" t="e">
        <f>SUMIF(#REF!,'CURVA ABC SERVIÇOS'!C119,#REF!)</f>
        <v>#REF!</v>
      </c>
      <c r="F120" s="99" t="e">
        <f>VLOOKUP($C120,#REF!,4,0)</f>
        <v>#REF!</v>
      </c>
      <c r="G120" s="99" t="e">
        <f t="shared" si="0"/>
        <v>#REF!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74">
        <v>117</v>
      </c>
      <c r="C121" s="98" t="s">
        <v>619</v>
      </c>
      <c r="D121" s="74" t="e">
        <f>VLOOKUP($C121,#REF!,2,0)</f>
        <v>#REF!</v>
      </c>
      <c r="E121" s="103" t="e">
        <f>SUMIF(#REF!,'CURVA ABC SERVIÇOS'!C120,#REF!)</f>
        <v>#REF!</v>
      </c>
      <c r="F121" s="99" t="e">
        <f>VLOOKUP($C121,#REF!,4,0)</f>
        <v>#REF!</v>
      </c>
      <c r="G121" s="99" t="e">
        <f t="shared" si="0"/>
        <v>#REF!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74">
        <v>118</v>
      </c>
      <c r="C122" s="98" t="s">
        <v>620</v>
      </c>
      <c r="D122" s="74" t="e">
        <f>VLOOKUP($C122,#REF!,2,0)</f>
        <v>#REF!</v>
      </c>
      <c r="E122" s="103" t="e">
        <f>SUMIF(#REF!,'CURVA ABC SERVIÇOS'!C121,#REF!)</f>
        <v>#REF!</v>
      </c>
      <c r="F122" s="99" t="e">
        <f>VLOOKUP($C122,#REF!,4,0)</f>
        <v>#REF!</v>
      </c>
      <c r="G122" s="99" t="e">
        <f t="shared" si="0"/>
        <v>#REF!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74">
        <v>119</v>
      </c>
      <c r="C123" s="98" t="s">
        <v>621</v>
      </c>
      <c r="D123" s="74" t="e">
        <f>VLOOKUP($C123,#REF!,2,0)</f>
        <v>#REF!</v>
      </c>
      <c r="E123" s="103" t="e">
        <f>SUMIF(#REF!,'CURVA ABC SERVIÇOS'!C122,#REF!)</f>
        <v>#REF!</v>
      </c>
      <c r="F123" s="99" t="e">
        <f>VLOOKUP($C123,#REF!,4,0)</f>
        <v>#REF!</v>
      </c>
      <c r="G123" s="99" t="e">
        <f t="shared" si="0"/>
        <v>#REF!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74">
        <v>120</v>
      </c>
      <c r="C124" s="98" t="s">
        <v>622</v>
      </c>
      <c r="D124" s="74" t="e">
        <f>VLOOKUP($C124,#REF!,2,0)</f>
        <v>#REF!</v>
      </c>
      <c r="E124" s="103" t="e">
        <f>SUMIF(#REF!,'CURVA ABC SERVIÇOS'!C123,#REF!)</f>
        <v>#REF!</v>
      </c>
      <c r="F124" s="99" t="e">
        <f>VLOOKUP($C124,#REF!,4,0)</f>
        <v>#REF!</v>
      </c>
      <c r="G124" s="99" t="e">
        <f t="shared" si="0"/>
        <v>#REF!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74">
        <v>121</v>
      </c>
      <c r="C125" s="98" t="s">
        <v>623</v>
      </c>
      <c r="D125" s="74" t="e">
        <f>VLOOKUP($C125,#REF!,2,0)</f>
        <v>#REF!</v>
      </c>
      <c r="E125" s="103" t="e">
        <f>SUMIF(#REF!,'CURVA ABC SERVIÇOS'!C124,#REF!)</f>
        <v>#REF!</v>
      </c>
      <c r="F125" s="99" t="e">
        <f>VLOOKUP($C125,#REF!,4,0)</f>
        <v>#REF!</v>
      </c>
      <c r="G125" s="99" t="e">
        <f t="shared" si="0"/>
        <v>#REF!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74">
        <v>122</v>
      </c>
      <c r="C126" s="98" t="s">
        <v>624</v>
      </c>
      <c r="D126" s="74" t="e">
        <f>VLOOKUP($C126,#REF!,2,0)</f>
        <v>#REF!</v>
      </c>
      <c r="E126" s="103" t="e">
        <f>SUMIF(#REF!,'CURVA ABC SERVIÇOS'!C125,#REF!)</f>
        <v>#REF!</v>
      </c>
      <c r="F126" s="99" t="e">
        <f>VLOOKUP($C126,#REF!,4,0)</f>
        <v>#REF!</v>
      </c>
      <c r="G126" s="99" t="e">
        <f t="shared" si="0"/>
        <v>#REF!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74">
        <v>123</v>
      </c>
      <c r="C127" s="98" t="s">
        <v>625</v>
      </c>
      <c r="D127" s="74" t="e">
        <f>VLOOKUP($C127,#REF!,2,0)</f>
        <v>#REF!</v>
      </c>
      <c r="E127" s="103" t="e">
        <f>SUMIF(#REF!,'CURVA ABC SERVIÇOS'!C126,#REF!)</f>
        <v>#REF!</v>
      </c>
      <c r="F127" s="99" t="e">
        <f>VLOOKUP($C127,#REF!,4,0)</f>
        <v>#REF!</v>
      </c>
      <c r="G127" s="99" t="e">
        <f t="shared" si="0"/>
        <v>#REF!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74">
        <v>124</v>
      </c>
      <c r="C128" s="98" t="s">
        <v>626</v>
      </c>
      <c r="D128" s="74" t="e">
        <f>VLOOKUP($C128,#REF!,2,0)</f>
        <v>#REF!</v>
      </c>
      <c r="E128" s="103" t="e">
        <f>SUMIF(#REF!,'CURVA ABC SERVIÇOS'!C129,#REF!)</f>
        <v>#REF!</v>
      </c>
      <c r="F128" s="99" t="e">
        <f>VLOOKUP($C128,#REF!,4,0)</f>
        <v>#REF!</v>
      </c>
      <c r="G128" s="99" t="e">
        <f t="shared" si="0"/>
        <v>#REF!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74">
        <v>125</v>
      </c>
      <c r="C129" s="98" t="s">
        <v>627</v>
      </c>
      <c r="D129" s="74" t="e">
        <f>VLOOKUP($C129,#REF!,2,0)</f>
        <v>#REF!</v>
      </c>
      <c r="E129" s="103" t="e">
        <f>SUMIF(#REF!,'CURVA ABC SERVIÇOS'!C131,#REF!)</f>
        <v>#REF!</v>
      </c>
      <c r="F129" s="99" t="e">
        <f>VLOOKUP($C129,#REF!,4,0)</f>
        <v>#REF!</v>
      </c>
      <c r="G129" s="99" t="e">
        <f t="shared" si="0"/>
        <v>#REF!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74">
        <v>126</v>
      </c>
      <c r="C130" s="98" t="s">
        <v>160</v>
      </c>
      <c r="D130" s="74" t="e">
        <f>VLOOKUP($C130,#REF!,2,0)</f>
        <v>#REF!</v>
      </c>
      <c r="E130" s="103" t="e">
        <f>SUMIF(#REF!,'CURVA ABC SERVIÇOS'!C130,#REF!)</f>
        <v>#REF!</v>
      </c>
      <c r="F130" s="99" t="e">
        <f>VLOOKUP($C130,#REF!,4,0)</f>
        <v>#REF!</v>
      </c>
      <c r="G130" s="99" t="e">
        <f t="shared" si="0"/>
        <v>#REF!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74">
        <v>127</v>
      </c>
      <c r="C131" s="98" t="s">
        <v>628</v>
      </c>
      <c r="D131" s="74" t="e">
        <f>VLOOKUP($C131,#REF!,2,0)</f>
        <v>#REF!</v>
      </c>
      <c r="E131" s="103" t="e">
        <f>SUMIF(#REF!,'CURVA ABC SERVIÇOS'!C132,#REF!)</f>
        <v>#REF!</v>
      </c>
      <c r="F131" s="99" t="e">
        <f>VLOOKUP($C131,#REF!,4,0)</f>
        <v>#REF!</v>
      </c>
      <c r="G131" s="99" t="e">
        <f t="shared" si="0"/>
        <v>#REF!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74">
        <v>128</v>
      </c>
      <c r="C132" s="98" t="s">
        <v>629</v>
      </c>
      <c r="D132" s="74" t="e">
        <f>VLOOKUP($C132,#REF!,2,0)</f>
        <v>#REF!</v>
      </c>
      <c r="E132" s="103" t="e">
        <f>SUMIF(#REF!,'CURVA ABC SERVIÇOS'!C133,#REF!)</f>
        <v>#REF!</v>
      </c>
      <c r="F132" s="99" t="e">
        <f>VLOOKUP($C132,#REF!,4,0)</f>
        <v>#REF!</v>
      </c>
      <c r="G132" s="99" t="e">
        <f t="shared" si="0"/>
        <v>#REF!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74">
        <v>129</v>
      </c>
      <c r="C133" s="98" t="s">
        <v>630</v>
      </c>
      <c r="D133" s="74" t="e">
        <f>VLOOKUP($C133,#REF!,2,0)</f>
        <v>#REF!</v>
      </c>
      <c r="E133" s="103" t="e">
        <f>SUMIF(#REF!,'CURVA ABC SERVIÇOS'!C134,#REF!)</f>
        <v>#REF!</v>
      </c>
      <c r="F133" s="99" t="e">
        <f>VLOOKUP($C133,#REF!,4,0)</f>
        <v>#REF!</v>
      </c>
      <c r="G133" s="99" t="e">
        <f t="shared" si="0"/>
        <v>#REF!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74">
        <v>130</v>
      </c>
      <c r="C134" s="98" t="s">
        <v>631</v>
      </c>
      <c r="D134" s="74" t="e">
        <f>VLOOKUP($C134,#REF!,2,0)</f>
        <v>#REF!</v>
      </c>
      <c r="E134" s="103" t="e">
        <f>SUMIF(#REF!,'CURVA ABC SERVIÇOS'!C135,#REF!)</f>
        <v>#REF!</v>
      </c>
      <c r="F134" s="99" t="e">
        <f>VLOOKUP($C134,#REF!,4,0)</f>
        <v>#REF!</v>
      </c>
      <c r="G134" s="99" t="e">
        <f t="shared" si="0"/>
        <v>#REF!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74">
        <v>131</v>
      </c>
      <c r="C135" s="98" t="s">
        <v>632</v>
      </c>
      <c r="D135" s="74" t="e">
        <f>VLOOKUP($C135,#REF!,2,0)</f>
        <v>#REF!</v>
      </c>
      <c r="E135" s="103" t="e">
        <f>SUMIF(#REF!,'CURVA ABC SERVIÇOS'!C137,#REF!)</f>
        <v>#REF!</v>
      </c>
      <c r="F135" s="99" t="e">
        <f>VLOOKUP($C135,#REF!,4,0)</f>
        <v>#REF!</v>
      </c>
      <c r="G135" s="99" t="e">
        <f t="shared" si="0"/>
        <v>#REF!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74">
        <v>132</v>
      </c>
      <c r="C136" s="98" t="s">
        <v>117</v>
      </c>
      <c r="D136" s="74" t="e">
        <f>VLOOKUP($C136,#REF!,2,0)</f>
        <v>#REF!</v>
      </c>
      <c r="E136" s="103" t="e">
        <f>SUMIF(#REF!,'CURVA ABC SERVIÇOS'!C136,#REF!)</f>
        <v>#REF!</v>
      </c>
      <c r="F136" s="99" t="e">
        <f>VLOOKUP($C136,#REF!,4,0)</f>
        <v>#REF!</v>
      </c>
      <c r="G136" s="99" t="e">
        <f t="shared" si="0"/>
        <v>#REF!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74">
        <v>133</v>
      </c>
      <c r="C137" s="98" t="s">
        <v>633</v>
      </c>
      <c r="D137" s="74" t="e">
        <f>VLOOKUP($C137,#REF!,2,0)</f>
        <v>#REF!</v>
      </c>
      <c r="E137" s="103" t="e">
        <f>SUMIF(#REF!,'CURVA ABC SERVIÇOS'!C138,#REF!)</f>
        <v>#REF!</v>
      </c>
      <c r="F137" s="99" t="e">
        <f>VLOOKUP($C137,#REF!,4,0)</f>
        <v>#REF!</v>
      </c>
      <c r="G137" s="99" t="e">
        <f t="shared" si="0"/>
        <v>#REF!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74">
        <v>134</v>
      </c>
      <c r="C138" s="98" t="s">
        <v>634</v>
      </c>
      <c r="D138" s="74" t="e">
        <f>VLOOKUP($C138,#REF!,2,0)</f>
        <v>#REF!</v>
      </c>
      <c r="E138" s="103" t="e">
        <f>SUMIF(#REF!,'CURVA ABC SERVIÇOS'!C140,#REF!)</f>
        <v>#REF!</v>
      </c>
      <c r="F138" s="99" t="e">
        <f>VLOOKUP($C138,#REF!,4,0)</f>
        <v>#REF!</v>
      </c>
      <c r="G138" s="99" t="e">
        <f t="shared" si="0"/>
        <v>#REF!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74">
        <v>135</v>
      </c>
      <c r="C139" s="98" t="s">
        <v>635</v>
      </c>
      <c r="D139" s="74" t="e">
        <f>VLOOKUP($C139,#REF!,2,0)</f>
        <v>#REF!</v>
      </c>
      <c r="E139" s="103" t="e">
        <f>SUMIF(#REF!,'CURVA ABC SERVIÇOS'!C141,#REF!)</f>
        <v>#REF!</v>
      </c>
      <c r="F139" s="99" t="e">
        <f>VLOOKUP($C139,#REF!,4,0)</f>
        <v>#REF!</v>
      </c>
      <c r="G139" s="99" t="e">
        <f t="shared" si="0"/>
        <v>#REF!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74">
        <v>136</v>
      </c>
      <c r="C140" s="98" t="s">
        <v>636</v>
      </c>
      <c r="D140" s="74" t="e">
        <f>VLOOKUP($C140,#REF!,2,0)</f>
        <v>#REF!</v>
      </c>
      <c r="E140" s="103" t="e">
        <f>SUMIF(#REF!,'CURVA ABC SERVIÇOS'!C142,#REF!)</f>
        <v>#REF!</v>
      </c>
      <c r="F140" s="99" t="e">
        <f>VLOOKUP($C140,#REF!,4,0)</f>
        <v>#REF!</v>
      </c>
      <c r="G140" s="99" t="e">
        <f t="shared" si="0"/>
        <v>#REF!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74">
        <v>137</v>
      </c>
      <c r="C141" s="98" t="s">
        <v>637</v>
      </c>
      <c r="D141" s="74" t="e">
        <f>VLOOKUP($C141,#REF!,2,0)</f>
        <v>#REF!</v>
      </c>
      <c r="E141" s="103" t="e">
        <f>SUMIF(#REF!,'CURVA ABC SERVIÇOS'!C143,#REF!)</f>
        <v>#REF!</v>
      </c>
      <c r="F141" s="99" t="e">
        <f>VLOOKUP($C141,#REF!,4,0)</f>
        <v>#REF!</v>
      </c>
      <c r="G141" s="99" t="e">
        <f t="shared" si="0"/>
        <v>#REF!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74">
        <v>138</v>
      </c>
      <c r="C142" s="98" t="s">
        <v>145</v>
      </c>
      <c r="D142" s="74" t="e">
        <f>VLOOKUP($C142,#REF!,2,0)</f>
        <v>#REF!</v>
      </c>
      <c r="E142" s="103" t="e">
        <f>SUMIF(#REF!,'CURVA ABC SERVIÇOS'!C144,#REF!)</f>
        <v>#REF!</v>
      </c>
      <c r="F142" s="99" t="e">
        <f>VLOOKUP($C142,#REF!,4,0)</f>
        <v>#REF!</v>
      </c>
      <c r="G142" s="99" t="e">
        <f t="shared" si="0"/>
        <v>#REF!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74">
        <v>139</v>
      </c>
      <c r="C143" s="98" t="s">
        <v>309</v>
      </c>
      <c r="D143" s="74" t="e">
        <f>VLOOKUP($C143,#REF!,2,0)</f>
        <v>#REF!</v>
      </c>
      <c r="E143" s="103" t="e">
        <f>SUMIF(#REF!,'CURVA ABC SERVIÇOS'!C139,#REF!)</f>
        <v>#REF!</v>
      </c>
      <c r="F143" s="99" t="e">
        <f>VLOOKUP($C143,#REF!,4,0)</f>
        <v>#REF!</v>
      </c>
      <c r="G143" s="99" t="e">
        <f t="shared" si="0"/>
        <v>#REF!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74">
        <v>140</v>
      </c>
      <c r="C144" s="98" t="s">
        <v>638</v>
      </c>
      <c r="D144" s="74" t="e">
        <f>VLOOKUP($C144,#REF!,2,0)</f>
        <v>#REF!</v>
      </c>
      <c r="E144" s="103" t="e">
        <f>SUMIF(#REF!,'CURVA ABC SERVIÇOS'!C145,#REF!)</f>
        <v>#REF!</v>
      </c>
      <c r="F144" s="99" t="e">
        <f>VLOOKUP($C144,#REF!,4,0)</f>
        <v>#REF!</v>
      </c>
      <c r="G144" s="99" t="e">
        <f t="shared" si="0"/>
        <v>#REF!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74">
        <v>141</v>
      </c>
      <c r="C145" s="98" t="s">
        <v>639</v>
      </c>
      <c r="D145" s="74" t="e">
        <f>VLOOKUP($C145,#REF!,2,0)</f>
        <v>#REF!</v>
      </c>
      <c r="E145" s="103" t="e">
        <f>SUMIF(#REF!,'CURVA ABC SERVIÇOS'!C146,#REF!)</f>
        <v>#REF!</v>
      </c>
      <c r="F145" s="99" t="e">
        <f>VLOOKUP($C145,#REF!,4,0)</f>
        <v>#REF!</v>
      </c>
      <c r="G145" s="99" t="e">
        <f t="shared" si="0"/>
        <v>#REF!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74">
        <v>142</v>
      </c>
      <c r="C146" s="98" t="s">
        <v>640</v>
      </c>
      <c r="D146" s="74" t="e">
        <f>VLOOKUP($C146,#REF!,2,0)</f>
        <v>#REF!</v>
      </c>
      <c r="E146" s="103" t="e">
        <f>SUMIF(#REF!,'CURVA ABC SERVIÇOS'!C147,#REF!)</f>
        <v>#REF!</v>
      </c>
      <c r="F146" s="99" t="e">
        <f>VLOOKUP($C146,#REF!,4,0)</f>
        <v>#REF!</v>
      </c>
      <c r="G146" s="99" t="e">
        <f t="shared" si="0"/>
        <v>#REF!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74">
        <v>143</v>
      </c>
      <c r="C147" s="98" t="s">
        <v>641</v>
      </c>
      <c r="D147" s="74" t="e">
        <f>VLOOKUP($C147,#REF!,2,0)</f>
        <v>#REF!</v>
      </c>
      <c r="E147" s="103" t="e">
        <f>SUMIF(#REF!,'CURVA ABC SERVIÇOS'!C148,#REF!)</f>
        <v>#REF!</v>
      </c>
      <c r="F147" s="99" t="e">
        <f>VLOOKUP($C147,#REF!,4,0)</f>
        <v>#REF!</v>
      </c>
      <c r="G147" s="99" t="e">
        <f t="shared" si="0"/>
        <v>#REF!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74">
        <v>144</v>
      </c>
      <c r="C148" s="98" t="s">
        <v>642</v>
      </c>
      <c r="D148" s="74" t="e">
        <f>VLOOKUP($C148,#REF!,2,0)</f>
        <v>#REF!</v>
      </c>
      <c r="E148" s="103" t="e">
        <f>SUMIF(#REF!,'CURVA ABC SERVIÇOS'!C149,#REF!)</f>
        <v>#REF!</v>
      </c>
      <c r="F148" s="99" t="e">
        <f>VLOOKUP($C148,#REF!,4,0)</f>
        <v>#REF!</v>
      </c>
      <c r="G148" s="99" t="e">
        <f t="shared" si="0"/>
        <v>#REF!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74">
        <v>145</v>
      </c>
      <c r="C149" s="98" t="s">
        <v>137</v>
      </c>
      <c r="D149" s="74" t="e">
        <f>VLOOKUP($C149,#REF!,2,0)</f>
        <v>#REF!</v>
      </c>
      <c r="E149" s="103" t="e">
        <f>SUMIF(#REF!,'CURVA ABC SERVIÇOS'!C150,#REF!)</f>
        <v>#REF!</v>
      </c>
      <c r="F149" s="99" t="e">
        <f>VLOOKUP($C149,#REF!,4,0)</f>
        <v>#REF!</v>
      </c>
      <c r="G149" s="99" t="e">
        <f t="shared" si="0"/>
        <v>#REF!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74">
        <v>146</v>
      </c>
      <c r="C150" s="98" t="s">
        <v>127</v>
      </c>
      <c r="D150" s="74" t="e">
        <f>VLOOKUP($C150,#REF!,2,0)</f>
        <v>#REF!</v>
      </c>
      <c r="E150" s="103" t="e">
        <f>SUMIF(#REF!,'CURVA ABC SERVIÇOS'!C128,#REF!)</f>
        <v>#REF!</v>
      </c>
      <c r="F150" s="99" t="e">
        <f>VLOOKUP($C150,#REF!,4,0)</f>
        <v>#REF!</v>
      </c>
      <c r="G150" s="99" t="e">
        <f t="shared" si="0"/>
        <v>#REF!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74">
        <v>147</v>
      </c>
      <c r="C151" s="98" t="s">
        <v>643</v>
      </c>
      <c r="D151" s="74" t="e">
        <f>VLOOKUP($C151,#REF!,2,0)</f>
        <v>#REF!</v>
      </c>
      <c r="E151" s="103" t="e">
        <f>SUMIF(#REF!,'CURVA ABC SERVIÇOS'!C151,#REF!)</f>
        <v>#REF!</v>
      </c>
      <c r="F151" s="99" t="e">
        <f>VLOOKUP($C151,#REF!,4,0)</f>
        <v>#REF!</v>
      </c>
      <c r="G151" s="99" t="e">
        <f t="shared" si="0"/>
        <v>#REF!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74">
        <v>148</v>
      </c>
      <c r="C152" s="98" t="s">
        <v>277</v>
      </c>
      <c r="D152" s="74" t="e">
        <f>VLOOKUP($C152,#REF!,2,0)</f>
        <v>#REF!</v>
      </c>
      <c r="E152" s="103" t="e">
        <f>SUMIF(#REF!,'CURVA ABC SERVIÇOS'!C161,#REF!)</f>
        <v>#REF!</v>
      </c>
      <c r="F152" s="99" t="e">
        <f>VLOOKUP($C152,#REF!,4,0)</f>
        <v>#REF!</v>
      </c>
      <c r="G152" s="99" t="e">
        <f t="shared" si="0"/>
        <v>#REF!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74">
        <v>149</v>
      </c>
      <c r="C153" s="98" t="s">
        <v>644</v>
      </c>
      <c r="D153" s="74" t="e">
        <f>VLOOKUP($C153,#REF!,2,0)</f>
        <v>#REF!</v>
      </c>
      <c r="E153" s="103" t="e">
        <f>SUMIF(#REF!,'CURVA ABC SERVIÇOS'!C152,#REF!)</f>
        <v>#REF!</v>
      </c>
      <c r="F153" s="99" t="e">
        <f>VLOOKUP($C153,#REF!,4,0)</f>
        <v>#REF!</v>
      </c>
      <c r="G153" s="99" t="e">
        <f t="shared" si="0"/>
        <v>#REF!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74">
        <v>150</v>
      </c>
      <c r="C154" s="98" t="s">
        <v>645</v>
      </c>
      <c r="D154" s="74" t="e">
        <f>VLOOKUP($C154,#REF!,2,0)</f>
        <v>#REF!</v>
      </c>
      <c r="E154" s="103" t="e">
        <f>SUMIF(#REF!,'CURVA ABC SERVIÇOS'!C157,#REF!)</f>
        <v>#REF!</v>
      </c>
      <c r="F154" s="99" t="e">
        <f>VLOOKUP($C154,#REF!,4,0)</f>
        <v>#REF!</v>
      </c>
      <c r="G154" s="99" t="e">
        <f t="shared" si="0"/>
        <v>#REF!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74">
        <v>151</v>
      </c>
      <c r="C155" s="98" t="s">
        <v>250</v>
      </c>
      <c r="D155" s="74" t="e">
        <f>VLOOKUP($C155,#REF!,2,0)</f>
        <v>#REF!</v>
      </c>
      <c r="E155" s="103" t="e">
        <f>SUMIF(#REF!,'CURVA ABC SERVIÇOS'!C154,#REF!)</f>
        <v>#REF!</v>
      </c>
      <c r="F155" s="99" t="e">
        <f>VLOOKUP($C155,#REF!,4,0)</f>
        <v>#REF!</v>
      </c>
      <c r="G155" s="99" t="e">
        <f t="shared" si="0"/>
        <v>#REF!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74">
        <v>152</v>
      </c>
      <c r="C156" s="98" t="s">
        <v>245</v>
      </c>
      <c r="D156" s="74" t="e">
        <f>VLOOKUP($C156,#REF!,2,0)</f>
        <v>#REF!</v>
      </c>
      <c r="E156" s="103" t="e">
        <f>SUMIF(#REF!,'CURVA ABC SERVIÇOS'!C155,#REF!)</f>
        <v>#REF!</v>
      </c>
      <c r="F156" s="99" t="e">
        <f>VLOOKUP($C156,#REF!,4,0)</f>
        <v>#REF!</v>
      </c>
      <c r="G156" s="99" t="e">
        <f t="shared" si="0"/>
        <v>#REF!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74">
        <v>153</v>
      </c>
      <c r="C157" s="98" t="s">
        <v>646</v>
      </c>
      <c r="D157" s="74" t="e">
        <f>VLOOKUP($C157,#REF!,2,0)</f>
        <v>#REF!</v>
      </c>
      <c r="E157" s="103" t="e">
        <f>SUMIF(#REF!,'CURVA ABC SERVIÇOS'!C158,#REF!)</f>
        <v>#REF!</v>
      </c>
      <c r="F157" s="99" t="e">
        <f>VLOOKUP($C157,#REF!,4,0)</f>
        <v>#REF!</v>
      </c>
      <c r="G157" s="99" t="e">
        <f t="shared" si="0"/>
        <v>#REF!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74">
        <v>154</v>
      </c>
      <c r="C158" s="98" t="s">
        <v>647</v>
      </c>
      <c r="D158" s="74" t="e">
        <f>VLOOKUP($C158,#REF!,2,0)</f>
        <v>#REF!</v>
      </c>
      <c r="E158" s="103" t="e">
        <f>SUMIF(#REF!,'CURVA ABC SERVIÇOS'!C159,#REF!)</f>
        <v>#REF!</v>
      </c>
      <c r="F158" s="99" t="e">
        <f>VLOOKUP($C158,#REF!,4,0)</f>
        <v>#REF!</v>
      </c>
      <c r="G158" s="99" t="e">
        <f t="shared" si="0"/>
        <v>#REF!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74">
        <v>155</v>
      </c>
      <c r="C159" s="98" t="s">
        <v>107</v>
      </c>
      <c r="D159" s="74" t="e">
        <f>VLOOKUP($C159,#REF!,2,0)</f>
        <v>#REF!</v>
      </c>
      <c r="E159" s="103" t="e">
        <f>SUMIF(#REF!,'CURVA ABC SERVIÇOS'!C160,#REF!)</f>
        <v>#REF!</v>
      </c>
      <c r="F159" s="99" t="e">
        <f>VLOOKUP($C159,#REF!,4,0)</f>
        <v>#REF!</v>
      </c>
      <c r="G159" s="99" t="e">
        <f t="shared" si="0"/>
        <v>#REF!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74">
        <v>156</v>
      </c>
      <c r="C160" s="98" t="s">
        <v>648</v>
      </c>
      <c r="D160" s="74" t="e">
        <f>VLOOKUP($C160,#REF!,2,0)</f>
        <v>#REF!</v>
      </c>
      <c r="E160" s="103" t="e">
        <f>SUMIF(#REF!,'CURVA ABC SERVIÇOS'!C163,#REF!)</f>
        <v>#REF!</v>
      </c>
      <c r="F160" s="99" t="e">
        <f>VLOOKUP($C160,#REF!,4,0)</f>
        <v>#REF!</v>
      </c>
      <c r="G160" s="99" t="e">
        <f t="shared" si="0"/>
        <v>#REF!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74">
        <v>157</v>
      </c>
      <c r="C161" s="98" t="s">
        <v>649</v>
      </c>
      <c r="D161" s="74" t="e">
        <f>VLOOKUP($C161,#REF!,2,0)</f>
        <v>#REF!</v>
      </c>
      <c r="E161" s="103" t="e">
        <f>SUMIF(#REF!,'CURVA ABC SERVIÇOS'!C164,#REF!)</f>
        <v>#REF!</v>
      </c>
      <c r="F161" s="99" t="e">
        <f>VLOOKUP($C161,#REF!,4,0)</f>
        <v>#REF!</v>
      </c>
      <c r="G161" s="99" t="e">
        <f t="shared" si="0"/>
        <v>#REF!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74">
        <v>158</v>
      </c>
      <c r="C162" s="98" t="s">
        <v>285</v>
      </c>
      <c r="D162" s="74" t="e">
        <f>VLOOKUP($C162,#REF!,2,0)</f>
        <v>#REF!</v>
      </c>
      <c r="E162" s="103" t="e">
        <f>SUMIF(#REF!,'CURVA ABC SERVIÇOS'!C173,#REF!)</f>
        <v>#REF!</v>
      </c>
      <c r="F162" s="99" t="e">
        <f>VLOOKUP($C162,#REF!,4,0)</f>
        <v>#REF!</v>
      </c>
      <c r="G162" s="99" t="e">
        <f t="shared" si="0"/>
        <v>#REF!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74">
        <v>159</v>
      </c>
      <c r="C163" s="98" t="s">
        <v>650</v>
      </c>
      <c r="D163" s="74" t="e">
        <f>VLOOKUP($C163,#REF!,2,0)</f>
        <v>#REF!</v>
      </c>
      <c r="E163" s="103" t="e">
        <f>SUMIF(#REF!,'CURVA ABC SERVIÇOS'!C165,#REF!)</f>
        <v>#REF!</v>
      </c>
      <c r="F163" s="99" t="e">
        <f>VLOOKUP($C163,#REF!,4,0)</f>
        <v>#REF!</v>
      </c>
      <c r="G163" s="99" t="e">
        <f t="shared" si="0"/>
        <v>#REF!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74">
        <v>160</v>
      </c>
      <c r="C164" s="98" t="s">
        <v>651</v>
      </c>
      <c r="D164" s="74" t="e">
        <f>VLOOKUP($C164,#REF!,2,0)</f>
        <v>#REF!</v>
      </c>
      <c r="E164" s="103" t="e">
        <f>SUMIF(#REF!,'CURVA ABC SERVIÇOS'!C166,#REF!)</f>
        <v>#REF!</v>
      </c>
      <c r="F164" s="99" t="e">
        <f>VLOOKUP($C164,#REF!,4,0)</f>
        <v>#REF!</v>
      </c>
      <c r="G164" s="99" t="e">
        <f t="shared" si="0"/>
        <v>#REF!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74">
        <v>161</v>
      </c>
      <c r="C165" s="98" t="s">
        <v>230</v>
      </c>
      <c r="D165" s="74" t="e">
        <f>VLOOKUP($C165,#REF!,2,0)</f>
        <v>#REF!</v>
      </c>
      <c r="E165" s="103" t="e">
        <f>SUMIF(#REF!,'CURVA ABC SERVIÇOS'!C178,#REF!)</f>
        <v>#REF!</v>
      </c>
      <c r="F165" s="99" t="e">
        <f>VLOOKUP($C165,#REF!,4,0)</f>
        <v>#REF!</v>
      </c>
      <c r="G165" s="99" t="e">
        <f t="shared" si="0"/>
        <v>#REF!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74">
        <v>162</v>
      </c>
      <c r="C166" s="98" t="s">
        <v>240</v>
      </c>
      <c r="D166" s="74" t="e">
        <f>VLOOKUP($C166,#REF!,2,0)</f>
        <v>#REF!</v>
      </c>
      <c r="E166" s="103" t="e">
        <f>SUMIF(#REF!,'CURVA ABC SERVIÇOS'!C153,#REF!)</f>
        <v>#REF!</v>
      </c>
      <c r="F166" s="99" t="e">
        <f>VLOOKUP($C166,#REF!,4,0)</f>
        <v>#REF!</v>
      </c>
      <c r="G166" s="99" t="e">
        <f t="shared" si="0"/>
        <v>#REF!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74">
        <v>163</v>
      </c>
      <c r="C167" s="98" t="s">
        <v>652</v>
      </c>
      <c r="D167" s="74" t="e">
        <f>VLOOKUP($C167,#REF!,2,0)</f>
        <v>#REF!</v>
      </c>
      <c r="E167" s="103" t="e">
        <f>SUMIF(#REF!,'CURVA ABC SERVIÇOS'!C167,#REF!)</f>
        <v>#REF!</v>
      </c>
      <c r="F167" s="99" t="e">
        <f>VLOOKUP($C167,#REF!,4,0)</f>
        <v>#REF!</v>
      </c>
      <c r="G167" s="99" t="e">
        <f t="shared" si="0"/>
        <v>#REF!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74">
        <v>164</v>
      </c>
      <c r="C168" s="98" t="s">
        <v>281</v>
      </c>
      <c r="D168" s="74" t="e">
        <f>VLOOKUP($C168,#REF!,2,0)</f>
        <v>#REF!</v>
      </c>
      <c r="E168" s="103" t="e">
        <f>SUMIF(#REF!,'CURVA ABC SERVIÇOS'!C162,#REF!)</f>
        <v>#REF!</v>
      </c>
      <c r="F168" s="99" t="e">
        <f>VLOOKUP($C168,#REF!,4,0)</f>
        <v>#REF!</v>
      </c>
      <c r="G168" s="99" t="e">
        <f t="shared" si="0"/>
        <v>#REF!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74">
        <v>165</v>
      </c>
      <c r="C169" s="98" t="s">
        <v>653</v>
      </c>
      <c r="D169" s="74" t="e">
        <f>VLOOKUP($C169,#REF!,2,0)</f>
        <v>#REF!</v>
      </c>
      <c r="E169" s="103" t="e">
        <f>SUMIF(#REF!,'CURVA ABC SERVIÇOS'!C168,#REF!)</f>
        <v>#REF!</v>
      </c>
      <c r="F169" s="99" t="e">
        <f>VLOOKUP($C169,#REF!,4,0)</f>
        <v>#REF!</v>
      </c>
      <c r="G169" s="99" t="e">
        <f t="shared" si="0"/>
        <v>#REF!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74">
        <v>166</v>
      </c>
      <c r="C170" s="98" t="s">
        <v>654</v>
      </c>
      <c r="D170" s="74" t="e">
        <f>VLOOKUP($C170,#REF!,2,0)</f>
        <v>#REF!</v>
      </c>
      <c r="E170" s="103" t="e">
        <f>SUMIF(#REF!,'CURVA ABC SERVIÇOS'!C169,#REF!)</f>
        <v>#REF!</v>
      </c>
      <c r="F170" s="99" t="e">
        <f>VLOOKUP($C170,#REF!,4,0)</f>
        <v>#REF!</v>
      </c>
      <c r="G170" s="99" t="e">
        <f t="shared" si="0"/>
        <v>#REF!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74">
        <v>167</v>
      </c>
      <c r="C171" s="98" t="s">
        <v>655</v>
      </c>
      <c r="D171" s="74" t="e">
        <f>VLOOKUP($C171,#REF!,2,0)</f>
        <v>#REF!</v>
      </c>
      <c r="E171" s="103" t="e">
        <f>SUMIF(#REF!,'CURVA ABC SERVIÇOS'!C170,#REF!)</f>
        <v>#REF!</v>
      </c>
      <c r="F171" s="99" t="e">
        <f>VLOOKUP($C171,#REF!,4,0)</f>
        <v>#REF!</v>
      </c>
      <c r="G171" s="99" t="e">
        <f t="shared" si="0"/>
        <v>#REF!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74">
        <v>168</v>
      </c>
      <c r="C172" s="98" t="s">
        <v>656</v>
      </c>
      <c r="D172" s="74" t="e">
        <f>VLOOKUP($C172,#REF!,2,0)</f>
        <v>#REF!</v>
      </c>
      <c r="E172" s="103" t="e">
        <f>SUMIF(#REF!,'CURVA ABC SERVIÇOS'!C171,#REF!)</f>
        <v>#REF!</v>
      </c>
      <c r="F172" s="99" t="e">
        <f>VLOOKUP($C172,#REF!,4,0)</f>
        <v>#REF!</v>
      </c>
      <c r="G172" s="99" t="e">
        <f t="shared" si="0"/>
        <v>#REF!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74">
        <v>169</v>
      </c>
      <c r="C173" s="98" t="s">
        <v>170</v>
      </c>
      <c r="D173" s="74" t="e">
        <f>VLOOKUP($C173,#REF!,2,0)</f>
        <v>#REF!</v>
      </c>
      <c r="E173" s="103" t="e">
        <f>SUMIF(#REF!,'CURVA ABC SERVIÇOS'!C172,#REF!)</f>
        <v>#REF!</v>
      </c>
      <c r="F173" s="99" t="e">
        <f>VLOOKUP($C173,#REF!,4,0)</f>
        <v>#REF!</v>
      </c>
      <c r="G173" s="99" t="e">
        <f t="shared" si="0"/>
        <v>#REF!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74">
        <v>170</v>
      </c>
      <c r="C174" s="98" t="s">
        <v>657</v>
      </c>
      <c r="D174" s="74" t="e">
        <f>VLOOKUP($C174,#REF!,2,0)</f>
        <v>#REF!</v>
      </c>
      <c r="E174" s="103" t="e">
        <f>SUMIF(#REF!,'CURVA ABC SERVIÇOS'!C174,#REF!)</f>
        <v>#REF!</v>
      </c>
      <c r="F174" s="99" t="e">
        <f>VLOOKUP($C174,#REF!,4,0)</f>
        <v>#REF!</v>
      </c>
      <c r="G174" s="99" t="e">
        <f t="shared" si="0"/>
        <v>#REF!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74">
        <v>171</v>
      </c>
      <c r="C175" s="98" t="s">
        <v>658</v>
      </c>
      <c r="D175" s="74" t="e">
        <f>VLOOKUP($C175,#REF!,2,0)</f>
        <v>#REF!</v>
      </c>
      <c r="E175" s="103" t="e">
        <f>SUMIF(#REF!,'CURVA ABC SERVIÇOS'!C175,#REF!)</f>
        <v>#REF!</v>
      </c>
      <c r="F175" s="99" t="e">
        <f>VLOOKUP($C175,#REF!,4,0)</f>
        <v>#REF!</v>
      </c>
      <c r="G175" s="99" t="e">
        <f t="shared" si="0"/>
        <v>#REF!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74">
        <v>172</v>
      </c>
      <c r="C176" s="98" t="s">
        <v>659</v>
      </c>
      <c r="D176" s="74" t="e">
        <f>VLOOKUP($C176,#REF!,2,0)</f>
        <v>#REF!</v>
      </c>
      <c r="E176" s="103" t="e">
        <f>SUMIF(#REF!,'CURVA ABC SERVIÇOS'!C176,#REF!)</f>
        <v>#REF!</v>
      </c>
      <c r="F176" s="99" t="e">
        <f>VLOOKUP($C176,#REF!,4,0)</f>
        <v>#REF!</v>
      </c>
      <c r="G176" s="99" t="e">
        <f t="shared" si="0"/>
        <v>#REF!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74">
        <v>173</v>
      </c>
      <c r="C177" s="98" t="s">
        <v>225</v>
      </c>
      <c r="D177" s="74" t="e">
        <f>VLOOKUP($C177,#REF!,2,0)</f>
        <v>#REF!</v>
      </c>
      <c r="E177" s="103" t="e">
        <f>SUMIF(#REF!,'CURVA ABC SERVIÇOS'!C177,#REF!)</f>
        <v>#REF!</v>
      </c>
      <c r="F177" s="99" t="e">
        <f>VLOOKUP($C177,#REF!,4,0)</f>
        <v>#REF!</v>
      </c>
      <c r="G177" s="99" t="e">
        <f t="shared" si="0"/>
        <v>#REF!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74">
        <v>174</v>
      </c>
      <c r="C178" s="98" t="s">
        <v>215</v>
      </c>
      <c r="D178" s="74" t="e">
        <f>VLOOKUP($C178,#REF!,2,0)</f>
        <v>#REF!</v>
      </c>
      <c r="E178" s="103" t="e">
        <f>SUMIF(#REF!,'CURVA ABC SERVIÇOS'!C179,#REF!)</f>
        <v>#REF!</v>
      </c>
      <c r="F178" s="99" t="e">
        <f>VLOOKUP($C178,#REF!,4,0)</f>
        <v>#REF!</v>
      </c>
      <c r="G178" s="99" t="e">
        <f t="shared" si="0"/>
        <v>#REF!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74">
        <v>175</v>
      </c>
      <c r="C179" s="98" t="s">
        <v>235</v>
      </c>
      <c r="D179" s="74" t="e">
        <f>VLOOKUP($C179,#REF!,2,0)</f>
        <v>#REF!</v>
      </c>
      <c r="E179" s="103" t="e">
        <f>SUMIF(#REF!,'CURVA ABC SERVIÇOS'!C156,#REF!)</f>
        <v>#REF!</v>
      </c>
      <c r="F179" s="99" t="e">
        <f>VLOOKUP($C179,#REF!,4,0)</f>
        <v>#REF!</v>
      </c>
      <c r="G179" s="99" t="e">
        <f t="shared" si="0"/>
        <v>#REF!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74">
        <v>176</v>
      </c>
      <c r="C180" s="98" t="s">
        <v>220</v>
      </c>
      <c r="D180" s="74" t="e">
        <f>VLOOKUP($C180,#REF!,2,0)</f>
        <v>#REF!</v>
      </c>
      <c r="E180" s="103" t="e">
        <f>SUMIF(#REF!,'CURVA ABC SERVIÇOS'!C180,#REF!)</f>
        <v>#REF!</v>
      </c>
      <c r="F180" s="99" t="e">
        <f>VLOOKUP($C180,#REF!,4,0)</f>
        <v>#REF!</v>
      </c>
      <c r="G180" s="99" t="e">
        <f t="shared" si="0"/>
        <v>#REF!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74">
        <v>177</v>
      </c>
      <c r="C181" s="98" t="s">
        <v>660</v>
      </c>
      <c r="D181" s="74" t="e">
        <f>VLOOKUP($C181,#REF!,2,0)</f>
        <v>#REF!</v>
      </c>
      <c r="E181" s="103" t="e">
        <f>SUMIF(#REF!,'CURVA ABC SERVIÇOS'!C181,#REF!)</f>
        <v>#REF!</v>
      </c>
      <c r="F181" s="99" t="e">
        <f>VLOOKUP($C181,#REF!,4,0)</f>
        <v>#REF!</v>
      </c>
      <c r="G181" s="99" t="e">
        <f t="shared" si="0"/>
        <v>#REF!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74">
        <v>178</v>
      </c>
      <c r="C182" s="98" t="s">
        <v>175</v>
      </c>
      <c r="D182" s="74" t="e">
        <f>VLOOKUP($C182,#REF!,2,0)</f>
        <v>#REF!</v>
      </c>
      <c r="E182" s="103" t="e">
        <f>SUMIF(#REF!,'CURVA ABC SERVIÇOS'!C182,#REF!)</f>
        <v>#REF!</v>
      </c>
      <c r="F182" s="99" t="e">
        <f>VLOOKUP($C182,#REF!,4,0)</f>
        <v>#REF!</v>
      </c>
      <c r="G182" s="99" t="e">
        <f t="shared" si="0"/>
        <v>#REF!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74">
        <v>179</v>
      </c>
      <c r="C183" s="98" t="s">
        <v>265</v>
      </c>
      <c r="D183" s="74" t="e">
        <f>VLOOKUP($C183,#REF!,2,0)</f>
        <v>#REF!</v>
      </c>
      <c r="E183" s="103" t="e">
        <f>SUMIF(#REF!,'CURVA ABC SERVIÇOS'!C183,#REF!)</f>
        <v>#REF!</v>
      </c>
      <c r="F183" s="99" t="e">
        <f>VLOOKUP($C183,#REF!,4,0)</f>
        <v>#REF!</v>
      </c>
      <c r="G183" s="99" t="e">
        <f t="shared" si="0"/>
        <v>#REF!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74">
        <v>180</v>
      </c>
      <c r="C184" s="98" t="s">
        <v>210</v>
      </c>
      <c r="D184" s="74" t="e">
        <f>VLOOKUP($C184,#REF!,2,0)</f>
        <v>#REF!</v>
      </c>
      <c r="E184" s="103" t="e">
        <f>SUMIF(#REF!,'CURVA ABC SERVIÇOS'!C188,#REF!)</f>
        <v>#REF!</v>
      </c>
      <c r="F184" s="99" t="e">
        <f>VLOOKUP($C184,#REF!,4,0)</f>
        <v>#REF!</v>
      </c>
      <c r="G184" s="99" t="e">
        <f t="shared" si="0"/>
        <v>#REF!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74">
        <v>181</v>
      </c>
      <c r="C185" s="98" t="s">
        <v>661</v>
      </c>
      <c r="D185" s="74" t="e">
        <f>VLOOKUP($C185,#REF!,2,0)</f>
        <v>#REF!</v>
      </c>
      <c r="E185" s="103" t="e">
        <f>SUMIF(#REF!,'CURVA ABC SERVIÇOS'!C184,#REF!)</f>
        <v>#REF!</v>
      </c>
      <c r="F185" s="99" t="e">
        <f>VLOOKUP($C185,#REF!,4,0)</f>
        <v>#REF!</v>
      </c>
      <c r="G185" s="99" t="e">
        <f t="shared" si="0"/>
        <v>#REF!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74">
        <v>182</v>
      </c>
      <c r="C186" s="98" t="s">
        <v>662</v>
      </c>
      <c r="D186" s="74" t="e">
        <f>VLOOKUP($C186,#REF!,2,0)</f>
        <v>#REF!</v>
      </c>
      <c r="E186" s="103" t="e">
        <f>SUMIF(#REF!,'CURVA ABC SERVIÇOS'!C185,#REF!)</f>
        <v>#REF!</v>
      </c>
      <c r="F186" s="99" t="e">
        <f>VLOOKUP($C186,#REF!,4,0)</f>
        <v>#REF!</v>
      </c>
      <c r="G186" s="99" t="e">
        <f t="shared" si="0"/>
        <v>#REF!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74">
        <v>183</v>
      </c>
      <c r="C187" s="98" t="s">
        <v>132</v>
      </c>
      <c r="D187" s="74" t="e">
        <f>VLOOKUP($C187,#REF!,2,0)</f>
        <v>#REF!</v>
      </c>
      <c r="E187" s="103" t="e">
        <f>SUMIF(#REF!,'CURVA ABC SERVIÇOS'!C186,#REF!)</f>
        <v>#REF!</v>
      </c>
      <c r="F187" s="99" t="e">
        <f>VLOOKUP($C187,#REF!,4,0)</f>
        <v>#REF!</v>
      </c>
      <c r="G187" s="99" t="e">
        <f t="shared" si="0"/>
        <v>#REF!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74">
        <v>184</v>
      </c>
      <c r="C188" s="98" t="s">
        <v>663</v>
      </c>
      <c r="D188" s="74" t="e">
        <f>VLOOKUP($C188,#REF!,2,0)</f>
        <v>#REF!</v>
      </c>
      <c r="E188" s="103" t="e">
        <f>SUMIF(#REF!,'CURVA ABC SERVIÇOS'!C189,#REF!)</f>
        <v>#REF!</v>
      </c>
      <c r="F188" s="99" t="e">
        <f>VLOOKUP($C188,#REF!,4,0)</f>
        <v>#REF!</v>
      </c>
      <c r="G188" s="99" t="e">
        <f t="shared" si="0"/>
        <v>#REF!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74">
        <v>185</v>
      </c>
      <c r="C189" s="98" t="s">
        <v>664</v>
      </c>
      <c r="D189" s="74" t="e">
        <f>VLOOKUP($C189,#REF!,2,0)</f>
        <v>#REF!</v>
      </c>
      <c r="E189" s="103" t="e">
        <f>SUMIF(#REF!,'CURVA ABC SERVIÇOS'!C190,#REF!)</f>
        <v>#REF!</v>
      </c>
      <c r="F189" s="99" t="e">
        <f>VLOOKUP($C189,#REF!,4,0)</f>
        <v>#REF!</v>
      </c>
      <c r="G189" s="99" t="e">
        <f t="shared" si="0"/>
        <v>#REF!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74">
        <v>186</v>
      </c>
      <c r="C190" s="98" t="s">
        <v>205</v>
      </c>
      <c r="D190" s="74" t="e">
        <f>VLOOKUP($C190,#REF!,2,0)</f>
        <v>#REF!</v>
      </c>
      <c r="E190" s="103" t="e">
        <f>SUMIF(#REF!,'CURVA ABC SERVIÇOS'!C187,#REF!)</f>
        <v>#REF!</v>
      </c>
      <c r="F190" s="99" t="e">
        <f>VLOOKUP($C190,#REF!,4,0)</f>
        <v>#REF!</v>
      </c>
      <c r="G190" s="99" t="e">
        <f t="shared" si="0"/>
        <v>#REF!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74">
        <v>187</v>
      </c>
      <c r="C191" s="98" t="s">
        <v>260</v>
      </c>
      <c r="D191" s="74" t="e">
        <f>VLOOKUP($C191,#REF!,2,0)</f>
        <v>#REF!</v>
      </c>
      <c r="E191" s="103" t="e">
        <f>SUMIF(#REF!,'CURVA ABC SERVIÇOS'!C202,#REF!)</f>
        <v>#REF!</v>
      </c>
      <c r="F191" s="99" t="e">
        <f>VLOOKUP($C191,#REF!,4,0)</f>
        <v>#REF!</v>
      </c>
      <c r="G191" s="99" t="e">
        <f t="shared" si="0"/>
        <v>#REF!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74">
        <v>188</v>
      </c>
      <c r="C192" s="98" t="s">
        <v>269</v>
      </c>
      <c r="D192" s="74" t="e">
        <f>VLOOKUP($C192,#REF!,2,0)</f>
        <v>#REF!</v>
      </c>
      <c r="E192" s="103" t="e">
        <f>SUMIF(#REF!,'CURVA ABC SERVIÇOS'!C191,#REF!)</f>
        <v>#REF!</v>
      </c>
      <c r="F192" s="99" t="e">
        <f>VLOOKUP($C192,#REF!,4,0)</f>
        <v>#REF!</v>
      </c>
      <c r="G192" s="99" t="e">
        <f t="shared" si="0"/>
        <v>#REF!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74">
        <v>189</v>
      </c>
      <c r="C193" s="98" t="s">
        <v>665</v>
      </c>
      <c r="D193" s="74" t="e">
        <f>VLOOKUP($C193,#REF!,2,0)</f>
        <v>#REF!</v>
      </c>
      <c r="E193" s="103" t="e">
        <f>SUMIF(#REF!,'CURVA ABC SERVIÇOS'!C192,#REF!)</f>
        <v>#REF!</v>
      </c>
      <c r="F193" s="99" t="e">
        <f>VLOOKUP($C193,#REF!,4,0)</f>
        <v>#REF!</v>
      </c>
      <c r="G193" s="99" t="e">
        <f t="shared" si="0"/>
        <v>#REF!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74">
        <v>190</v>
      </c>
      <c r="C194" s="98" t="s">
        <v>122</v>
      </c>
      <c r="D194" s="74" t="e">
        <f>VLOOKUP($C194,#REF!,2,0)</f>
        <v>#REF!</v>
      </c>
      <c r="E194" s="103" t="e">
        <f>SUMIF(#REF!,'CURVA ABC SERVIÇOS'!C205,#REF!)</f>
        <v>#REF!</v>
      </c>
      <c r="F194" s="99" t="e">
        <f>VLOOKUP($C194,#REF!,4,0)</f>
        <v>#REF!</v>
      </c>
      <c r="G194" s="99" t="e">
        <f t="shared" si="0"/>
        <v>#REF!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74">
        <v>191</v>
      </c>
      <c r="C195" s="98" t="s">
        <v>200</v>
      </c>
      <c r="D195" s="74" t="e">
        <f>VLOOKUP($C195,#REF!,2,0)</f>
        <v>#REF!</v>
      </c>
      <c r="E195" s="103" t="e">
        <f>SUMIF(#REF!,'CURVA ABC SERVIÇOS'!C197,#REF!)</f>
        <v>#REF!</v>
      </c>
      <c r="F195" s="99" t="e">
        <f>VLOOKUP($C195,#REF!,4,0)</f>
        <v>#REF!</v>
      </c>
      <c r="G195" s="99" t="e">
        <f t="shared" si="0"/>
        <v>#REF!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74">
        <v>192</v>
      </c>
      <c r="C196" s="98" t="s">
        <v>666</v>
      </c>
      <c r="D196" s="74" t="e">
        <f>VLOOKUP($C196,#REF!,2,0)</f>
        <v>#REF!</v>
      </c>
      <c r="E196" s="103" t="e">
        <f>SUMIF(#REF!,'CURVA ABC SERVIÇOS'!C193,#REF!)</f>
        <v>#REF!</v>
      </c>
      <c r="F196" s="99" t="e">
        <f>VLOOKUP($C196,#REF!,4,0)</f>
        <v>#REF!</v>
      </c>
      <c r="G196" s="99" t="e">
        <f t="shared" si="0"/>
        <v>#REF!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74">
        <v>193</v>
      </c>
      <c r="C197" s="98" t="s">
        <v>273</v>
      </c>
      <c r="D197" s="74" t="e">
        <f>VLOOKUP($C197,#REF!,2,0)</f>
        <v>#REF!</v>
      </c>
      <c r="E197" s="103" t="e">
        <f>SUMIF(#REF!,'CURVA ABC SERVIÇOS'!C200,#REF!)</f>
        <v>#REF!</v>
      </c>
      <c r="F197" s="99" t="e">
        <f>VLOOKUP($C197,#REF!,4,0)</f>
        <v>#REF!</v>
      </c>
      <c r="G197" s="99" t="e">
        <f t="shared" si="0"/>
        <v>#REF!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74">
        <v>194</v>
      </c>
      <c r="C198" s="98" t="s">
        <v>667</v>
      </c>
      <c r="D198" s="74" t="e">
        <f>VLOOKUP($C198,#REF!,2,0)</f>
        <v>#REF!</v>
      </c>
      <c r="E198" s="103" t="e">
        <f>SUMIF(#REF!,'CURVA ABC SERVIÇOS'!C194,#REF!)</f>
        <v>#REF!</v>
      </c>
      <c r="F198" s="99" t="e">
        <f>VLOOKUP($C198,#REF!,4,0)</f>
        <v>#REF!</v>
      </c>
      <c r="G198" s="99" t="e">
        <f t="shared" si="0"/>
        <v>#REF!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74">
        <v>195</v>
      </c>
      <c r="C199" s="98" t="s">
        <v>112</v>
      </c>
      <c r="D199" s="74" t="e">
        <f>VLOOKUP($C199,#REF!,2,0)</f>
        <v>#REF!</v>
      </c>
      <c r="E199" s="103" t="e">
        <f>SUMIF(#REF!,'CURVA ABC SERVIÇOS'!C195,#REF!)</f>
        <v>#REF!</v>
      </c>
      <c r="F199" s="99" t="e">
        <f>VLOOKUP($C199,#REF!,4,0)</f>
        <v>#REF!</v>
      </c>
      <c r="G199" s="99" t="e">
        <f t="shared" si="0"/>
        <v>#REF!</v>
      </c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74">
        <v>196</v>
      </c>
      <c r="C200" s="98" t="s">
        <v>293</v>
      </c>
      <c r="D200" s="74" t="e">
        <f>VLOOKUP($C200,#REF!,2,0)</f>
        <v>#REF!</v>
      </c>
      <c r="E200" s="103" t="e">
        <f>SUMIF(#REF!,'CURVA ABC SERVIÇOS'!C203,#REF!)</f>
        <v>#REF!</v>
      </c>
      <c r="F200" s="99" t="e">
        <f>VLOOKUP($C200,#REF!,4,0)</f>
        <v>#REF!</v>
      </c>
      <c r="G200" s="99" t="e">
        <f t="shared" si="0"/>
        <v>#REF!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74">
        <v>197</v>
      </c>
      <c r="C201" s="98" t="s">
        <v>668</v>
      </c>
      <c r="D201" s="74" t="e">
        <f>VLOOKUP($C201,#REF!,2,0)</f>
        <v>#REF!</v>
      </c>
      <c r="E201" s="103" t="e">
        <f>SUMIF(#REF!,'CURVA ABC SERVIÇOS'!C196,#REF!)</f>
        <v>#REF!</v>
      </c>
      <c r="F201" s="99" t="e">
        <f>VLOOKUP($C201,#REF!,4,0)</f>
        <v>#REF!</v>
      </c>
      <c r="G201" s="99" t="e">
        <f t="shared" si="0"/>
        <v>#REF!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74">
        <v>198</v>
      </c>
      <c r="C202" s="98" t="s">
        <v>301</v>
      </c>
      <c r="D202" s="74" t="e">
        <f>VLOOKUP($C202,#REF!,2,0)</f>
        <v>#REF!</v>
      </c>
      <c r="E202" s="103" t="e">
        <f>SUMIF(#REF!,'CURVA ABC SERVIÇOS'!C199,#REF!)</f>
        <v>#REF!</v>
      </c>
      <c r="F202" s="99" t="e">
        <f>VLOOKUP($C202,#REF!,4,0)</f>
        <v>#REF!</v>
      </c>
      <c r="G202" s="99" t="e">
        <f t="shared" si="0"/>
        <v>#REF!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74">
        <v>199</v>
      </c>
      <c r="C203" s="98" t="s">
        <v>305</v>
      </c>
      <c r="D203" s="74" t="e">
        <f>VLOOKUP($C203,#REF!,2,0)</f>
        <v>#REF!</v>
      </c>
      <c r="E203" s="103" t="e">
        <f>SUMIF(#REF!,'CURVA ABC SERVIÇOS'!C201,#REF!)</f>
        <v>#REF!</v>
      </c>
      <c r="F203" s="99" t="e">
        <f>VLOOKUP($C203,#REF!,4,0)</f>
        <v>#REF!</v>
      </c>
      <c r="G203" s="99" t="e">
        <f t="shared" si="0"/>
        <v>#REF!</v>
      </c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74">
        <v>200</v>
      </c>
      <c r="C204" s="98" t="s">
        <v>195</v>
      </c>
      <c r="D204" s="74" t="e">
        <f>VLOOKUP($C204,#REF!,2,0)</f>
        <v>#REF!</v>
      </c>
      <c r="E204" s="103" t="e">
        <f>SUMIF(#REF!,'CURVA ABC SERVIÇOS'!C198,#REF!)</f>
        <v>#REF!</v>
      </c>
      <c r="F204" s="99" t="e">
        <f>VLOOKUP($C204,#REF!,4,0)</f>
        <v>#REF!</v>
      </c>
      <c r="G204" s="99" t="e">
        <f t="shared" si="0"/>
        <v>#REF!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74">
        <v>201</v>
      </c>
      <c r="C205" s="98" t="s">
        <v>669</v>
      </c>
      <c r="D205" s="74" t="e">
        <f>VLOOKUP($C205,#REF!,2,0)</f>
        <v>#REF!</v>
      </c>
      <c r="E205" s="103" t="e">
        <f>SUMIF(#REF!,'CURVA ABC SERVIÇOS'!C204,#REF!)</f>
        <v>#REF!</v>
      </c>
      <c r="F205" s="99" t="e">
        <f>VLOOKUP($C205,#REF!,4,0)</f>
        <v>#REF!</v>
      </c>
      <c r="G205" s="99" t="e">
        <f t="shared" si="0"/>
        <v>#REF!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74">
        <v>202</v>
      </c>
      <c r="C206" s="98" t="s">
        <v>670</v>
      </c>
      <c r="D206" s="74" t="e">
        <f>VLOOKUP($C206,#REF!,2,0)</f>
        <v>#REF!</v>
      </c>
      <c r="E206" s="103" t="e">
        <f>SUMIF(#REF!,'CURVA ABC SERVIÇOS'!C206,#REF!)</f>
        <v>#REF!</v>
      </c>
      <c r="F206" s="99" t="e">
        <f>VLOOKUP($C206,#REF!,4,0)</f>
        <v>#REF!</v>
      </c>
      <c r="G206" s="99" t="e">
        <f t="shared" si="0"/>
        <v>#REF!</v>
      </c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74">
        <v>203</v>
      </c>
      <c r="C207" s="98" t="s">
        <v>289</v>
      </c>
      <c r="D207" s="74" t="e">
        <f>VLOOKUP($C207,#REF!,2,0)</f>
        <v>#REF!</v>
      </c>
      <c r="E207" s="103" t="e">
        <f>SUMIF(#REF!,'CURVA ABC SERVIÇOS'!C207,#REF!)</f>
        <v>#REF!</v>
      </c>
      <c r="F207" s="99" t="e">
        <f>VLOOKUP($C207,#REF!,4,0)</f>
        <v>#REF!</v>
      </c>
      <c r="G207" s="99" t="e">
        <f t="shared" si="0"/>
        <v>#REF!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74">
        <v>204</v>
      </c>
      <c r="C208" s="98" t="s">
        <v>671</v>
      </c>
      <c r="D208" s="74" t="e">
        <f>VLOOKUP($C208,#REF!,2,0)</f>
        <v>#REF!</v>
      </c>
      <c r="E208" s="103" t="e">
        <f>SUMIF(#REF!,'CURVA ABC SERVIÇOS'!C208,#REF!)</f>
        <v>#REF!</v>
      </c>
      <c r="F208" s="99" t="e">
        <f>VLOOKUP($C208,#REF!,4,0)</f>
        <v>#REF!</v>
      </c>
      <c r="G208" s="99" t="e">
        <f t="shared" si="0"/>
        <v>#REF!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102"/>
      <c r="D209" s="6"/>
      <c r="E209" s="7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102"/>
      <c r="D210" s="6"/>
      <c r="E210" s="7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102"/>
      <c r="D211" s="6"/>
      <c r="E211" s="7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102"/>
      <c r="D212" s="6"/>
      <c r="E212" s="7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102"/>
      <c r="D213" s="6"/>
      <c r="E213" s="7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102"/>
      <c r="D214" s="6"/>
      <c r="E214" s="7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102"/>
      <c r="D215" s="6"/>
      <c r="E215" s="7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102"/>
      <c r="D216" s="6"/>
      <c r="E216" s="7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102"/>
      <c r="D217" s="6"/>
      <c r="E217" s="7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102"/>
      <c r="D218" s="6"/>
      <c r="E218" s="7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102"/>
      <c r="D219" s="6"/>
      <c r="E219" s="7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3"/>
      <c r="B220" s="8"/>
      <c r="C220" s="102"/>
      <c r="D220" s="6"/>
      <c r="E220" s="7"/>
      <c r="F220" s="9"/>
      <c r="G220" s="9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3"/>
      <c r="B221" s="8"/>
      <c r="C221" s="102"/>
      <c r="D221" s="6"/>
      <c r="E221" s="7"/>
      <c r="F221" s="9"/>
      <c r="G221" s="9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3"/>
      <c r="B222" s="8"/>
      <c r="C222" s="102"/>
      <c r="D222" s="6"/>
      <c r="E222" s="7"/>
      <c r="F222" s="9"/>
      <c r="G222" s="9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3"/>
      <c r="B223" s="8"/>
      <c r="C223" s="102"/>
      <c r="D223" s="6"/>
      <c r="E223" s="7"/>
      <c r="F223" s="9"/>
      <c r="G223" s="9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3"/>
      <c r="B224" s="8"/>
      <c r="C224" s="102"/>
      <c r="D224" s="6"/>
      <c r="E224" s="7"/>
      <c r="F224" s="9"/>
      <c r="G224" s="9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3"/>
      <c r="B225" s="8"/>
      <c r="C225" s="102"/>
      <c r="D225" s="6"/>
      <c r="E225" s="7"/>
      <c r="F225" s="9"/>
      <c r="G225" s="9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3"/>
      <c r="B226" s="8"/>
      <c r="C226" s="102"/>
      <c r="D226" s="6"/>
      <c r="E226" s="7"/>
      <c r="F226" s="9"/>
      <c r="G226" s="9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3"/>
      <c r="B227" s="8"/>
      <c r="C227" s="102"/>
      <c r="D227" s="6"/>
      <c r="E227" s="7"/>
      <c r="F227" s="9"/>
      <c r="G227" s="9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3"/>
      <c r="B228" s="8"/>
      <c r="C228" s="102"/>
      <c r="D228" s="6"/>
      <c r="E228" s="7"/>
      <c r="F228" s="9"/>
      <c r="G228" s="9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3"/>
      <c r="B229" s="8"/>
      <c r="C229" s="102"/>
      <c r="D229" s="6"/>
      <c r="E229" s="7"/>
      <c r="F229" s="9"/>
      <c r="G229" s="9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3"/>
      <c r="B230" s="8"/>
      <c r="C230" s="102"/>
      <c r="D230" s="6"/>
      <c r="E230" s="7"/>
      <c r="F230" s="9"/>
      <c r="G230" s="9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3"/>
      <c r="B231" s="8"/>
      <c r="C231" s="102"/>
      <c r="D231" s="6"/>
      <c r="E231" s="7"/>
      <c r="F231" s="9"/>
      <c r="G231" s="9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3"/>
      <c r="B232" s="8"/>
      <c r="C232" s="102"/>
      <c r="D232" s="6"/>
      <c r="E232" s="7"/>
      <c r="F232" s="9"/>
      <c r="G232" s="9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102"/>
      <c r="D233" s="6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102"/>
      <c r="D234" s="6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102"/>
      <c r="D235" s="6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102"/>
      <c r="D236" s="6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102"/>
      <c r="D237" s="6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102"/>
      <c r="D238" s="6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102"/>
      <c r="D239" s="6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102"/>
      <c r="D240" s="6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102"/>
      <c r="D241" s="6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102"/>
      <c r="D242" s="6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102"/>
      <c r="D243" s="6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102"/>
      <c r="D244" s="6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102"/>
      <c r="D245" s="6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102"/>
      <c r="D246" s="6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102"/>
      <c r="D247" s="6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102"/>
      <c r="D248" s="6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102"/>
      <c r="D249" s="6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102"/>
      <c r="D250" s="6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102"/>
      <c r="D251" s="6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102"/>
      <c r="D252" s="6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102"/>
      <c r="D253" s="6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102"/>
      <c r="D254" s="6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102"/>
      <c r="D255" s="6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102"/>
      <c r="D256" s="6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102"/>
      <c r="D257" s="6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102"/>
      <c r="D258" s="6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102"/>
      <c r="D259" s="6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102"/>
      <c r="D260" s="6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102"/>
      <c r="D261" s="6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102"/>
      <c r="D262" s="6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102"/>
      <c r="D263" s="6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102"/>
      <c r="D264" s="6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102"/>
      <c r="D265" s="6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102"/>
      <c r="D266" s="6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102"/>
      <c r="D267" s="6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102"/>
      <c r="D268" s="6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102"/>
      <c r="D269" s="6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102"/>
      <c r="D270" s="6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102"/>
      <c r="D271" s="6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102"/>
      <c r="D272" s="6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102"/>
      <c r="D273" s="6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102"/>
      <c r="D274" s="6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102"/>
      <c r="D275" s="6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102"/>
      <c r="D276" s="6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102"/>
      <c r="D277" s="6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102"/>
      <c r="D278" s="6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102"/>
      <c r="D279" s="6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102"/>
      <c r="D280" s="6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102"/>
      <c r="D281" s="6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102"/>
      <c r="D282" s="6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102"/>
      <c r="D283" s="6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102"/>
      <c r="D284" s="6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102"/>
      <c r="D285" s="6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102"/>
      <c r="D286" s="6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102"/>
      <c r="D287" s="6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102"/>
      <c r="D288" s="6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102"/>
      <c r="D289" s="6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102"/>
      <c r="D290" s="6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102"/>
      <c r="D291" s="6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102"/>
      <c r="D292" s="6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102"/>
      <c r="D293" s="6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102"/>
      <c r="D294" s="6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102"/>
      <c r="D295" s="6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102"/>
      <c r="D296" s="6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102"/>
      <c r="D297" s="6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102"/>
      <c r="D298" s="6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102"/>
      <c r="D299" s="6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102"/>
      <c r="D300" s="6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102"/>
      <c r="D301" s="6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102"/>
      <c r="D302" s="6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102"/>
      <c r="D303" s="6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102"/>
      <c r="D304" s="6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102"/>
      <c r="D305" s="6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102"/>
      <c r="D306" s="6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102"/>
      <c r="D307" s="6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102"/>
      <c r="D308" s="6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102"/>
      <c r="D309" s="6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102"/>
      <c r="D310" s="6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102"/>
      <c r="D311" s="6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102"/>
      <c r="D312" s="6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102"/>
      <c r="D313" s="6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102"/>
      <c r="D314" s="6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102"/>
      <c r="D315" s="6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102"/>
      <c r="D316" s="6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102"/>
      <c r="D317" s="6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102"/>
      <c r="D318" s="6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102"/>
      <c r="D319" s="6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102"/>
      <c r="D320" s="6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102"/>
      <c r="D321" s="6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102"/>
      <c r="D322" s="6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102"/>
      <c r="D323" s="6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102"/>
      <c r="D324" s="6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102"/>
      <c r="D325" s="6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102"/>
      <c r="D326" s="6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102"/>
      <c r="D327" s="6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102"/>
      <c r="D328" s="6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102"/>
      <c r="D329" s="6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102"/>
      <c r="D330" s="6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102"/>
      <c r="D331" s="6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102"/>
      <c r="D332" s="6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102"/>
      <c r="D333" s="6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102"/>
      <c r="D334" s="6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102"/>
      <c r="D335" s="6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102"/>
      <c r="D336" s="6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102"/>
      <c r="D337" s="6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102"/>
      <c r="D338" s="6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102"/>
      <c r="D339" s="6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102"/>
      <c r="D340" s="6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102"/>
      <c r="D341" s="6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102"/>
      <c r="D342" s="6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102"/>
      <c r="D343" s="6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102"/>
      <c r="D344" s="6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102"/>
      <c r="D345" s="6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102"/>
      <c r="D346" s="6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102"/>
      <c r="D347" s="6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102"/>
      <c r="D348" s="6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102"/>
      <c r="D349" s="6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102"/>
      <c r="D350" s="6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102"/>
      <c r="D351" s="6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102"/>
      <c r="D352" s="6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102"/>
      <c r="D353" s="6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102"/>
      <c r="D354" s="6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102"/>
      <c r="D355" s="6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102"/>
      <c r="D356" s="6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102"/>
      <c r="D357" s="6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102"/>
      <c r="D358" s="6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102"/>
      <c r="D359" s="6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102"/>
      <c r="D360" s="6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102"/>
      <c r="D361" s="6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102"/>
      <c r="D362" s="6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102"/>
      <c r="D363" s="6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102"/>
      <c r="D364" s="6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102"/>
      <c r="D365" s="6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102"/>
      <c r="D366" s="6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102"/>
      <c r="D367" s="6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102"/>
      <c r="D368" s="6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102"/>
      <c r="D369" s="6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102"/>
      <c r="D370" s="6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102"/>
      <c r="D371" s="6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102"/>
      <c r="D372" s="6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102"/>
      <c r="D373" s="6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102"/>
      <c r="D374" s="6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102"/>
      <c r="D375" s="6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102"/>
      <c r="D376" s="6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102"/>
      <c r="D377" s="6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102"/>
      <c r="D378" s="6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102"/>
      <c r="D379" s="6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102"/>
      <c r="D380" s="6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102"/>
      <c r="D381" s="6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102"/>
      <c r="D382" s="6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102"/>
      <c r="D383" s="6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102"/>
      <c r="D384" s="6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102"/>
      <c r="D385" s="6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102"/>
      <c r="D386" s="6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102"/>
      <c r="D387" s="6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102"/>
      <c r="D388" s="6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102"/>
      <c r="D389" s="6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102"/>
      <c r="D390" s="6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102"/>
      <c r="D391" s="6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102"/>
      <c r="D392" s="6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102"/>
      <c r="D393" s="6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102"/>
      <c r="D394" s="6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102"/>
      <c r="D395" s="6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102"/>
      <c r="D396" s="6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102"/>
      <c r="D397" s="6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102"/>
      <c r="D398" s="6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102"/>
      <c r="D399" s="6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102"/>
      <c r="D400" s="6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102"/>
      <c r="D401" s="6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102"/>
      <c r="D402" s="6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102"/>
      <c r="D403" s="6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102"/>
      <c r="D404" s="6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102"/>
      <c r="D405" s="6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102"/>
      <c r="D406" s="6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102"/>
      <c r="D407" s="6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102"/>
      <c r="D408" s="6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B4:G208">
    <sortState ref="B4:G208">
      <sortCondition descending="1" ref="G4:G208"/>
    </sortState>
  </autoFilter>
  <pageMargins left="7.874015748031496E-2" right="0.31496062992125984" top="0.11811023622047245" bottom="7.874015748031496E-2" header="0" footer="0"/>
  <pageSetup paperSize="9" scale="6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outlineLevelRow="2"/>
  <cols>
    <col min="1" max="1" width="1.7109375" customWidth="1"/>
    <col min="2" max="2" width="49.7109375" customWidth="1"/>
    <col min="3" max="3" width="14.7109375" customWidth="1"/>
    <col min="4" max="4" width="15.7109375" customWidth="1"/>
    <col min="5" max="10" width="10.7109375" customWidth="1"/>
    <col min="11" max="11" width="11.28515625" customWidth="1"/>
    <col min="12" max="12" width="14.85546875" customWidth="1"/>
    <col min="13" max="13" width="13.5703125" customWidth="1"/>
    <col min="14" max="14" width="13.28515625" customWidth="1"/>
    <col min="15" max="15" width="18" customWidth="1"/>
    <col min="16" max="26" width="9.140625" customWidth="1"/>
  </cols>
  <sheetData>
    <row r="1" spans="1:26" ht="24.75" customHeight="1">
      <c r="A1" s="3"/>
      <c r="B1" s="104" t="s">
        <v>672</v>
      </c>
      <c r="C1" s="105"/>
      <c r="D1" s="106"/>
      <c r="E1" s="107"/>
      <c r="F1" s="107"/>
      <c r="G1" s="107"/>
      <c r="H1" s="108"/>
      <c r="I1" s="109"/>
      <c r="J1" s="109"/>
      <c r="K1" s="7" t="e">
        <f>O3-#REF!</f>
        <v>#REF!</v>
      </c>
      <c r="L1" s="110" t="s">
        <v>673</v>
      </c>
      <c r="M1" s="111" t="s">
        <v>514</v>
      </c>
      <c r="N1" s="112" t="s">
        <v>515</v>
      </c>
      <c r="O1" s="112" t="s">
        <v>8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4" customHeight="1">
      <c r="A2" s="3"/>
      <c r="B2" s="1" t="e">
        <f>OBJETO</f>
        <v>#REF!</v>
      </c>
      <c r="C2" s="31"/>
      <c r="D2" s="31"/>
      <c r="E2" s="31"/>
      <c r="F2" s="31"/>
      <c r="G2" s="31"/>
      <c r="H2" s="31"/>
      <c r="I2" s="31"/>
      <c r="J2" s="31"/>
      <c r="K2" s="31"/>
      <c r="L2" s="110"/>
      <c r="M2" s="111"/>
      <c r="N2" s="112"/>
      <c r="O2" s="112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7.25" customHeight="1">
      <c r="A3" s="3"/>
      <c r="B3" s="113"/>
      <c r="C3" s="114"/>
      <c r="D3" s="115"/>
      <c r="E3" s="116"/>
      <c r="F3" s="116"/>
      <c r="G3" s="116"/>
      <c r="H3" s="116"/>
      <c r="I3" s="116"/>
      <c r="J3" s="116"/>
      <c r="K3" s="113"/>
      <c r="L3" s="117"/>
      <c r="M3" s="118"/>
      <c r="N3" s="113"/>
      <c r="O3" s="119" t="e">
        <f>SUM(O4:O576)</f>
        <v>#REF!</v>
      </c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 spans="1:26" ht="7.5" customHeight="1">
      <c r="A4" s="3"/>
      <c r="B4" s="113"/>
      <c r="C4" s="114"/>
      <c r="D4" s="115"/>
      <c r="E4" s="116"/>
      <c r="F4" s="116"/>
      <c r="G4" s="116"/>
      <c r="H4" s="116"/>
      <c r="I4" s="116"/>
      <c r="J4" s="116"/>
      <c r="K4" s="113"/>
      <c r="L4" s="117"/>
      <c r="M4" s="118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</row>
    <row r="5" spans="1:26" ht="17.25" customHeight="1">
      <c r="A5" s="3"/>
      <c r="B5" s="120" t="s">
        <v>674</v>
      </c>
      <c r="C5" s="121"/>
      <c r="D5" s="122"/>
      <c r="E5" s="123"/>
      <c r="F5" s="123"/>
      <c r="G5" s="123"/>
      <c r="H5" s="123"/>
      <c r="I5" s="123"/>
      <c r="J5" s="123"/>
      <c r="K5" s="123"/>
      <c r="L5" s="124"/>
      <c r="M5" s="125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</row>
    <row r="6" spans="1:26" ht="17.25" customHeight="1" outlineLevel="1">
      <c r="A6" s="3"/>
      <c r="B6" s="113"/>
      <c r="C6" s="114"/>
      <c r="D6" s="115"/>
      <c r="E6" s="116"/>
      <c r="F6" s="116"/>
      <c r="G6" s="116"/>
      <c r="H6" s="116"/>
      <c r="I6" s="116"/>
      <c r="J6" s="116"/>
      <c r="K6" s="113"/>
      <c r="L6" s="117"/>
      <c r="M6" s="118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</row>
    <row r="7" spans="1:26" ht="17.25" customHeight="1" outlineLevel="1">
      <c r="A7" s="3"/>
      <c r="B7" s="126" t="s">
        <v>675</v>
      </c>
      <c r="C7" s="127" t="s">
        <v>47</v>
      </c>
      <c r="D7" s="128" t="s">
        <v>514</v>
      </c>
      <c r="E7" s="116"/>
      <c r="F7" s="116"/>
      <c r="G7" s="116"/>
      <c r="H7" s="116"/>
      <c r="I7" s="116"/>
      <c r="J7" s="116"/>
      <c r="K7" s="113"/>
      <c r="L7" s="117"/>
      <c r="M7" s="118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</row>
    <row r="8" spans="1:26" ht="17.25" customHeight="1" outlineLevel="1">
      <c r="A8" s="3"/>
      <c r="B8" s="129" t="s">
        <v>676</v>
      </c>
      <c r="C8" s="130" t="s">
        <v>64</v>
      </c>
      <c r="D8" s="131">
        <f>SUM(D21:D25)</f>
        <v>12.459999999999999</v>
      </c>
      <c r="E8" s="132"/>
      <c r="F8" s="132"/>
      <c r="G8" s="132"/>
      <c r="H8" s="132"/>
      <c r="I8" s="132"/>
      <c r="J8" s="132"/>
      <c r="K8" s="129"/>
      <c r="L8" s="133" t="s">
        <v>677</v>
      </c>
      <c r="M8" s="134">
        <f t="shared" ref="M8:M16" si="0">D8</f>
        <v>12.459999999999999</v>
      </c>
      <c r="N8" s="132" t="e">
        <f>VLOOKUP(L8,#REF!,7,0)</f>
        <v>#REF!</v>
      </c>
      <c r="O8" s="135" t="e">
        <f t="shared" ref="O8:O16" si="1">N8*M8</f>
        <v>#REF!</v>
      </c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</row>
    <row r="9" spans="1:26" ht="17.25" customHeight="1" outlineLevel="1">
      <c r="A9" s="3"/>
      <c r="B9" s="129" t="s">
        <v>678</v>
      </c>
      <c r="C9" s="130" t="s">
        <v>64</v>
      </c>
      <c r="D9" s="131">
        <f>596*0.3*5</f>
        <v>893.99999999999989</v>
      </c>
      <c r="E9" s="132"/>
      <c r="F9" s="132"/>
      <c r="G9" s="132"/>
      <c r="H9" s="132"/>
      <c r="I9" s="132"/>
      <c r="J9" s="132"/>
      <c r="K9" s="129"/>
      <c r="L9" s="133" t="s">
        <v>679</v>
      </c>
      <c r="M9" s="134">
        <f t="shared" si="0"/>
        <v>893.99999999999989</v>
      </c>
      <c r="N9" s="132" t="e">
        <f>VLOOKUP(L9,#REF!,7,0)</f>
        <v>#REF!</v>
      </c>
      <c r="O9" s="135" t="e">
        <f t="shared" si="1"/>
        <v>#REF!</v>
      </c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17.25" customHeight="1" outlineLevel="1">
      <c r="A10" s="3"/>
      <c r="B10" s="129" t="s">
        <v>670</v>
      </c>
      <c r="C10" s="130" t="s">
        <v>64</v>
      </c>
      <c r="D10" s="131">
        <v>5.76</v>
      </c>
      <c r="E10" s="132"/>
      <c r="F10" s="132"/>
      <c r="G10" s="132"/>
      <c r="H10" s="132"/>
      <c r="I10" s="132"/>
      <c r="J10" s="132"/>
      <c r="K10" s="129"/>
      <c r="L10" s="133" t="s">
        <v>680</v>
      </c>
      <c r="M10" s="134">
        <f t="shared" si="0"/>
        <v>5.76</v>
      </c>
      <c r="N10" s="132" t="e">
        <f>VLOOKUP(L10,#REF!,7,0)</f>
        <v>#REF!</v>
      </c>
      <c r="O10" s="135" t="e">
        <f t="shared" si="1"/>
        <v>#REF!</v>
      </c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17.25" customHeight="1" outlineLevel="1">
      <c r="A11" s="3"/>
      <c r="B11" s="129" t="s">
        <v>681</v>
      </c>
      <c r="C11" s="130" t="s">
        <v>682</v>
      </c>
      <c r="D11" s="131">
        <f>2*2.95*0.2</f>
        <v>1.1800000000000002</v>
      </c>
      <c r="E11" s="132"/>
      <c r="F11" s="132"/>
      <c r="G11" s="132"/>
      <c r="H11" s="132"/>
      <c r="I11" s="132"/>
      <c r="J11" s="132"/>
      <c r="K11" s="129"/>
      <c r="L11" s="133" t="s">
        <v>683</v>
      </c>
      <c r="M11" s="134">
        <f t="shared" si="0"/>
        <v>1.1800000000000002</v>
      </c>
      <c r="N11" s="132" t="e">
        <f>VLOOKUP(L11,#REF!,7,0)</f>
        <v>#REF!</v>
      </c>
      <c r="O11" s="135" t="e">
        <f t="shared" si="1"/>
        <v>#REF!</v>
      </c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17.25" customHeight="1" outlineLevel="1">
      <c r="A12" s="3"/>
      <c r="B12" s="129" t="s">
        <v>651</v>
      </c>
      <c r="C12" s="130" t="s">
        <v>77</v>
      </c>
      <c r="D12" s="131">
        <v>5</v>
      </c>
      <c r="E12" s="132"/>
      <c r="F12" s="132"/>
      <c r="G12" s="132"/>
      <c r="H12" s="132"/>
      <c r="I12" s="132"/>
      <c r="J12" s="132"/>
      <c r="K12" s="129"/>
      <c r="L12" s="133" t="s">
        <v>684</v>
      </c>
      <c r="M12" s="134">
        <f t="shared" si="0"/>
        <v>5</v>
      </c>
      <c r="N12" s="132" t="e">
        <f>VLOOKUP(L12,#REF!,7,0)</f>
        <v>#REF!</v>
      </c>
      <c r="O12" s="135" t="e">
        <f t="shared" si="1"/>
        <v>#REF!</v>
      </c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17.25" customHeight="1" outlineLevel="1">
      <c r="A13" s="3"/>
      <c r="B13" s="129" t="s">
        <v>636</v>
      </c>
      <c r="C13" s="130" t="s">
        <v>77</v>
      </c>
      <c r="D13" s="131">
        <v>3</v>
      </c>
      <c r="E13" s="132"/>
      <c r="F13" s="132"/>
      <c r="G13" s="132"/>
      <c r="H13" s="132"/>
      <c r="I13" s="132"/>
      <c r="J13" s="132"/>
      <c r="K13" s="129"/>
      <c r="L13" s="133" t="s">
        <v>685</v>
      </c>
      <c r="M13" s="134">
        <f t="shared" si="0"/>
        <v>3</v>
      </c>
      <c r="N13" s="132" t="e">
        <f>VLOOKUP(L13,#REF!,7,0)</f>
        <v>#REF!</v>
      </c>
      <c r="O13" s="135" t="e">
        <f t="shared" si="1"/>
        <v>#REF!</v>
      </c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17.25" customHeight="1" outlineLevel="1">
      <c r="A14" s="3"/>
      <c r="B14" s="129" t="s">
        <v>618</v>
      </c>
      <c r="C14" s="130" t="s">
        <v>686</v>
      </c>
      <c r="D14" s="131">
        <v>72</v>
      </c>
      <c r="E14" s="132"/>
      <c r="F14" s="132"/>
      <c r="G14" s="132"/>
      <c r="H14" s="132"/>
      <c r="I14" s="132"/>
      <c r="J14" s="132"/>
      <c r="K14" s="129"/>
      <c r="L14" s="133" t="s">
        <v>687</v>
      </c>
      <c r="M14" s="134">
        <f t="shared" si="0"/>
        <v>72</v>
      </c>
      <c r="N14" s="132" t="e">
        <f>VLOOKUP(L14,#REF!,7,0)</f>
        <v>#REF!</v>
      </c>
      <c r="O14" s="135" t="e">
        <f t="shared" si="1"/>
        <v>#REF!</v>
      </c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17.25" customHeight="1" outlineLevel="1">
      <c r="A15" s="3"/>
      <c r="B15" s="129" t="s">
        <v>688</v>
      </c>
      <c r="C15" s="130" t="s">
        <v>686</v>
      </c>
      <c r="D15" s="131">
        <v>25.6</v>
      </c>
      <c r="E15" s="132"/>
      <c r="F15" s="132"/>
      <c r="G15" s="132"/>
      <c r="H15" s="132"/>
      <c r="I15" s="132"/>
      <c r="J15" s="132"/>
      <c r="K15" s="129"/>
      <c r="L15" s="133" t="s">
        <v>689</v>
      </c>
      <c r="M15" s="134">
        <f t="shared" si="0"/>
        <v>25.6</v>
      </c>
      <c r="N15" s="132" t="e">
        <f>VLOOKUP(L15,#REF!,7,0)</f>
        <v>#REF!</v>
      </c>
      <c r="O15" s="135" t="e">
        <f t="shared" si="1"/>
        <v>#REF!</v>
      </c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17.25" customHeight="1" outlineLevel="1">
      <c r="A16" s="3"/>
      <c r="B16" s="129" t="s">
        <v>650</v>
      </c>
      <c r="C16" s="130" t="s">
        <v>77</v>
      </c>
      <c r="D16" s="131">
        <v>1</v>
      </c>
      <c r="E16" s="132"/>
      <c r="F16" s="132"/>
      <c r="G16" s="132"/>
      <c r="H16" s="132"/>
      <c r="I16" s="132"/>
      <c r="J16" s="132"/>
      <c r="K16" s="129"/>
      <c r="L16" s="133" t="s">
        <v>690</v>
      </c>
      <c r="M16" s="134">
        <f t="shared" si="0"/>
        <v>1</v>
      </c>
      <c r="N16" s="132" t="e">
        <f>VLOOKUP(L16,#REF!,7,0)</f>
        <v>#REF!</v>
      </c>
      <c r="O16" s="135" t="e">
        <f t="shared" si="1"/>
        <v>#REF!</v>
      </c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7.25" customHeight="1" outlineLevel="1">
      <c r="A17" s="3"/>
      <c r="B17" s="136"/>
      <c r="C17" s="114"/>
      <c r="D17" s="115"/>
      <c r="E17" s="116"/>
      <c r="F17" s="116"/>
      <c r="G17" s="116"/>
      <c r="H17" s="116"/>
      <c r="I17" s="116"/>
      <c r="J17" s="116"/>
      <c r="K17" s="113"/>
      <c r="L17" s="117"/>
      <c r="M17" s="118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7.25" customHeight="1">
      <c r="A18" s="3"/>
      <c r="B18" s="120" t="s">
        <v>55</v>
      </c>
      <c r="C18" s="121"/>
      <c r="D18" s="122"/>
      <c r="E18" s="123"/>
      <c r="F18" s="123"/>
      <c r="G18" s="123"/>
      <c r="H18" s="123"/>
      <c r="I18" s="123"/>
      <c r="J18" s="123"/>
      <c r="K18" s="123"/>
      <c r="L18" s="124"/>
      <c r="M18" s="125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7.25" customHeight="1" outlineLevel="1">
      <c r="A19" s="3"/>
      <c r="B19" s="113"/>
      <c r="C19" s="114"/>
      <c r="D19" s="115"/>
      <c r="E19" s="116"/>
      <c r="F19" s="116"/>
      <c r="G19" s="116"/>
      <c r="H19" s="116"/>
      <c r="I19" s="116"/>
      <c r="J19" s="116"/>
      <c r="K19" s="113"/>
      <c r="L19" s="117"/>
      <c r="M19" s="118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7.25" customHeight="1" outlineLevel="1">
      <c r="A20" s="3"/>
      <c r="B20" s="137" t="s">
        <v>675</v>
      </c>
      <c r="C20" s="127" t="s">
        <v>47</v>
      </c>
      <c r="D20" s="128" t="s">
        <v>514</v>
      </c>
      <c r="E20" s="138" t="s">
        <v>691</v>
      </c>
      <c r="F20" s="138" t="s">
        <v>692</v>
      </c>
      <c r="G20" s="138" t="s">
        <v>693</v>
      </c>
      <c r="H20" s="138" t="s">
        <v>694</v>
      </c>
      <c r="I20" s="138" t="s">
        <v>695</v>
      </c>
      <c r="J20" s="138" t="s">
        <v>696</v>
      </c>
      <c r="K20" s="138" t="s">
        <v>697</v>
      </c>
      <c r="L20" s="117"/>
      <c r="M20" s="118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7.25" customHeight="1" outlineLevel="1">
      <c r="A21" s="3"/>
      <c r="B21" s="129" t="s">
        <v>671</v>
      </c>
      <c r="C21" s="130" t="s">
        <v>64</v>
      </c>
      <c r="D21" s="131">
        <f t="shared" ref="D21:D25" si="2">SUM(E21:K21)</f>
        <v>0.08</v>
      </c>
      <c r="E21" s="131"/>
      <c r="F21" s="131"/>
      <c r="G21" s="131"/>
      <c r="H21" s="131"/>
      <c r="I21" s="131"/>
      <c r="J21" s="131">
        <v>0.08</v>
      </c>
      <c r="K21" s="131"/>
      <c r="L21" s="133" t="s">
        <v>698</v>
      </c>
      <c r="M21" s="134">
        <f t="shared" ref="M21:M25" si="3">D21</f>
        <v>0.08</v>
      </c>
      <c r="N21" s="132" t="e">
        <f>VLOOKUP(L21,#REF!,7,0)</f>
        <v>#REF!</v>
      </c>
      <c r="O21" s="135" t="e">
        <f t="shared" ref="O21:O25" si="4">N21*M21</f>
        <v>#REF!</v>
      </c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17.25" customHeight="1" outlineLevel="1">
      <c r="A22" s="3"/>
      <c r="B22" s="129" t="s">
        <v>63</v>
      </c>
      <c r="C22" s="130" t="s">
        <v>64</v>
      </c>
      <c r="D22" s="131">
        <f t="shared" si="2"/>
        <v>3.67</v>
      </c>
      <c r="E22" s="131"/>
      <c r="F22" s="131"/>
      <c r="G22" s="131"/>
      <c r="H22" s="131"/>
      <c r="I22" s="131"/>
      <c r="J22" s="131">
        <v>3.67</v>
      </c>
      <c r="K22" s="131"/>
      <c r="L22" s="133" t="s">
        <v>60</v>
      </c>
      <c r="M22" s="134">
        <f t="shared" si="3"/>
        <v>3.67</v>
      </c>
      <c r="N22" s="132" t="e">
        <f>VLOOKUP(L22,#REF!,7,0)</f>
        <v>#REF!</v>
      </c>
      <c r="O22" s="135" t="e">
        <f t="shared" si="4"/>
        <v>#REF!</v>
      </c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</row>
    <row r="23" spans="1:26" ht="17.25" customHeight="1" outlineLevel="1">
      <c r="A23" s="3"/>
      <c r="B23" s="129" t="s">
        <v>69</v>
      </c>
      <c r="C23" s="130" t="s">
        <v>64</v>
      </c>
      <c r="D23" s="131">
        <f t="shared" si="2"/>
        <v>4.12</v>
      </c>
      <c r="E23" s="131"/>
      <c r="F23" s="131"/>
      <c r="G23" s="131"/>
      <c r="H23" s="131"/>
      <c r="I23" s="131"/>
      <c r="J23" s="131">
        <v>4.12</v>
      </c>
      <c r="K23" s="131"/>
      <c r="L23" s="133" t="s">
        <v>67</v>
      </c>
      <c r="M23" s="134">
        <f t="shared" si="3"/>
        <v>4.12</v>
      </c>
      <c r="N23" s="132" t="e">
        <f>VLOOKUP(L23,#REF!,7,0)</f>
        <v>#REF!</v>
      </c>
      <c r="O23" s="135" t="e">
        <f t="shared" si="4"/>
        <v>#REF!</v>
      </c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</row>
    <row r="24" spans="1:26" ht="17.25" customHeight="1" outlineLevel="1">
      <c r="A24" s="3"/>
      <c r="B24" s="129" t="s">
        <v>633</v>
      </c>
      <c r="C24" s="130" t="s">
        <v>64</v>
      </c>
      <c r="D24" s="131">
        <f t="shared" si="2"/>
        <v>0.82</v>
      </c>
      <c r="E24" s="131"/>
      <c r="F24" s="131"/>
      <c r="G24" s="131"/>
      <c r="H24" s="131">
        <v>0.82</v>
      </c>
      <c r="I24" s="131"/>
      <c r="J24" s="131"/>
      <c r="K24" s="131"/>
      <c r="L24" s="133" t="s">
        <v>699</v>
      </c>
      <c r="M24" s="134">
        <f t="shared" si="3"/>
        <v>0.82</v>
      </c>
      <c r="N24" s="132" t="e">
        <f>VLOOKUP(L24,#REF!,7,0)</f>
        <v>#REF!</v>
      </c>
      <c r="O24" s="135" t="e">
        <f t="shared" si="4"/>
        <v>#REF!</v>
      </c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</row>
    <row r="25" spans="1:26" ht="17.25" customHeight="1" outlineLevel="1">
      <c r="A25" s="3"/>
      <c r="B25" s="129" t="s">
        <v>627</v>
      </c>
      <c r="C25" s="130" t="s">
        <v>64</v>
      </c>
      <c r="D25" s="131">
        <f t="shared" si="2"/>
        <v>3.77</v>
      </c>
      <c r="E25" s="131"/>
      <c r="F25" s="131">
        <v>1.87</v>
      </c>
      <c r="G25" s="131"/>
      <c r="H25" s="131"/>
      <c r="I25" s="131"/>
      <c r="J25" s="131"/>
      <c r="K25" s="131">
        <v>1.9</v>
      </c>
      <c r="L25" s="133" t="s">
        <v>700</v>
      </c>
      <c r="M25" s="134">
        <f t="shared" si="3"/>
        <v>3.77</v>
      </c>
      <c r="N25" s="132" t="e">
        <f>VLOOKUP(L25,#REF!,7,0)</f>
        <v>#REF!</v>
      </c>
      <c r="O25" s="135" t="e">
        <f t="shared" si="4"/>
        <v>#REF!</v>
      </c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</row>
    <row r="26" spans="1:26" ht="17.25" customHeight="1" outlineLevel="1">
      <c r="A26" s="3"/>
      <c r="B26" s="113"/>
      <c r="C26" s="114"/>
      <c r="D26" s="115"/>
      <c r="E26" s="116"/>
      <c r="F26" s="116"/>
      <c r="G26" s="116"/>
      <c r="H26" s="116"/>
      <c r="I26" s="116"/>
      <c r="J26" s="116"/>
      <c r="K26" s="113"/>
      <c r="L26" s="117"/>
      <c r="M26" s="118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</row>
    <row r="27" spans="1:26" ht="17.25" customHeight="1">
      <c r="A27" s="3"/>
      <c r="B27" s="120" t="s">
        <v>701</v>
      </c>
      <c r="C27" s="121"/>
      <c r="D27" s="122"/>
      <c r="E27" s="123"/>
      <c r="F27" s="123"/>
      <c r="G27" s="123"/>
      <c r="H27" s="123"/>
      <c r="I27" s="123"/>
      <c r="J27" s="123"/>
      <c r="K27" s="123"/>
      <c r="L27" s="124"/>
      <c r="M27" s="125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6" ht="17.25" customHeight="1" outlineLevel="1">
      <c r="A28" s="3"/>
      <c r="B28" s="113"/>
      <c r="C28" s="114"/>
      <c r="D28" s="115"/>
      <c r="E28" s="116"/>
      <c r="F28" s="116"/>
      <c r="G28" s="116"/>
      <c r="H28" s="116"/>
      <c r="I28" s="116"/>
      <c r="J28" s="116"/>
      <c r="K28" s="113"/>
      <c r="L28" s="117"/>
      <c r="M28" s="118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</row>
    <row r="29" spans="1:26" ht="17.25" customHeight="1" outlineLevel="1">
      <c r="A29" s="3"/>
      <c r="B29" s="137" t="s">
        <v>675</v>
      </c>
      <c r="C29" s="127" t="s">
        <v>47</v>
      </c>
      <c r="D29" s="128" t="s">
        <v>514</v>
      </c>
      <c r="E29" s="138" t="s">
        <v>691</v>
      </c>
      <c r="F29" s="138" t="s">
        <v>692</v>
      </c>
      <c r="G29" s="138" t="s">
        <v>693</v>
      </c>
      <c r="H29" s="138" t="s">
        <v>694</v>
      </c>
      <c r="I29" s="138" t="s">
        <v>695</v>
      </c>
      <c r="J29" s="138" t="s">
        <v>696</v>
      </c>
      <c r="K29" s="138" t="s">
        <v>697</v>
      </c>
      <c r="L29" s="117"/>
      <c r="M29" s="118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</row>
    <row r="30" spans="1:26" ht="17.25" customHeight="1" outlineLevel="1">
      <c r="A30" s="3"/>
      <c r="B30" s="129" t="s">
        <v>602</v>
      </c>
      <c r="C30" s="130" t="s">
        <v>64</v>
      </c>
      <c r="D30" s="131">
        <f>SUM(E30:K30)</f>
        <v>5.76</v>
      </c>
      <c r="E30" s="131"/>
      <c r="F30" s="131">
        <v>5.76</v>
      </c>
      <c r="G30" s="131"/>
      <c r="H30" s="131"/>
      <c r="I30" s="131"/>
      <c r="J30" s="131"/>
      <c r="K30" s="131"/>
      <c r="L30" s="133" t="s">
        <v>702</v>
      </c>
      <c r="M30" s="134">
        <f>D30</f>
        <v>5.76</v>
      </c>
      <c r="N30" s="132" t="e">
        <f>VLOOKUP(L30,#REF!,7,0)</f>
        <v>#REF!</v>
      </c>
      <c r="O30" s="135" t="e">
        <f>N30*M30</f>
        <v>#REF!</v>
      </c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</row>
    <row r="31" spans="1:26" ht="17.25" customHeight="1" outlineLevel="1">
      <c r="A31" s="3"/>
      <c r="B31" s="113"/>
      <c r="C31" s="114"/>
      <c r="D31" s="115"/>
      <c r="E31" s="116"/>
      <c r="F31" s="116"/>
      <c r="G31" s="116"/>
      <c r="H31" s="116"/>
      <c r="I31" s="116"/>
      <c r="J31" s="116"/>
      <c r="K31" s="113"/>
      <c r="L31" s="117"/>
      <c r="M31" s="118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spans="1:26" ht="17.25" customHeight="1">
      <c r="A32" s="3"/>
      <c r="B32" s="120" t="s">
        <v>703</v>
      </c>
      <c r="C32" s="121"/>
      <c r="D32" s="122"/>
      <c r="E32" s="123"/>
      <c r="F32" s="123"/>
      <c r="G32" s="123"/>
      <c r="H32" s="123"/>
      <c r="I32" s="123"/>
      <c r="J32" s="123"/>
      <c r="K32" s="123"/>
      <c r="L32" s="124"/>
      <c r="M32" s="125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spans="1:26" ht="17.25" customHeight="1" outlineLevel="1">
      <c r="A33" s="3"/>
      <c r="B33" s="113"/>
      <c r="C33" s="114"/>
      <c r="D33" s="115"/>
      <c r="E33" s="116"/>
      <c r="F33" s="116"/>
      <c r="G33" s="116"/>
      <c r="H33" s="116"/>
      <c r="I33" s="116"/>
      <c r="J33" s="116"/>
      <c r="K33" s="113"/>
      <c r="L33" s="117"/>
      <c r="M33" s="118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spans="1:26" ht="17.25" customHeight="1" outlineLevel="1">
      <c r="A34" s="3"/>
      <c r="B34" s="137" t="s">
        <v>675</v>
      </c>
      <c r="C34" s="127" t="s">
        <v>47</v>
      </c>
      <c r="D34" s="128" t="s">
        <v>514</v>
      </c>
      <c r="E34" s="138" t="s">
        <v>691</v>
      </c>
      <c r="F34" s="138" t="s">
        <v>692</v>
      </c>
      <c r="G34" s="138" t="s">
        <v>693</v>
      </c>
      <c r="H34" s="138" t="s">
        <v>694</v>
      </c>
      <c r="I34" s="138" t="s">
        <v>695</v>
      </c>
      <c r="J34" s="138" t="s">
        <v>696</v>
      </c>
      <c r="K34" s="138" t="s">
        <v>697</v>
      </c>
      <c r="L34" s="117"/>
      <c r="M34" s="118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</row>
    <row r="35" spans="1:26" ht="17.25" customHeight="1" outlineLevel="1">
      <c r="A35" s="3"/>
      <c r="B35" s="129" t="s">
        <v>516</v>
      </c>
      <c r="C35" s="130" t="s">
        <v>64</v>
      </c>
      <c r="D35" s="131">
        <v>893.99999999999989</v>
      </c>
      <c r="E35" s="131"/>
      <c r="F35" s="131"/>
      <c r="G35" s="131"/>
      <c r="H35" s="131"/>
      <c r="I35" s="131"/>
      <c r="J35" s="131"/>
      <c r="K35" s="131"/>
      <c r="L35" s="133" t="s">
        <v>704</v>
      </c>
      <c r="M35" s="134">
        <f>D35</f>
        <v>893.99999999999989</v>
      </c>
      <c r="N35" s="132" t="e">
        <f>VLOOKUP(L35,#REF!,7,0)</f>
        <v>#REF!</v>
      </c>
      <c r="O35" s="135" t="e">
        <f>N35*M35</f>
        <v>#REF!</v>
      </c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</row>
    <row r="36" spans="1:26" ht="17.25" customHeight="1" outlineLevel="1">
      <c r="A36" s="3"/>
      <c r="B36" s="113"/>
      <c r="C36" s="114"/>
      <c r="D36" s="115"/>
      <c r="E36" s="116"/>
      <c r="F36" s="116"/>
      <c r="G36" s="116"/>
      <c r="H36" s="116"/>
      <c r="I36" s="116"/>
      <c r="J36" s="116"/>
      <c r="K36" s="113"/>
      <c r="L36" s="117"/>
      <c r="M36" s="118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</row>
    <row r="37" spans="1:26" ht="17.25" customHeight="1">
      <c r="A37" s="3"/>
      <c r="B37" s="120" t="s">
        <v>72</v>
      </c>
      <c r="C37" s="121"/>
      <c r="D37" s="122"/>
      <c r="E37" s="123"/>
      <c r="F37" s="123"/>
      <c r="G37" s="123"/>
      <c r="H37" s="123"/>
      <c r="I37" s="123"/>
      <c r="J37" s="123"/>
      <c r="K37" s="123"/>
      <c r="L37" s="124"/>
      <c r="M37" s="125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</row>
    <row r="38" spans="1:26" ht="17.25" customHeight="1" outlineLevel="1">
      <c r="A38" s="3"/>
      <c r="B38" s="113"/>
      <c r="C38" s="114"/>
      <c r="D38" s="115"/>
      <c r="E38" s="116"/>
      <c r="F38" s="116"/>
      <c r="G38" s="116"/>
      <c r="H38" s="116"/>
      <c r="I38" s="116"/>
      <c r="J38" s="116"/>
      <c r="K38" s="113"/>
      <c r="L38" s="117"/>
      <c r="M38" s="118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</row>
    <row r="39" spans="1:26" ht="17.25" customHeight="1" outlineLevel="1">
      <c r="A39" s="3"/>
      <c r="B39" s="137" t="s">
        <v>675</v>
      </c>
      <c r="C39" s="127" t="s">
        <v>47</v>
      </c>
      <c r="D39" s="128" t="s">
        <v>514</v>
      </c>
      <c r="E39" s="138" t="s">
        <v>691</v>
      </c>
      <c r="F39" s="138" t="s">
        <v>692</v>
      </c>
      <c r="G39" s="138" t="s">
        <v>693</v>
      </c>
      <c r="H39" s="138" t="s">
        <v>694</v>
      </c>
      <c r="I39" s="138" t="s">
        <v>695</v>
      </c>
      <c r="J39" s="138" t="s">
        <v>696</v>
      </c>
      <c r="K39" s="138" t="s">
        <v>697</v>
      </c>
      <c r="L39" s="117"/>
      <c r="M39" s="118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ht="17.25" customHeight="1" outlineLevel="1">
      <c r="A40" s="3"/>
      <c r="B40" s="129" t="s">
        <v>550</v>
      </c>
      <c r="C40" s="130" t="s">
        <v>64</v>
      </c>
      <c r="D40" s="131">
        <f t="shared" ref="D40:D45" si="5">SUM(E40:K40)</f>
        <v>6</v>
      </c>
      <c r="E40" s="131"/>
      <c r="F40" s="131">
        <v>1</v>
      </c>
      <c r="G40" s="131">
        <v>1</v>
      </c>
      <c r="H40" s="131">
        <v>1</v>
      </c>
      <c r="I40" s="131">
        <v>1</v>
      </c>
      <c r="J40" s="131">
        <v>1</v>
      </c>
      <c r="K40" s="131">
        <v>1</v>
      </c>
      <c r="L40" s="133" t="s">
        <v>705</v>
      </c>
      <c r="M40" s="134">
        <f t="shared" ref="M40:M45" si="6">D40</f>
        <v>6</v>
      </c>
      <c r="N40" s="132" t="e">
        <f>VLOOKUP(L40,#REF!,7,0)</f>
        <v>#REF!</v>
      </c>
      <c r="O40" s="135" t="e">
        <f t="shared" ref="O40:O45" si="7">N40*M40</f>
        <v>#REF!</v>
      </c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ht="17.25" customHeight="1" outlineLevel="1">
      <c r="A41" s="3"/>
      <c r="B41" s="129" t="s">
        <v>706</v>
      </c>
      <c r="C41" s="130" t="s">
        <v>77</v>
      </c>
      <c r="D41" s="131">
        <f t="shared" si="5"/>
        <v>1</v>
      </c>
      <c r="E41" s="131">
        <v>1</v>
      </c>
      <c r="F41" s="131"/>
      <c r="G41" s="131"/>
      <c r="H41" s="131"/>
      <c r="I41" s="131"/>
      <c r="J41" s="131"/>
      <c r="K41" s="131"/>
      <c r="L41" s="133" t="s">
        <v>707</v>
      </c>
      <c r="M41" s="134">
        <f t="shared" si="6"/>
        <v>1</v>
      </c>
      <c r="N41" s="132" t="e">
        <f>VLOOKUP(L41,#REF!,7,0)</f>
        <v>#REF!</v>
      </c>
      <c r="O41" s="135" t="e">
        <f t="shared" si="7"/>
        <v>#REF!</v>
      </c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ht="17.25" customHeight="1" outlineLevel="1">
      <c r="A42" s="3"/>
      <c r="B42" s="129" t="s">
        <v>603</v>
      </c>
      <c r="C42" s="130" t="s">
        <v>64</v>
      </c>
      <c r="D42" s="131">
        <f t="shared" si="5"/>
        <v>1</v>
      </c>
      <c r="E42" s="131"/>
      <c r="F42" s="131"/>
      <c r="G42" s="131"/>
      <c r="H42" s="131"/>
      <c r="I42" s="131"/>
      <c r="J42" s="131"/>
      <c r="K42" s="131">
        <v>1</v>
      </c>
      <c r="L42" s="133" t="s">
        <v>708</v>
      </c>
      <c r="M42" s="134">
        <f t="shared" si="6"/>
        <v>1</v>
      </c>
      <c r="N42" s="132" t="e">
        <f>VLOOKUP(L42,#REF!,7,0)</f>
        <v>#REF!</v>
      </c>
      <c r="O42" s="135" t="e">
        <f t="shared" si="7"/>
        <v>#REF!</v>
      </c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ht="17.25" customHeight="1" outlineLevel="1">
      <c r="A43" s="3"/>
      <c r="B43" s="129" t="s">
        <v>76</v>
      </c>
      <c r="C43" s="130" t="s">
        <v>77</v>
      </c>
      <c r="D43" s="131">
        <f t="shared" si="5"/>
        <v>1</v>
      </c>
      <c r="E43" s="131"/>
      <c r="F43" s="131"/>
      <c r="G43" s="131"/>
      <c r="H43" s="131"/>
      <c r="I43" s="131"/>
      <c r="J43" s="131">
        <v>1</v>
      </c>
      <c r="K43" s="131"/>
      <c r="L43" s="133" t="s">
        <v>74</v>
      </c>
      <c r="M43" s="134">
        <f t="shared" si="6"/>
        <v>1</v>
      </c>
      <c r="N43" s="132" t="e">
        <f>VLOOKUP(L43,#REF!,7,0)</f>
        <v>#REF!</v>
      </c>
      <c r="O43" s="135" t="e">
        <f t="shared" si="7"/>
        <v>#REF!</v>
      </c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ht="17.25" customHeight="1" outlineLevel="1">
      <c r="A44" s="3"/>
      <c r="B44" s="129" t="s">
        <v>82</v>
      </c>
      <c r="C44" s="130" t="s">
        <v>77</v>
      </c>
      <c r="D44" s="131">
        <f t="shared" si="5"/>
        <v>10</v>
      </c>
      <c r="E44" s="131"/>
      <c r="F44" s="131"/>
      <c r="G44" s="131"/>
      <c r="H44" s="131"/>
      <c r="I44" s="131"/>
      <c r="J44" s="131">
        <v>10</v>
      </c>
      <c r="K44" s="131"/>
      <c r="L44" s="133" t="s">
        <v>80</v>
      </c>
      <c r="M44" s="134">
        <f t="shared" si="6"/>
        <v>10</v>
      </c>
      <c r="N44" s="132" t="e">
        <f>VLOOKUP(L44,#REF!,7,0)</f>
        <v>#REF!</v>
      </c>
      <c r="O44" s="135" t="e">
        <f t="shared" si="7"/>
        <v>#REF!</v>
      </c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ht="17.25" customHeight="1" outlineLevel="1">
      <c r="A45" s="3"/>
      <c r="B45" s="129" t="s">
        <v>585</v>
      </c>
      <c r="C45" s="130" t="s">
        <v>77</v>
      </c>
      <c r="D45" s="131">
        <f t="shared" si="5"/>
        <v>2</v>
      </c>
      <c r="E45" s="131"/>
      <c r="F45" s="131"/>
      <c r="G45" s="131"/>
      <c r="H45" s="131">
        <v>2</v>
      </c>
      <c r="I45" s="131"/>
      <c r="J45" s="131"/>
      <c r="K45" s="131"/>
      <c r="L45" s="133" t="s">
        <v>709</v>
      </c>
      <c r="M45" s="134">
        <f t="shared" si="6"/>
        <v>2</v>
      </c>
      <c r="N45" s="132" t="e">
        <f>VLOOKUP(L45,#REF!,7,0)</f>
        <v>#REF!</v>
      </c>
      <c r="O45" s="135" t="e">
        <f t="shared" si="7"/>
        <v>#REF!</v>
      </c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ht="17.25" customHeight="1" outlineLevel="1">
      <c r="A46" s="3"/>
      <c r="B46" s="113"/>
      <c r="C46" s="114"/>
      <c r="D46" s="115"/>
      <c r="E46" s="116"/>
      <c r="F46" s="116"/>
      <c r="G46" s="116"/>
      <c r="H46" s="116"/>
      <c r="I46" s="116"/>
      <c r="J46" s="116"/>
      <c r="K46" s="113"/>
      <c r="L46" s="117"/>
      <c r="M46" s="118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ht="17.25" customHeight="1">
      <c r="A47" s="3"/>
      <c r="B47" s="120" t="s">
        <v>710</v>
      </c>
      <c r="C47" s="121"/>
      <c r="D47" s="122"/>
      <c r="E47" s="123"/>
      <c r="F47" s="123"/>
      <c r="G47" s="123"/>
      <c r="H47" s="123"/>
      <c r="I47" s="123"/>
      <c r="J47" s="123"/>
      <c r="K47" s="123"/>
      <c r="L47" s="124"/>
      <c r="M47" s="125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spans="1:26" ht="17.25" customHeight="1" outlineLevel="1">
      <c r="A48" s="3"/>
      <c r="B48" s="113"/>
      <c r="C48" s="114"/>
      <c r="D48" s="115"/>
      <c r="E48" s="116"/>
      <c r="F48" s="116"/>
      <c r="G48" s="116"/>
      <c r="H48" s="116"/>
      <c r="I48" s="116"/>
      <c r="J48" s="116"/>
      <c r="K48" s="113"/>
      <c r="L48" s="117"/>
      <c r="M48" s="118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ht="17.25" customHeight="1" outlineLevel="1">
      <c r="A49" s="3"/>
      <c r="B49" s="139" t="s">
        <v>17</v>
      </c>
      <c r="C49" s="140"/>
      <c r="D49" s="141"/>
      <c r="E49" s="142"/>
      <c r="F49" s="142"/>
      <c r="G49" s="142"/>
      <c r="H49" s="142"/>
      <c r="I49" s="142"/>
      <c r="J49" s="142"/>
      <c r="K49" s="142"/>
      <c r="L49" s="143"/>
      <c r="M49" s="144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spans="1:26" ht="17.25" customHeight="1" outlineLevel="2">
      <c r="A50" s="145"/>
      <c r="B50" s="137" t="s">
        <v>675</v>
      </c>
      <c r="C50" s="127" t="s">
        <v>47</v>
      </c>
      <c r="D50" s="146" t="s">
        <v>514</v>
      </c>
      <c r="E50" s="138" t="s">
        <v>691</v>
      </c>
      <c r="F50" s="138" t="s">
        <v>692</v>
      </c>
      <c r="G50" s="138" t="s">
        <v>693</v>
      </c>
      <c r="H50" s="138" t="s">
        <v>694</v>
      </c>
      <c r="I50" s="138" t="s">
        <v>695</v>
      </c>
      <c r="J50" s="138" t="s">
        <v>696</v>
      </c>
      <c r="K50" s="138" t="s">
        <v>697</v>
      </c>
      <c r="L50" s="147"/>
      <c r="M50" s="148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</row>
    <row r="51" spans="1:26" ht="17.25" customHeight="1" outlineLevel="2">
      <c r="A51" s="3"/>
      <c r="B51" s="129" t="s">
        <v>653</v>
      </c>
      <c r="C51" s="130" t="s">
        <v>77</v>
      </c>
      <c r="D51" s="131">
        <v>11</v>
      </c>
      <c r="E51" s="131"/>
      <c r="F51" s="131"/>
      <c r="G51" s="131"/>
      <c r="H51" s="131"/>
      <c r="I51" s="131"/>
      <c r="J51" s="131"/>
      <c r="K51" s="131"/>
      <c r="L51" s="133" t="s">
        <v>711</v>
      </c>
      <c r="M51" s="134">
        <f t="shared" ref="M51:M59" si="8">D51</f>
        <v>11</v>
      </c>
      <c r="N51" s="132" t="e">
        <f>VLOOKUP(L51,#REF!,7,0)</f>
        <v>#REF!</v>
      </c>
      <c r="O51" s="135" t="e">
        <f t="shared" ref="O51:O59" si="9">N51*M51</f>
        <v>#REF!</v>
      </c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ht="17.25" customHeight="1" outlineLevel="2">
      <c r="A52" s="3"/>
      <c r="B52" s="129" t="s">
        <v>629</v>
      </c>
      <c r="C52" s="130" t="s">
        <v>77</v>
      </c>
      <c r="D52" s="131">
        <v>42</v>
      </c>
      <c r="E52" s="131"/>
      <c r="F52" s="131"/>
      <c r="G52" s="131"/>
      <c r="H52" s="131"/>
      <c r="I52" s="131"/>
      <c r="J52" s="131"/>
      <c r="K52" s="131"/>
      <c r="L52" s="133" t="s">
        <v>712</v>
      </c>
      <c r="M52" s="134">
        <f t="shared" si="8"/>
        <v>42</v>
      </c>
      <c r="N52" s="132" t="e">
        <f>VLOOKUP(L52,#REF!,7,0)</f>
        <v>#REF!</v>
      </c>
      <c r="O52" s="135" t="e">
        <f t="shared" si="9"/>
        <v>#REF!</v>
      </c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ht="17.25" customHeight="1" outlineLevel="2">
      <c r="A53" s="3"/>
      <c r="B53" s="129" t="s">
        <v>615</v>
      </c>
      <c r="C53" s="130" t="s">
        <v>77</v>
      </c>
      <c r="D53" s="131">
        <v>32</v>
      </c>
      <c r="E53" s="131"/>
      <c r="F53" s="131"/>
      <c r="G53" s="131"/>
      <c r="H53" s="131"/>
      <c r="I53" s="131"/>
      <c r="J53" s="131"/>
      <c r="K53" s="131"/>
      <c r="L53" s="133" t="s">
        <v>713</v>
      </c>
      <c r="M53" s="134">
        <f t="shared" si="8"/>
        <v>32</v>
      </c>
      <c r="N53" s="132" t="e">
        <f>VLOOKUP(L53,#REF!,7,0)</f>
        <v>#REF!</v>
      </c>
      <c r="O53" s="135" t="e">
        <f t="shared" si="9"/>
        <v>#REF!</v>
      </c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ht="17.25" customHeight="1" outlineLevel="2">
      <c r="A54" s="3"/>
      <c r="B54" s="129" t="s">
        <v>606</v>
      </c>
      <c r="C54" s="130" t="s">
        <v>77</v>
      </c>
      <c r="D54" s="131">
        <v>83</v>
      </c>
      <c r="E54" s="131"/>
      <c r="F54" s="131"/>
      <c r="G54" s="131"/>
      <c r="H54" s="131"/>
      <c r="I54" s="131"/>
      <c r="J54" s="131"/>
      <c r="K54" s="131"/>
      <c r="L54" s="133" t="s">
        <v>714</v>
      </c>
      <c r="M54" s="134">
        <f t="shared" si="8"/>
        <v>83</v>
      </c>
      <c r="N54" s="132" t="e">
        <f>VLOOKUP(L54,#REF!,7,0)</f>
        <v>#REF!</v>
      </c>
      <c r="O54" s="135" t="e">
        <f t="shared" si="9"/>
        <v>#REF!</v>
      </c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7.25" customHeight="1" outlineLevel="2">
      <c r="A55" s="3"/>
      <c r="B55" s="129" t="s">
        <v>546</v>
      </c>
      <c r="C55" s="130" t="s">
        <v>686</v>
      </c>
      <c r="D55" s="131">
        <v>83</v>
      </c>
      <c r="E55" s="131"/>
      <c r="F55" s="131"/>
      <c r="G55" s="131"/>
      <c r="H55" s="131"/>
      <c r="I55" s="131"/>
      <c r="J55" s="131"/>
      <c r="K55" s="131"/>
      <c r="L55" s="133" t="s">
        <v>715</v>
      </c>
      <c r="M55" s="134">
        <f t="shared" si="8"/>
        <v>83</v>
      </c>
      <c r="N55" s="132" t="e">
        <f>VLOOKUP(L55,#REF!,7,0)</f>
        <v>#REF!</v>
      </c>
      <c r="O55" s="135" t="e">
        <f t="shared" si="9"/>
        <v>#REF!</v>
      </c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7.25" customHeight="1" outlineLevel="2">
      <c r="A56" s="3"/>
      <c r="B56" s="129" t="s">
        <v>522</v>
      </c>
      <c r="C56" s="130" t="s">
        <v>686</v>
      </c>
      <c r="D56" s="131">
        <v>1582</v>
      </c>
      <c r="E56" s="131"/>
      <c r="F56" s="131"/>
      <c r="G56" s="131"/>
      <c r="H56" s="131"/>
      <c r="I56" s="131"/>
      <c r="J56" s="131"/>
      <c r="K56" s="131"/>
      <c r="L56" s="133" t="s">
        <v>716</v>
      </c>
      <c r="M56" s="134">
        <f t="shared" si="8"/>
        <v>1582</v>
      </c>
      <c r="N56" s="132" t="e">
        <f>VLOOKUP(L56,#REF!,7,0)</f>
        <v>#REF!</v>
      </c>
      <c r="O56" s="135" t="e">
        <f t="shared" si="9"/>
        <v>#REF!</v>
      </c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7.25" customHeight="1" outlineLevel="2">
      <c r="A57" s="3"/>
      <c r="B57" s="129" t="s">
        <v>570</v>
      </c>
      <c r="C57" s="130" t="s">
        <v>686</v>
      </c>
      <c r="D57" s="131">
        <v>118</v>
      </c>
      <c r="E57" s="131"/>
      <c r="F57" s="131"/>
      <c r="G57" s="131"/>
      <c r="H57" s="131"/>
      <c r="I57" s="131"/>
      <c r="J57" s="131"/>
      <c r="K57" s="131"/>
      <c r="L57" s="133" t="s">
        <v>717</v>
      </c>
      <c r="M57" s="134">
        <f t="shared" si="8"/>
        <v>118</v>
      </c>
      <c r="N57" s="132" t="e">
        <f>VLOOKUP(L57,#REF!,7,0)</f>
        <v>#REF!</v>
      </c>
      <c r="O57" s="135" t="e">
        <f t="shared" si="9"/>
        <v>#REF!</v>
      </c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ht="17.25" customHeight="1" outlineLevel="2">
      <c r="A58" s="3"/>
      <c r="B58" s="129" t="s">
        <v>599</v>
      </c>
      <c r="C58" s="130" t="s">
        <v>686</v>
      </c>
      <c r="D58" s="131">
        <v>69.3</v>
      </c>
      <c r="E58" s="131"/>
      <c r="F58" s="131"/>
      <c r="G58" s="131"/>
      <c r="H58" s="131"/>
      <c r="I58" s="131"/>
      <c r="J58" s="131"/>
      <c r="K58" s="131"/>
      <c r="L58" s="133" t="s">
        <v>718</v>
      </c>
      <c r="M58" s="134">
        <f t="shared" si="8"/>
        <v>69.3</v>
      </c>
      <c r="N58" s="132" t="e">
        <f>VLOOKUP(L58,#REF!,7,0)</f>
        <v>#REF!</v>
      </c>
      <c r="O58" s="135" t="e">
        <f t="shared" si="9"/>
        <v>#REF!</v>
      </c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7.25" customHeight="1" outlineLevel="2">
      <c r="A59" s="3"/>
      <c r="B59" s="129" t="s">
        <v>575</v>
      </c>
      <c r="C59" s="130" t="s">
        <v>686</v>
      </c>
      <c r="D59" s="131">
        <v>25</v>
      </c>
      <c r="E59" s="131"/>
      <c r="F59" s="131"/>
      <c r="G59" s="131"/>
      <c r="H59" s="131"/>
      <c r="I59" s="131"/>
      <c r="J59" s="131"/>
      <c r="K59" s="131"/>
      <c r="L59" s="133" t="s">
        <v>719</v>
      </c>
      <c r="M59" s="134">
        <f t="shared" si="8"/>
        <v>25</v>
      </c>
      <c r="N59" s="132" t="e">
        <f>VLOOKUP(L59,#REF!,7,0)</f>
        <v>#REF!</v>
      </c>
      <c r="O59" s="135" t="e">
        <f t="shared" si="9"/>
        <v>#REF!</v>
      </c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7.25" customHeight="1" outlineLevel="1">
      <c r="A60" s="3"/>
      <c r="B60" s="139" t="s">
        <v>720</v>
      </c>
      <c r="C60" s="140"/>
      <c r="D60" s="141"/>
      <c r="E60" s="142"/>
      <c r="F60" s="142"/>
      <c r="G60" s="142"/>
      <c r="H60" s="142"/>
      <c r="I60" s="142"/>
      <c r="J60" s="142"/>
      <c r="K60" s="142"/>
      <c r="L60" s="143"/>
      <c r="M60" s="144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ht="17.25" customHeight="1" outlineLevel="2">
      <c r="A61" s="145"/>
      <c r="B61" s="137" t="s">
        <v>675</v>
      </c>
      <c r="C61" s="127" t="s">
        <v>47</v>
      </c>
      <c r="D61" s="146" t="s">
        <v>514</v>
      </c>
      <c r="E61" s="138" t="s">
        <v>691</v>
      </c>
      <c r="F61" s="138" t="s">
        <v>692</v>
      </c>
      <c r="G61" s="138" t="s">
        <v>693</v>
      </c>
      <c r="H61" s="138" t="s">
        <v>694</v>
      </c>
      <c r="I61" s="138" t="s">
        <v>695</v>
      </c>
      <c r="J61" s="138" t="s">
        <v>696</v>
      </c>
      <c r="K61" s="138" t="s">
        <v>697</v>
      </c>
      <c r="L61" s="147"/>
      <c r="M61" s="148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</row>
    <row r="62" spans="1:26" ht="17.25" customHeight="1" outlineLevel="2">
      <c r="A62" s="3"/>
      <c r="B62" s="129" t="s">
        <v>525</v>
      </c>
      <c r="C62" s="130" t="s">
        <v>686</v>
      </c>
      <c r="D62" s="131">
        <v>4400</v>
      </c>
      <c r="E62" s="131"/>
      <c r="F62" s="131"/>
      <c r="G62" s="131"/>
      <c r="H62" s="131"/>
      <c r="I62" s="131"/>
      <c r="J62" s="131"/>
      <c r="K62" s="131"/>
      <c r="L62" s="133" t="s">
        <v>721</v>
      </c>
      <c r="M62" s="134">
        <f>D62</f>
        <v>4400</v>
      </c>
      <c r="N62" s="132" t="e">
        <f>VLOOKUP(L62,#REF!,7,0)</f>
        <v>#REF!</v>
      </c>
      <c r="O62" s="135" t="e">
        <f>N62*M62</f>
        <v>#REF!</v>
      </c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ht="17.25" customHeight="1" outlineLevel="1">
      <c r="A63" s="3"/>
      <c r="B63" s="139" t="s">
        <v>722</v>
      </c>
      <c r="C63" s="140"/>
      <c r="D63" s="141"/>
      <c r="E63" s="142"/>
      <c r="F63" s="142"/>
      <c r="G63" s="142"/>
      <c r="H63" s="142"/>
      <c r="I63" s="142"/>
      <c r="J63" s="142"/>
      <c r="K63" s="142"/>
      <c r="L63" s="143"/>
      <c r="M63" s="144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ht="17.25" customHeight="1" outlineLevel="2">
      <c r="A64" s="145"/>
      <c r="B64" s="137" t="s">
        <v>675</v>
      </c>
      <c r="C64" s="127" t="s">
        <v>47</v>
      </c>
      <c r="D64" s="146" t="s">
        <v>514</v>
      </c>
      <c r="E64" s="138" t="s">
        <v>691</v>
      </c>
      <c r="F64" s="138" t="s">
        <v>692</v>
      </c>
      <c r="G64" s="138" t="s">
        <v>693</v>
      </c>
      <c r="H64" s="138" t="s">
        <v>694</v>
      </c>
      <c r="I64" s="138" t="s">
        <v>695</v>
      </c>
      <c r="J64" s="138" t="s">
        <v>696</v>
      </c>
      <c r="K64" s="138" t="s">
        <v>697</v>
      </c>
      <c r="L64" s="147"/>
      <c r="M64" s="148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</row>
    <row r="65" spans="1:26" ht="17.25" customHeight="1" outlineLevel="2">
      <c r="A65" s="3"/>
      <c r="B65" s="129" t="s">
        <v>624</v>
      </c>
      <c r="C65" s="130" t="s">
        <v>77</v>
      </c>
      <c r="D65" s="131">
        <v>1</v>
      </c>
      <c r="E65" s="131"/>
      <c r="F65" s="131"/>
      <c r="G65" s="131"/>
      <c r="H65" s="131"/>
      <c r="I65" s="131"/>
      <c r="J65" s="131"/>
      <c r="K65" s="131"/>
      <c r="L65" s="133" t="s">
        <v>723</v>
      </c>
      <c r="M65" s="134">
        <f t="shared" ref="M65:M73" si="10">D65</f>
        <v>1</v>
      </c>
      <c r="N65" s="132" t="e">
        <f>VLOOKUP(L65,#REF!,7,0)</f>
        <v>#REF!</v>
      </c>
      <c r="O65" s="135" t="e">
        <f t="shared" ref="O65:O73" si="11">N65*M65</f>
        <v>#REF!</v>
      </c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ht="17.25" customHeight="1" outlineLevel="2">
      <c r="A66" s="3"/>
      <c r="B66" s="129" t="s">
        <v>591</v>
      </c>
      <c r="C66" s="130" t="s">
        <v>77</v>
      </c>
      <c r="D66" s="131">
        <v>2</v>
      </c>
      <c r="E66" s="131"/>
      <c r="F66" s="131"/>
      <c r="G66" s="131"/>
      <c r="H66" s="131"/>
      <c r="I66" s="131"/>
      <c r="J66" s="131"/>
      <c r="K66" s="131"/>
      <c r="L66" s="133" t="s">
        <v>724</v>
      </c>
      <c r="M66" s="134">
        <f t="shared" si="10"/>
        <v>2</v>
      </c>
      <c r="N66" s="132" t="e">
        <f>VLOOKUP(L66,#REF!,7,0)</f>
        <v>#REF!</v>
      </c>
      <c r="O66" s="135" t="e">
        <f t="shared" si="11"/>
        <v>#REF!</v>
      </c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7.25" customHeight="1" outlineLevel="2">
      <c r="A67" s="3"/>
      <c r="B67" s="129" t="s">
        <v>725</v>
      </c>
      <c r="C67" s="130" t="s">
        <v>77</v>
      </c>
      <c r="D67" s="131">
        <v>11</v>
      </c>
      <c r="E67" s="131"/>
      <c r="F67" s="131"/>
      <c r="G67" s="131"/>
      <c r="H67" s="131"/>
      <c r="I67" s="131"/>
      <c r="J67" s="131"/>
      <c r="K67" s="131"/>
      <c r="L67" s="133" t="s">
        <v>726</v>
      </c>
      <c r="M67" s="134">
        <f t="shared" si="10"/>
        <v>11</v>
      </c>
      <c r="N67" s="132" t="e">
        <f>VLOOKUP(L67,#REF!,7,0)</f>
        <v>#REF!</v>
      </c>
      <c r="O67" s="135" t="e">
        <f t="shared" si="11"/>
        <v>#REF!</v>
      </c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7.25" customHeight="1" outlineLevel="2">
      <c r="A68" s="3"/>
      <c r="B68" s="129" t="s">
        <v>727</v>
      </c>
      <c r="C68" s="130" t="s">
        <v>77</v>
      </c>
      <c r="D68" s="131">
        <v>15</v>
      </c>
      <c r="E68" s="131"/>
      <c r="F68" s="131"/>
      <c r="G68" s="131"/>
      <c r="H68" s="131"/>
      <c r="I68" s="131"/>
      <c r="J68" s="131"/>
      <c r="K68" s="131"/>
      <c r="L68" s="133" t="s">
        <v>728</v>
      </c>
      <c r="M68" s="134">
        <f t="shared" si="10"/>
        <v>15</v>
      </c>
      <c r="N68" s="132" t="e">
        <f>VLOOKUP(L68,#REF!,7,0)</f>
        <v>#REF!</v>
      </c>
      <c r="O68" s="135" t="e">
        <f t="shared" si="11"/>
        <v>#REF!</v>
      </c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ht="17.25" customHeight="1" outlineLevel="2">
      <c r="A69" s="3"/>
      <c r="B69" s="129" t="s">
        <v>553</v>
      </c>
      <c r="C69" s="130" t="s">
        <v>77</v>
      </c>
      <c r="D69" s="131">
        <v>15</v>
      </c>
      <c r="E69" s="131"/>
      <c r="F69" s="131"/>
      <c r="G69" s="131"/>
      <c r="H69" s="131"/>
      <c r="I69" s="131"/>
      <c r="J69" s="131"/>
      <c r="K69" s="131"/>
      <c r="L69" s="133" t="s">
        <v>729</v>
      </c>
      <c r="M69" s="134">
        <f t="shared" si="10"/>
        <v>15</v>
      </c>
      <c r="N69" s="132" t="e">
        <f>VLOOKUP(L69,#REF!,7,0)</f>
        <v>#REF!</v>
      </c>
      <c r="O69" s="135" t="e">
        <f t="shared" si="11"/>
        <v>#REF!</v>
      </c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ht="17.25" customHeight="1" outlineLevel="2">
      <c r="A70" s="3"/>
      <c r="B70" s="129" t="s">
        <v>527</v>
      </c>
      <c r="C70" s="130" t="s">
        <v>77</v>
      </c>
      <c r="D70" s="131">
        <v>186</v>
      </c>
      <c r="E70" s="131"/>
      <c r="F70" s="131"/>
      <c r="G70" s="131"/>
      <c r="H70" s="131"/>
      <c r="I70" s="131"/>
      <c r="J70" s="131"/>
      <c r="K70" s="131"/>
      <c r="L70" s="133" t="s">
        <v>730</v>
      </c>
      <c r="M70" s="134">
        <f t="shared" si="10"/>
        <v>186</v>
      </c>
      <c r="N70" s="132" t="e">
        <f>VLOOKUP(L70,#REF!,7,0)</f>
        <v>#REF!</v>
      </c>
      <c r="O70" s="135" t="e">
        <f t="shared" si="11"/>
        <v>#REF!</v>
      </c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7.25" customHeight="1" outlineLevel="2">
      <c r="A71" s="3"/>
      <c r="B71" s="129" t="s">
        <v>554</v>
      </c>
      <c r="C71" s="130" t="s">
        <v>77</v>
      </c>
      <c r="D71" s="131">
        <v>45</v>
      </c>
      <c r="E71" s="131"/>
      <c r="F71" s="131"/>
      <c r="G71" s="131"/>
      <c r="H71" s="131"/>
      <c r="I71" s="131"/>
      <c r="J71" s="131"/>
      <c r="K71" s="131"/>
      <c r="L71" s="133" t="s">
        <v>731</v>
      </c>
      <c r="M71" s="134">
        <f t="shared" si="10"/>
        <v>45</v>
      </c>
      <c r="N71" s="132" t="e">
        <f>VLOOKUP(L71,#REF!,7,0)</f>
        <v>#REF!</v>
      </c>
      <c r="O71" s="135" t="e">
        <f t="shared" si="11"/>
        <v>#REF!</v>
      </c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7.25" customHeight="1" outlineLevel="2">
      <c r="A72" s="3"/>
      <c r="B72" s="129" t="s">
        <v>576</v>
      </c>
      <c r="C72" s="130" t="s">
        <v>77</v>
      </c>
      <c r="D72" s="131">
        <v>21</v>
      </c>
      <c r="E72" s="131"/>
      <c r="F72" s="131"/>
      <c r="G72" s="131"/>
      <c r="H72" s="131"/>
      <c r="I72" s="131"/>
      <c r="J72" s="131"/>
      <c r="K72" s="131"/>
      <c r="L72" s="133" t="s">
        <v>732</v>
      </c>
      <c r="M72" s="134">
        <f t="shared" si="10"/>
        <v>21</v>
      </c>
      <c r="N72" s="132" t="e">
        <f>VLOOKUP(L72,#REF!,7,0)</f>
        <v>#REF!</v>
      </c>
      <c r="O72" s="135" t="e">
        <f t="shared" si="11"/>
        <v>#REF!</v>
      </c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ht="17.25" customHeight="1" outlineLevel="2">
      <c r="A73" s="3"/>
      <c r="B73" s="129" t="s">
        <v>562</v>
      </c>
      <c r="C73" s="130" t="s">
        <v>77</v>
      </c>
      <c r="D73" s="131">
        <v>21</v>
      </c>
      <c r="E73" s="131"/>
      <c r="F73" s="131"/>
      <c r="G73" s="131"/>
      <c r="H73" s="131"/>
      <c r="I73" s="131"/>
      <c r="J73" s="131"/>
      <c r="K73" s="131"/>
      <c r="L73" s="133" t="s">
        <v>733</v>
      </c>
      <c r="M73" s="134">
        <f t="shared" si="10"/>
        <v>21</v>
      </c>
      <c r="N73" s="132" t="e">
        <f>VLOOKUP(L73,#REF!,7,0)</f>
        <v>#REF!</v>
      </c>
      <c r="O73" s="135" t="e">
        <f t="shared" si="11"/>
        <v>#REF!</v>
      </c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ht="17.25" customHeight="1" outlineLevel="1">
      <c r="A74" s="3"/>
      <c r="B74" s="139" t="s">
        <v>734</v>
      </c>
      <c r="C74" s="140"/>
      <c r="D74" s="141"/>
      <c r="E74" s="142"/>
      <c r="F74" s="142"/>
      <c r="G74" s="142"/>
      <c r="H74" s="142"/>
      <c r="I74" s="142"/>
      <c r="J74" s="142"/>
      <c r="K74" s="142"/>
      <c r="L74" s="143"/>
      <c r="M74" s="144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7.25" customHeight="1" outlineLevel="2">
      <c r="A75" s="145"/>
      <c r="B75" s="137" t="s">
        <v>675</v>
      </c>
      <c r="C75" s="127" t="s">
        <v>47</v>
      </c>
      <c r="D75" s="146" t="s">
        <v>514</v>
      </c>
      <c r="E75" s="138" t="s">
        <v>691</v>
      </c>
      <c r="F75" s="138" t="s">
        <v>692</v>
      </c>
      <c r="G75" s="138" t="s">
        <v>693</v>
      </c>
      <c r="H75" s="138" t="s">
        <v>694</v>
      </c>
      <c r="I75" s="138" t="s">
        <v>695</v>
      </c>
      <c r="J75" s="138" t="s">
        <v>696</v>
      </c>
      <c r="K75" s="138" t="s">
        <v>697</v>
      </c>
      <c r="L75" s="147"/>
      <c r="M75" s="148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</row>
    <row r="76" spans="1:26" ht="17.25" customHeight="1" outlineLevel="2">
      <c r="A76" s="3"/>
      <c r="B76" s="129" t="s">
        <v>735</v>
      </c>
      <c r="C76" s="130" t="s">
        <v>686</v>
      </c>
      <c r="D76" s="131">
        <f>SUM(D55:D59)/2</f>
        <v>938.65</v>
      </c>
      <c r="E76" s="131"/>
      <c r="F76" s="131"/>
      <c r="G76" s="131"/>
      <c r="H76" s="131"/>
      <c r="I76" s="131"/>
      <c r="J76" s="131"/>
      <c r="K76" s="131"/>
      <c r="L76" s="133" t="s">
        <v>736</v>
      </c>
      <c r="M76" s="134">
        <f>D76</f>
        <v>938.65</v>
      </c>
      <c r="N76" s="132" t="e">
        <f>VLOOKUP(L76,#REF!,7,0)</f>
        <v>#REF!</v>
      </c>
      <c r="O76" s="135" t="e">
        <f>N76*M76</f>
        <v>#REF!</v>
      </c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7.25" customHeight="1" outlineLevel="1">
      <c r="A77" s="3"/>
      <c r="B77" s="113"/>
      <c r="C77" s="114"/>
      <c r="D77" s="115"/>
      <c r="E77" s="116"/>
      <c r="F77" s="116"/>
      <c r="G77" s="116"/>
      <c r="H77" s="116"/>
      <c r="I77" s="116"/>
      <c r="J77" s="116"/>
      <c r="K77" s="113"/>
      <c r="L77" s="117"/>
      <c r="M77" s="118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7.25" customHeight="1">
      <c r="A78" s="3"/>
      <c r="B78" s="120" t="s">
        <v>737</v>
      </c>
      <c r="C78" s="121"/>
      <c r="D78" s="122"/>
      <c r="E78" s="123"/>
      <c r="F78" s="123"/>
      <c r="G78" s="123"/>
      <c r="H78" s="123"/>
      <c r="I78" s="123"/>
      <c r="J78" s="123"/>
      <c r="K78" s="123"/>
      <c r="L78" s="124"/>
      <c r="M78" s="125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7.25" customHeight="1" outlineLevel="1">
      <c r="A79" s="3"/>
      <c r="B79" s="113"/>
      <c r="C79" s="114"/>
      <c r="D79" s="115"/>
      <c r="E79" s="116"/>
      <c r="F79" s="116"/>
      <c r="G79" s="116"/>
      <c r="H79" s="116"/>
      <c r="I79" s="116"/>
      <c r="J79" s="116"/>
      <c r="K79" s="113"/>
      <c r="L79" s="117"/>
      <c r="M79" s="118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7.25" customHeight="1" outlineLevel="1">
      <c r="A80" s="3"/>
      <c r="B80" s="139" t="s">
        <v>738</v>
      </c>
      <c r="C80" s="140"/>
      <c r="D80" s="141"/>
      <c r="E80" s="142"/>
      <c r="F80" s="142"/>
      <c r="G80" s="142"/>
      <c r="H80" s="142"/>
      <c r="I80" s="142"/>
      <c r="J80" s="142"/>
      <c r="K80" s="142"/>
      <c r="L80" s="143"/>
      <c r="M80" s="144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7.25" customHeight="1" outlineLevel="2">
      <c r="A81" s="145"/>
      <c r="B81" s="137" t="s">
        <v>675</v>
      </c>
      <c r="C81" s="127" t="s">
        <v>47</v>
      </c>
      <c r="D81" s="146" t="s">
        <v>514</v>
      </c>
      <c r="E81" s="138" t="s">
        <v>691</v>
      </c>
      <c r="F81" s="138" t="s">
        <v>692</v>
      </c>
      <c r="G81" s="138" t="s">
        <v>693</v>
      </c>
      <c r="H81" s="138" t="s">
        <v>694</v>
      </c>
      <c r="I81" s="138" t="s">
        <v>695</v>
      </c>
      <c r="J81" s="138" t="s">
        <v>696</v>
      </c>
      <c r="K81" s="138" t="s">
        <v>697</v>
      </c>
      <c r="L81" s="147"/>
      <c r="M81" s="148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</row>
    <row r="82" spans="1:26" ht="17.25" customHeight="1" outlineLevel="2">
      <c r="A82" s="3"/>
      <c r="B82" s="129" t="s">
        <v>520</v>
      </c>
      <c r="C82" s="130" t="s">
        <v>686</v>
      </c>
      <c r="D82" s="131">
        <f>SUM(E82:K82)</f>
        <v>267.7</v>
      </c>
      <c r="E82" s="131">
        <v>71.900000000000006</v>
      </c>
      <c r="F82" s="131">
        <v>54.4</v>
      </c>
      <c r="G82" s="131">
        <v>64.7</v>
      </c>
      <c r="H82" s="131">
        <v>30.8</v>
      </c>
      <c r="I82" s="131">
        <v>6.7</v>
      </c>
      <c r="J82" s="131">
        <v>24.3</v>
      </c>
      <c r="K82" s="131">
        <v>14.9</v>
      </c>
      <c r="L82" s="133" t="s">
        <v>739</v>
      </c>
      <c r="M82" s="134">
        <f>D82</f>
        <v>267.7</v>
      </c>
      <c r="N82" s="132" t="e">
        <f>VLOOKUP(L82,#REF!,7,0)</f>
        <v>#REF!</v>
      </c>
      <c r="O82" s="135" t="e">
        <f>N82*M82</f>
        <v>#REF!</v>
      </c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7.25" customHeight="1" outlineLevel="1">
      <c r="A83" s="3"/>
      <c r="B83" s="139" t="s">
        <v>90</v>
      </c>
      <c r="C83" s="140"/>
      <c r="D83" s="141"/>
      <c r="E83" s="142"/>
      <c r="F83" s="142"/>
      <c r="G83" s="142"/>
      <c r="H83" s="142"/>
      <c r="I83" s="142"/>
      <c r="J83" s="142"/>
      <c r="K83" s="142"/>
      <c r="L83" s="143"/>
      <c r="M83" s="144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ht="17.25" customHeight="1" outlineLevel="2">
      <c r="A84" s="145"/>
      <c r="B84" s="137" t="s">
        <v>675</v>
      </c>
      <c r="C84" s="127" t="s">
        <v>47</v>
      </c>
      <c r="D84" s="146" t="s">
        <v>514</v>
      </c>
      <c r="E84" s="138" t="s">
        <v>691</v>
      </c>
      <c r="F84" s="138" t="s">
        <v>692</v>
      </c>
      <c r="G84" s="138" t="s">
        <v>693</v>
      </c>
      <c r="H84" s="138" t="s">
        <v>694</v>
      </c>
      <c r="I84" s="138" t="s">
        <v>695</v>
      </c>
      <c r="J84" s="138" t="s">
        <v>696</v>
      </c>
      <c r="K84" s="138" t="s">
        <v>697</v>
      </c>
      <c r="L84" s="147"/>
      <c r="M84" s="148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</row>
    <row r="85" spans="1:26" ht="17.25" customHeight="1" outlineLevel="2">
      <c r="A85" s="3"/>
      <c r="B85" s="129" t="s">
        <v>740</v>
      </c>
      <c r="C85" s="130" t="s">
        <v>77</v>
      </c>
      <c r="D85" s="131">
        <f t="shared" ref="D85:D89" si="12">SUM(E85:K85)</f>
        <v>68</v>
      </c>
      <c r="E85" s="131">
        <v>12</v>
      </c>
      <c r="F85" s="131">
        <v>14</v>
      </c>
      <c r="G85" s="131">
        <v>15</v>
      </c>
      <c r="H85" s="131">
        <v>7</v>
      </c>
      <c r="I85" s="131">
        <v>3</v>
      </c>
      <c r="J85" s="131">
        <v>6</v>
      </c>
      <c r="K85" s="131">
        <v>11</v>
      </c>
      <c r="L85" s="133" t="s">
        <v>741</v>
      </c>
      <c r="M85" s="134">
        <f t="shared" ref="M85:M89" si="13">D85</f>
        <v>68</v>
      </c>
      <c r="N85" s="132" t="e">
        <f>VLOOKUP(L85,#REF!,7,0)</f>
        <v>#REF!</v>
      </c>
      <c r="O85" s="135" t="e">
        <f t="shared" ref="O85:O89" si="14">N85*M85</f>
        <v>#REF!</v>
      </c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8" customHeight="1" outlineLevel="2">
      <c r="A86" s="3"/>
      <c r="B86" s="129" t="s">
        <v>742</v>
      </c>
      <c r="C86" s="130" t="s">
        <v>77</v>
      </c>
      <c r="D86" s="131">
        <f t="shared" si="12"/>
        <v>1</v>
      </c>
      <c r="E86" s="131"/>
      <c r="F86" s="131"/>
      <c r="G86" s="131"/>
      <c r="H86" s="131"/>
      <c r="I86" s="131"/>
      <c r="J86" s="131">
        <v>1</v>
      </c>
      <c r="K86" s="131"/>
      <c r="L86" s="133" t="s">
        <v>743</v>
      </c>
      <c r="M86" s="134">
        <f t="shared" si="13"/>
        <v>1</v>
      </c>
      <c r="N86" s="132" t="e">
        <f>VLOOKUP(L86,#REF!,7,0)</f>
        <v>#REF!</v>
      </c>
      <c r="O86" s="135" t="e">
        <f t="shared" si="14"/>
        <v>#REF!</v>
      </c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7.25" customHeight="1" outlineLevel="2">
      <c r="A87" s="3"/>
      <c r="B87" s="129" t="s">
        <v>744</v>
      </c>
      <c r="C87" s="130" t="s">
        <v>77</v>
      </c>
      <c r="D87" s="131">
        <f t="shared" si="12"/>
        <v>18</v>
      </c>
      <c r="E87" s="131">
        <v>2</v>
      </c>
      <c r="F87" s="131">
        <v>4</v>
      </c>
      <c r="G87" s="131">
        <v>3</v>
      </c>
      <c r="H87" s="131">
        <v>2</v>
      </c>
      <c r="I87" s="131">
        <v>1</v>
      </c>
      <c r="J87" s="131">
        <v>3</v>
      </c>
      <c r="K87" s="131">
        <v>3</v>
      </c>
      <c r="L87" s="133" t="s">
        <v>745</v>
      </c>
      <c r="M87" s="134">
        <f t="shared" si="13"/>
        <v>18</v>
      </c>
      <c r="N87" s="132" t="e">
        <f>VLOOKUP(L87,#REF!,7,0)</f>
        <v>#REF!</v>
      </c>
      <c r="O87" s="135" t="e">
        <f t="shared" si="14"/>
        <v>#REF!</v>
      </c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7.25" customHeight="1" outlineLevel="2">
      <c r="A88" s="3"/>
      <c r="B88" s="129" t="s">
        <v>622</v>
      </c>
      <c r="C88" s="130" t="s">
        <v>77</v>
      </c>
      <c r="D88" s="131">
        <f t="shared" si="12"/>
        <v>8</v>
      </c>
      <c r="E88" s="131"/>
      <c r="F88" s="131"/>
      <c r="G88" s="131"/>
      <c r="H88" s="131"/>
      <c r="I88" s="131"/>
      <c r="J88" s="131"/>
      <c r="K88" s="131">
        <v>8</v>
      </c>
      <c r="L88" s="133" t="s">
        <v>746</v>
      </c>
      <c r="M88" s="134">
        <f t="shared" si="13"/>
        <v>8</v>
      </c>
      <c r="N88" s="132" t="e">
        <f>VLOOKUP(L88,#REF!,7,0)</f>
        <v>#REF!</v>
      </c>
      <c r="O88" s="135" t="e">
        <f t="shared" si="14"/>
        <v>#REF!</v>
      </c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7.25" customHeight="1" outlineLevel="2">
      <c r="A89" s="3"/>
      <c r="B89" s="129" t="s">
        <v>630</v>
      </c>
      <c r="C89" s="130" t="s">
        <v>77</v>
      </c>
      <c r="D89" s="131">
        <f t="shared" si="12"/>
        <v>4</v>
      </c>
      <c r="E89" s="131"/>
      <c r="F89" s="131"/>
      <c r="G89" s="131"/>
      <c r="H89" s="131"/>
      <c r="I89" s="131"/>
      <c r="J89" s="131"/>
      <c r="K89" s="131">
        <v>4</v>
      </c>
      <c r="L89" s="133" t="s">
        <v>747</v>
      </c>
      <c r="M89" s="134">
        <f t="shared" si="13"/>
        <v>4</v>
      </c>
      <c r="N89" s="132" t="e">
        <f>VLOOKUP(L89,#REF!,7,0)</f>
        <v>#REF!</v>
      </c>
      <c r="O89" s="135" t="e">
        <f t="shared" si="14"/>
        <v>#REF!</v>
      </c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ht="17.25" customHeight="1" outlineLevel="1">
      <c r="A90" s="3"/>
      <c r="B90" s="139" t="s">
        <v>748</v>
      </c>
      <c r="C90" s="140"/>
      <c r="D90" s="141"/>
      <c r="E90" s="142"/>
      <c r="F90" s="142"/>
      <c r="G90" s="142"/>
      <c r="H90" s="142"/>
      <c r="I90" s="142"/>
      <c r="J90" s="142"/>
      <c r="K90" s="142"/>
      <c r="L90" s="143"/>
      <c r="M90" s="144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ht="17.25" customHeight="1" outlineLevel="2">
      <c r="A91" s="145"/>
      <c r="B91" s="137" t="s">
        <v>675</v>
      </c>
      <c r="C91" s="127" t="s">
        <v>47</v>
      </c>
      <c r="D91" s="146" t="s">
        <v>514</v>
      </c>
      <c r="E91" s="138" t="s">
        <v>691</v>
      </c>
      <c r="F91" s="138" t="s">
        <v>692</v>
      </c>
      <c r="G91" s="138" t="s">
        <v>693</v>
      </c>
      <c r="H91" s="138" t="s">
        <v>694</v>
      </c>
      <c r="I91" s="138" t="s">
        <v>695</v>
      </c>
      <c r="J91" s="138" t="s">
        <v>696</v>
      </c>
      <c r="K91" s="138" t="s">
        <v>697</v>
      </c>
      <c r="L91" s="147"/>
      <c r="M91" s="148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</row>
    <row r="92" spans="1:26" ht="17.25" customHeight="1" outlineLevel="2">
      <c r="A92" s="3"/>
      <c r="B92" s="129" t="s">
        <v>604</v>
      </c>
      <c r="C92" s="130" t="s">
        <v>77</v>
      </c>
      <c r="D92" s="131">
        <f t="shared" ref="D92:D94" si="15">SUM(E92:K92)</f>
        <v>4</v>
      </c>
      <c r="E92" s="131"/>
      <c r="F92" s="131"/>
      <c r="G92" s="131"/>
      <c r="H92" s="131"/>
      <c r="I92" s="131"/>
      <c r="J92" s="131"/>
      <c r="K92" s="131">
        <v>4</v>
      </c>
      <c r="L92" s="133" t="s">
        <v>749</v>
      </c>
      <c r="M92" s="134">
        <f t="shared" ref="M92:M94" si="16">D92</f>
        <v>4</v>
      </c>
      <c r="N92" s="132" t="e">
        <f>VLOOKUP(L92,#REF!,7,0)</f>
        <v>#REF!</v>
      </c>
      <c r="O92" s="135" t="e">
        <f t="shared" ref="O92:O94" si="17">N92*M92</f>
        <v>#REF!</v>
      </c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8" customHeight="1" outlineLevel="2">
      <c r="A93" s="3"/>
      <c r="B93" s="129" t="s">
        <v>644</v>
      </c>
      <c r="C93" s="130" t="s">
        <v>77</v>
      </c>
      <c r="D93" s="131">
        <f t="shared" si="15"/>
        <v>1</v>
      </c>
      <c r="E93" s="131"/>
      <c r="F93" s="131"/>
      <c r="G93" s="131"/>
      <c r="H93" s="131"/>
      <c r="I93" s="131"/>
      <c r="J93" s="131"/>
      <c r="K93" s="131">
        <v>1</v>
      </c>
      <c r="L93" s="133" t="s">
        <v>750</v>
      </c>
      <c r="M93" s="134">
        <f t="shared" si="16"/>
        <v>1</v>
      </c>
      <c r="N93" s="132" t="e">
        <f>VLOOKUP(L93,#REF!,7,0)</f>
        <v>#REF!</v>
      </c>
      <c r="O93" s="135" t="e">
        <f t="shared" si="17"/>
        <v>#REF!</v>
      </c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7.25" customHeight="1" outlineLevel="2">
      <c r="A94" s="3"/>
      <c r="B94" s="129" t="s">
        <v>638</v>
      </c>
      <c r="C94" s="130" t="s">
        <v>77</v>
      </c>
      <c r="D94" s="131">
        <f t="shared" si="15"/>
        <v>1</v>
      </c>
      <c r="E94" s="131"/>
      <c r="F94" s="131"/>
      <c r="G94" s="131"/>
      <c r="H94" s="131"/>
      <c r="I94" s="131"/>
      <c r="J94" s="131"/>
      <c r="K94" s="131">
        <v>1</v>
      </c>
      <c r="L94" s="133" t="s">
        <v>751</v>
      </c>
      <c r="M94" s="134">
        <f t="shared" si="16"/>
        <v>1</v>
      </c>
      <c r="N94" s="132" t="e">
        <f>VLOOKUP(L94,#REF!,7,0)</f>
        <v>#REF!</v>
      </c>
      <c r="O94" s="135" t="e">
        <f t="shared" si="17"/>
        <v>#REF!</v>
      </c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7.25" customHeight="1" outlineLevel="1">
      <c r="A95" s="3"/>
      <c r="B95" s="139" t="s">
        <v>752</v>
      </c>
      <c r="C95" s="140"/>
      <c r="D95" s="141"/>
      <c r="E95" s="142"/>
      <c r="F95" s="142"/>
      <c r="G95" s="142"/>
      <c r="H95" s="142"/>
      <c r="I95" s="142"/>
      <c r="J95" s="142"/>
      <c r="K95" s="142"/>
      <c r="L95" s="143"/>
      <c r="M95" s="144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7.25" customHeight="1" outlineLevel="2">
      <c r="A96" s="145"/>
      <c r="B96" s="137" t="s">
        <v>675</v>
      </c>
      <c r="C96" s="127" t="s">
        <v>47</v>
      </c>
      <c r="D96" s="146" t="s">
        <v>514</v>
      </c>
      <c r="E96" s="138" t="s">
        <v>691</v>
      </c>
      <c r="F96" s="138" t="s">
        <v>692</v>
      </c>
      <c r="G96" s="138" t="s">
        <v>693</v>
      </c>
      <c r="H96" s="138" t="s">
        <v>694</v>
      </c>
      <c r="I96" s="138" t="s">
        <v>695</v>
      </c>
      <c r="J96" s="138" t="s">
        <v>696</v>
      </c>
      <c r="K96" s="138" t="s">
        <v>697</v>
      </c>
      <c r="L96" s="147"/>
      <c r="M96" s="148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</row>
    <row r="97" spans="1:26" ht="17.25" customHeight="1" outlineLevel="2">
      <c r="A97" s="3"/>
      <c r="B97" s="129" t="s">
        <v>611</v>
      </c>
      <c r="C97" s="130" t="s">
        <v>77</v>
      </c>
      <c r="D97" s="131">
        <f t="shared" ref="D97:D105" si="18">SUM(E97:K97)</f>
        <v>16</v>
      </c>
      <c r="E97" s="131">
        <v>3</v>
      </c>
      <c r="F97" s="131">
        <v>4</v>
      </c>
      <c r="G97" s="131">
        <v>3</v>
      </c>
      <c r="H97" s="131">
        <v>2</v>
      </c>
      <c r="I97" s="131">
        <v>2</v>
      </c>
      <c r="J97" s="131">
        <v>2</v>
      </c>
      <c r="K97" s="131"/>
      <c r="L97" s="133" t="s">
        <v>753</v>
      </c>
      <c r="M97" s="134">
        <f t="shared" ref="M97:M105" si="19">D97</f>
        <v>16</v>
      </c>
      <c r="N97" s="132" t="e">
        <f>VLOOKUP(L97,#REF!,7,0)</f>
        <v>#REF!</v>
      </c>
      <c r="O97" s="135" t="e">
        <f t="shared" ref="O97:O105" si="20">N97*M97</f>
        <v>#REF!</v>
      </c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8" customHeight="1" outlineLevel="2">
      <c r="A98" s="3"/>
      <c r="B98" s="129" t="s">
        <v>551</v>
      </c>
      <c r="C98" s="130" t="s">
        <v>77</v>
      </c>
      <c r="D98" s="131">
        <f t="shared" si="18"/>
        <v>16</v>
      </c>
      <c r="E98" s="131">
        <v>3</v>
      </c>
      <c r="F98" s="131">
        <v>4</v>
      </c>
      <c r="G98" s="131">
        <v>3</v>
      </c>
      <c r="H98" s="131">
        <v>2</v>
      </c>
      <c r="I98" s="131">
        <v>2</v>
      </c>
      <c r="J98" s="131">
        <v>2</v>
      </c>
      <c r="K98" s="131"/>
      <c r="L98" s="133" t="s">
        <v>754</v>
      </c>
      <c r="M98" s="134">
        <f t="shared" si="19"/>
        <v>16</v>
      </c>
      <c r="N98" s="132" t="e">
        <f>VLOOKUP(L98,#REF!,7,0)</f>
        <v>#REF!</v>
      </c>
      <c r="O98" s="135" t="e">
        <f t="shared" si="20"/>
        <v>#REF!</v>
      </c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ht="17.25" customHeight="1" outlineLevel="2">
      <c r="A99" s="3"/>
      <c r="B99" s="129" t="s">
        <v>645</v>
      </c>
      <c r="C99" s="130" t="s">
        <v>77</v>
      </c>
      <c r="D99" s="131">
        <f t="shared" si="18"/>
        <v>16</v>
      </c>
      <c r="E99" s="131">
        <v>3</v>
      </c>
      <c r="F99" s="131">
        <v>4</v>
      </c>
      <c r="G99" s="131">
        <v>3</v>
      </c>
      <c r="H99" s="131">
        <v>2</v>
      </c>
      <c r="I99" s="131">
        <v>2</v>
      </c>
      <c r="J99" s="131">
        <v>2</v>
      </c>
      <c r="K99" s="131"/>
      <c r="L99" s="133" t="s">
        <v>755</v>
      </c>
      <c r="M99" s="134">
        <f t="shared" si="19"/>
        <v>16</v>
      </c>
      <c r="N99" s="132" t="e">
        <f>VLOOKUP(L99,#REF!,7,0)</f>
        <v>#REF!</v>
      </c>
      <c r="O99" s="135" t="e">
        <f t="shared" si="20"/>
        <v>#REF!</v>
      </c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ht="17.25" customHeight="1" outlineLevel="2">
      <c r="A100" s="3"/>
      <c r="B100" s="129" t="s">
        <v>583</v>
      </c>
      <c r="C100" s="130" t="s">
        <v>77</v>
      </c>
      <c r="D100" s="131">
        <f t="shared" si="18"/>
        <v>16</v>
      </c>
      <c r="E100" s="131">
        <v>3</v>
      </c>
      <c r="F100" s="131">
        <v>4</v>
      </c>
      <c r="G100" s="131">
        <v>3</v>
      </c>
      <c r="H100" s="131">
        <v>2</v>
      </c>
      <c r="I100" s="131">
        <v>2</v>
      </c>
      <c r="J100" s="131">
        <v>2</v>
      </c>
      <c r="K100" s="131"/>
      <c r="L100" s="133" t="s">
        <v>756</v>
      </c>
      <c r="M100" s="134">
        <f t="shared" si="19"/>
        <v>16</v>
      </c>
      <c r="N100" s="132" t="e">
        <f>VLOOKUP(L100,#REF!,7,0)</f>
        <v>#REF!</v>
      </c>
      <c r="O100" s="135" t="e">
        <f t="shared" si="20"/>
        <v>#REF!</v>
      </c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ht="17.25" customHeight="1" outlineLevel="2">
      <c r="A101" s="3"/>
      <c r="B101" s="129" t="s">
        <v>625</v>
      </c>
      <c r="C101" s="130" t="s">
        <v>686</v>
      </c>
      <c r="D101" s="131">
        <f t="shared" si="18"/>
        <v>32</v>
      </c>
      <c r="E101" s="131">
        <v>6</v>
      </c>
      <c r="F101" s="131">
        <v>8</v>
      </c>
      <c r="G101" s="131">
        <v>6</v>
      </c>
      <c r="H101" s="131">
        <v>4</v>
      </c>
      <c r="I101" s="131">
        <v>4</v>
      </c>
      <c r="J101" s="131">
        <v>4</v>
      </c>
      <c r="K101" s="131"/>
      <c r="L101" s="133" t="s">
        <v>757</v>
      </c>
      <c r="M101" s="134">
        <f t="shared" si="19"/>
        <v>32</v>
      </c>
      <c r="N101" s="132" t="e">
        <f>VLOOKUP(L101,#REF!,7,0)</f>
        <v>#REF!</v>
      </c>
      <c r="O101" s="135" t="e">
        <f t="shared" si="20"/>
        <v>#REF!</v>
      </c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ht="17.25" customHeight="1" outlineLevel="2">
      <c r="A102" s="3"/>
      <c r="B102" s="129" t="s">
        <v>619</v>
      </c>
      <c r="C102" s="130" t="s">
        <v>77</v>
      </c>
      <c r="D102" s="131">
        <f t="shared" si="18"/>
        <v>16</v>
      </c>
      <c r="E102" s="131">
        <v>3</v>
      </c>
      <c r="F102" s="131">
        <v>4</v>
      </c>
      <c r="G102" s="131">
        <v>3</v>
      </c>
      <c r="H102" s="131">
        <v>2</v>
      </c>
      <c r="I102" s="131">
        <v>2</v>
      </c>
      <c r="J102" s="131">
        <v>2</v>
      </c>
      <c r="K102" s="131"/>
      <c r="L102" s="133" t="s">
        <v>758</v>
      </c>
      <c r="M102" s="134">
        <f t="shared" si="19"/>
        <v>16</v>
      </c>
      <c r="N102" s="132" t="e">
        <f>VLOOKUP(L102,#REF!,7,0)</f>
        <v>#REF!</v>
      </c>
      <c r="O102" s="135" t="e">
        <f t="shared" si="20"/>
        <v>#REF!</v>
      </c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ht="17.25" customHeight="1" outlineLevel="2">
      <c r="A103" s="3"/>
      <c r="B103" s="129" t="s">
        <v>607</v>
      </c>
      <c r="C103" s="130" t="s">
        <v>77</v>
      </c>
      <c r="D103" s="131">
        <f t="shared" si="18"/>
        <v>16</v>
      </c>
      <c r="E103" s="131">
        <v>3</v>
      </c>
      <c r="F103" s="131">
        <v>4</v>
      </c>
      <c r="G103" s="131">
        <v>3</v>
      </c>
      <c r="H103" s="131">
        <v>2</v>
      </c>
      <c r="I103" s="131">
        <v>2</v>
      </c>
      <c r="J103" s="131">
        <v>2</v>
      </c>
      <c r="K103" s="131"/>
      <c r="L103" s="133" t="s">
        <v>759</v>
      </c>
      <c r="M103" s="134">
        <f t="shared" si="19"/>
        <v>16</v>
      </c>
      <c r="N103" s="132" t="e">
        <f>VLOOKUP(L103,#REF!,7,0)</f>
        <v>#REF!</v>
      </c>
      <c r="O103" s="135" t="e">
        <f t="shared" si="20"/>
        <v>#REF!</v>
      </c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ht="17.25" customHeight="1" outlineLevel="2">
      <c r="A104" s="3"/>
      <c r="B104" s="129" t="s">
        <v>572</v>
      </c>
      <c r="C104" s="130" t="s">
        <v>686</v>
      </c>
      <c r="D104" s="131">
        <f t="shared" si="18"/>
        <v>16</v>
      </c>
      <c r="E104" s="131">
        <v>3</v>
      </c>
      <c r="F104" s="131">
        <v>4</v>
      </c>
      <c r="G104" s="131">
        <v>3</v>
      </c>
      <c r="H104" s="131">
        <v>2</v>
      </c>
      <c r="I104" s="131">
        <v>2</v>
      </c>
      <c r="J104" s="131">
        <v>2</v>
      </c>
      <c r="K104" s="131"/>
      <c r="L104" s="133" t="s">
        <v>760</v>
      </c>
      <c r="M104" s="134">
        <f t="shared" si="19"/>
        <v>16</v>
      </c>
      <c r="N104" s="132" t="e">
        <f>VLOOKUP(L104,#REF!,7,0)</f>
        <v>#REF!</v>
      </c>
      <c r="O104" s="135" t="e">
        <f t="shared" si="20"/>
        <v>#REF!</v>
      </c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ht="17.25" customHeight="1" outlineLevel="2">
      <c r="A105" s="3"/>
      <c r="B105" s="129" t="s">
        <v>616</v>
      </c>
      <c r="C105" s="130" t="s">
        <v>77</v>
      </c>
      <c r="D105" s="131">
        <f t="shared" si="18"/>
        <v>16</v>
      </c>
      <c r="E105" s="131">
        <v>3</v>
      </c>
      <c r="F105" s="131">
        <v>4</v>
      </c>
      <c r="G105" s="131">
        <v>3</v>
      </c>
      <c r="H105" s="131">
        <v>2</v>
      </c>
      <c r="I105" s="131">
        <v>2</v>
      </c>
      <c r="J105" s="131">
        <v>2</v>
      </c>
      <c r="K105" s="131"/>
      <c r="L105" s="133" t="s">
        <v>761</v>
      </c>
      <c r="M105" s="134">
        <f t="shared" si="19"/>
        <v>16</v>
      </c>
      <c r="N105" s="132" t="e">
        <f>VLOOKUP(L105,#REF!,7,0)</f>
        <v>#REF!</v>
      </c>
      <c r="O105" s="135" t="e">
        <f t="shared" si="20"/>
        <v>#REF!</v>
      </c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spans="1:26" ht="17.25" customHeight="1" outlineLevel="1">
      <c r="A106" s="3"/>
      <c r="B106" s="113"/>
      <c r="C106" s="114"/>
      <c r="D106" s="115"/>
      <c r="E106" s="116"/>
      <c r="F106" s="116"/>
      <c r="G106" s="116"/>
      <c r="H106" s="116"/>
      <c r="I106" s="116"/>
      <c r="J106" s="116"/>
      <c r="K106" s="113"/>
      <c r="L106" s="117"/>
      <c r="M106" s="118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ht="17.25" customHeight="1">
      <c r="A107" s="3"/>
      <c r="B107" s="120" t="s">
        <v>85</v>
      </c>
      <c r="C107" s="121"/>
      <c r="D107" s="122"/>
      <c r="E107" s="123"/>
      <c r="F107" s="123"/>
      <c r="G107" s="123"/>
      <c r="H107" s="123"/>
      <c r="I107" s="123"/>
      <c r="J107" s="123"/>
      <c r="K107" s="123"/>
      <c r="L107" s="124"/>
      <c r="M107" s="125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7.25" customHeight="1" outlineLevel="1">
      <c r="A108" s="3"/>
      <c r="B108" s="113"/>
      <c r="C108" s="114"/>
      <c r="D108" s="115"/>
      <c r="E108" s="116"/>
      <c r="F108" s="116"/>
      <c r="G108" s="116"/>
      <c r="H108" s="116"/>
      <c r="I108" s="116"/>
      <c r="J108" s="116"/>
      <c r="K108" s="113"/>
      <c r="L108" s="117"/>
      <c r="M108" s="118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spans="1:26" ht="17.25" customHeight="1" outlineLevel="1">
      <c r="A109" s="3"/>
      <c r="B109" s="139" t="s">
        <v>738</v>
      </c>
      <c r="C109" s="140"/>
      <c r="D109" s="141"/>
      <c r="E109" s="142"/>
      <c r="F109" s="142"/>
      <c r="G109" s="142"/>
      <c r="H109" s="142"/>
      <c r="I109" s="142"/>
      <c r="J109" s="142"/>
      <c r="K109" s="142"/>
      <c r="L109" s="143"/>
      <c r="M109" s="144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spans="1:26" ht="17.25" customHeight="1" outlineLevel="2">
      <c r="A110" s="145"/>
      <c r="B110" s="137" t="s">
        <v>675</v>
      </c>
      <c r="C110" s="127" t="s">
        <v>47</v>
      </c>
      <c r="D110" s="146" t="s">
        <v>514</v>
      </c>
      <c r="E110" s="138" t="s">
        <v>691</v>
      </c>
      <c r="F110" s="138" t="s">
        <v>692</v>
      </c>
      <c r="G110" s="138" t="s">
        <v>693</v>
      </c>
      <c r="H110" s="138" t="s">
        <v>694</v>
      </c>
      <c r="I110" s="138" t="s">
        <v>695</v>
      </c>
      <c r="J110" s="138" t="s">
        <v>696</v>
      </c>
      <c r="K110" s="138" t="s">
        <v>697</v>
      </c>
      <c r="L110" s="147"/>
      <c r="M110" s="148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</row>
    <row r="111" spans="1:26" ht="17.25" customHeight="1" outlineLevel="2">
      <c r="A111" s="3"/>
      <c r="B111" s="129" t="s">
        <v>518</v>
      </c>
      <c r="C111" s="130" t="s">
        <v>686</v>
      </c>
      <c r="D111" s="131">
        <f t="shared" ref="D111:D116" si="21">SUM(E111:K111)</f>
        <v>892.80000000000007</v>
      </c>
      <c r="E111" s="131"/>
      <c r="F111" s="131">
        <v>226.4</v>
      </c>
      <c r="G111" s="131">
        <v>165.4</v>
      </c>
      <c r="H111" s="131">
        <v>105.4</v>
      </c>
      <c r="I111" s="131">
        <v>225.3</v>
      </c>
      <c r="J111" s="131">
        <v>141.6</v>
      </c>
      <c r="K111" s="131">
        <v>28.7</v>
      </c>
      <c r="L111" s="133" t="s">
        <v>762</v>
      </c>
      <c r="M111" s="134">
        <f t="shared" ref="M111:M116" si="22">D111</f>
        <v>892.80000000000007</v>
      </c>
      <c r="N111" s="132" t="e">
        <f>VLOOKUP(L111,#REF!,7,0)</f>
        <v>#REF!</v>
      </c>
      <c r="O111" s="135" t="e">
        <f t="shared" ref="O111:O116" si="23">N111*M111</f>
        <v>#REF!</v>
      </c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7.25" customHeight="1" outlineLevel="2">
      <c r="A112" s="3"/>
      <c r="B112" s="129" t="s">
        <v>538</v>
      </c>
      <c r="C112" s="130" t="s">
        <v>686</v>
      </c>
      <c r="D112" s="131">
        <f t="shared" si="21"/>
        <v>98.199999999999989</v>
      </c>
      <c r="E112" s="131"/>
      <c r="F112" s="131">
        <v>19.2</v>
      </c>
      <c r="G112" s="131">
        <v>16.5</v>
      </c>
      <c r="H112" s="131">
        <v>13.9</v>
      </c>
      <c r="I112" s="131">
        <v>19.899999999999999</v>
      </c>
      <c r="J112" s="131">
        <v>28.1</v>
      </c>
      <c r="K112" s="131">
        <v>0.6</v>
      </c>
      <c r="L112" s="133" t="s">
        <v>763</v>
      </c>
      <c r="M112" s="134">
        <f t="shared" si="22"/>
        <v>98.199999999999989</v>
      </c>
      <c r="N112" s="132" t="e">
        <f>VLOOKUP(L112,#REF!,7,0)</f>
        <v>#REF!</v>
      </c>
      <c r="O112" s="135" t="e">
        <f t="shared" si="23"/>
        <v>#REF!</v>
      </c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7.25" customHeight="1" outlineLevel="2">
      <c r="A113" s="3"/>
      <c r="B113" s="129" t="s">
        <v>520</v>
      </c>
      <c r="C113" s="130" t="s">
        <v>686</v>
      </c>
      <c r="D113" s="131">
        <f t="shared" si="21"/>
        <v>28.5</v>
      </c>
      <c r="E113" s="131"/>
      <c r="F113" s="131">
        <v>16.8</v>
      </c>
      <c r="G113" s="131"/>
      <c r="H113" s="131">
        <v>1.7</v>
      </c>
      <c r="I113" s="131">
        <v>10</v>
      </c>
      <c r="J113" s="131"/>
      <c r="K113" s="131"/>
      <c r="L113" s="133" t="s">
        <v>764</v>
      </c>
      <c r="M113" s="134">
        <f t="shared" si="22"/>
        <v>28.5</v>
      </c>
      <c r="N113" s="132" t="e">
        <f>VLOOKUP(L113,#REF!,7,0)</f>
        <v>#REF!</v>
      </c>
      <c r="O113" s="135" t="e">
        <f t="shared" si="23"/>
        <v>#REF!</v>
      </c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7.25" customHeight="1" outlineLevel="2">
      <c r="A114" s="3"/>
      <c r="B114" s="129" t="s">
        <v>536</v>
      </c>
      <c r="C114" s="130" t="s">
        <v>686</v>
      </c>
      <c r="D114" s="131">
        <f t="shared" si="21"/>
        <v>85</v>
      </c>
      <c r="E114" s="131">
        <v>1.6</v>
      </c>
      <c r="F114" s="131">
        <v>10.3</v>
      </c>
      <c r="G114" s="131">
        <v>1.5</v>
      </c>
      <c r="H114" s="131">
        <v>27.3</v>
      </c>
      <c r="I114" s="131">
        <v>44.2</v>
      </c>
      <c r="J114" s="131">
        <v>0.1</v>
      </c>
      <c r="K114" s="131"/>
      <c r="L114" s="133" t="s">
        <v>765</v>
      </c>
      <c r="M114" s="134">
        <f t="shared" si="22"/>
        <v>85</v>
      </c>
      <c r="N114" s="132" t="e">
        <f>VLOOKUP(L114,#REF!,7,0)</f>
        <v>#REF!</v>
      </c>
      <c r="O114" s="135" t="e">
        <f t="shared" si="23"/>
        <v>#REF!</v>
      </c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7.25" customHeight="1" outlineLevel="2">
      <c r="A115" s="3"/>
      <c r="B115" s="129" t="s">
        <v>524</v>
      </c>
      <c r="C115" s="130" t="s">
        <v>686</v>
      </c>
      <c r="D115" s="131">
        <f t="shared" si="21"/>
        <v>169.70000000000002</v>
      </c>
      <c r="E115" s="131"/>
      <c r="F115" s="131">
        <v>40.5</v>
      </c>
      <c r="G115" s="131">
        <v>24.9</v>
      </c>
      <c r="H115" s="131">
        <v>17.7</v>
      </c>
      <c r="I115" s="131">
        <v>19</v>
      </c>
      <c r="J115" s="131">
        <v>63.1</v>
      </c>
      <c r="K115" s="131">
        <v>4.5</v>
      </c>
      <c r="L115" s="133" t="s">
        <v>766</v>
      </c>
      <c r="M115" s="134">
        <f t="shared" si="22"/>
        <v>169.70000000000002</v>
      </c>
      <c r="N115" s="132" t="e">
        <f>VLOOKUP(L115,#REF!,7,0)</f>
        <v>#REF!</v>
      </c>
      <c r="O115" s="135" t="e">
        <f t="shared" si="23"/>
        <v>#REF!</v>
      </c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spans="1:26" ht="17.25" customHeight="1" outlineLevel="2">
      <c r="A116" s="3"/>
      <c r="B116" s="129" t="s">
        <v>517</v>
      </c>
      <c r="C116" s="130" t="s">
        <v>686</v>
      </c>
      <c r="D116" s="131">
        <f t="shared" si="21"/>
        <v>508.1</v>
      </c>
      <c r="E116" s="131">
        <v>46.1</v>
      </c>
      <c r="F116" s="131">
        <v>116.2</v>
      </c>
      <c r="G116" s="131">
        <v>137.6</v>
      </c>
      <c r="H116" s="131">
        <v>52.1</v>
      </c>
      <c r="I116" s="131">
        <v>95.6</v>
      </c>
      <c r="J116" s="131">
        <v>60.5</v>
      </c>
      <c r="K116" s="131"/>
      <c r="L116" s="133" t="s">
        <v>767</v>
      </c>
      <c r="M116" s="134">
        <f t="shared" si="22"/>
        <v>508.1</v>
      </c>
      <c r="N116" s="132" t="e">
        <f>VLOOKUP(L116,#REF!,7,0)</f>
        <v>#REF!</v>
      </c>
      <c r="O116" s="135" t="e">
        <f t="shared" si="23"/>
        <v>#REF!</v>
      </c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spans="1:26" ht="17.25" customHeight="1" outlineLevel="1">
      <c r="A117" s="3"/>
      <c r="B117" s="139" t="s">
        <v>90</v>
      </c>
      <c r="C117" s="140"/>
      <c r="D117" s="141"/>
      <c r="E117" s="142"/>
      <c r="F117" s="142"/>
      <c r="G117" s="142"/>
      <c r="H117" s="142"/>
      <c r="I117" s="142"/>
      <c r="J117" s="142"/>
      <c r="K117" s="142"/>
      <c r="L117" s="143"/>
      <c r="M117" s="144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7.25" customHeight="1" outlineLevel="2">
      <c r="A118" s="145"/>
      <c r="B118" s="137" t="s">
        <v>675</v>
      </c>
      <c r="C118" s="127" t="s">
        <v>47</v>
      </c>
      <c r="D118" s="146" t="s">
        <v>514</v>
      </c>
      <c r="E118" s="138" t="s">
        <v>691</v>
      </c>
      <c r="F118" s="138" t="s">
        <v>692</v>
      </c>
      <c r="G118" s="138" t="s">
        <v>693</v>
      </c>
      <c r="H118" s="138" t="s">
        <v>694</v>
      </c>
      <c r="I118" s="138" t="s">
        <v>695</v>
      </c>
      <c r="J118" s="138" t="s">
        <v>696</v>
      </c>
      <c r="K118" s="138" t="s">
        <v>697</v>
      </c>
      <c r="L118" s="147"/>
      <c r="M118" s="148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</row>
    <row r="119" spans="1:26" ht="17.25" customHeight="1" outlineLevel="2">
      <c r="A119" s="3"/>
      <c r="B119" s="129" t="s">
        <v>768</v>
      </c>
      <c r="C119" s="130" t="s">
        <v>77</v>
      </c>
      <c r="D119" s="131">
        <v>407</v>
      </c>
      <c r="E119" s="131"/>
      <c r="F119" s="131"/>
      <c r="G119" s="131"/>
      <c r="H119" s="131"/>
      <c r="I119" s="131"/>
      <c r="J119" s="131"/>
      <c r="K119" s="131"/>
      <c r="L119" s="133" t="s">
        <v>92</v>
      </c>
      <c r="M119" s="134">
        <f t="shared" ref="M119:M158" si="24">D119</f>
        <v>407</v>
      </c>
      <c r="N119" s="132" t="e">
        <f>VLOOKUP(L119,#REF!,7,0)</f>
        <v>#REF!</v>
      </c>
      <c r="O119" s="135" t="e">
        <f t="shared" ref="O119:O158" si="25">N119*M119</f>
        <v>#REF!</v>
      </c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spans="1:26" ht="17.25" customHeight="1" outlineLevel="2">
      <c r="A120" s="3"/>
      <c r="B120" s="129" t="s">
        <v>768</v>
      </c>
      <c r="C120" s="130" t="s">
        <v>77</v>
      </c>
      <c r="D120" s="131">
        <f t="shared" ref="D120:D158" si="26">SUM(E120:K120)</f>
        <v>341</v>
      </c>
      <c r="E120" s="131"/>
      <c r="F120" s="131">
        <v>97</v>
      </c>
      <c r="G120" s="131">
        <v>69</v>
      </c>
      <c r="H120" s="131">
        <v>46</v>
      </c>
      <c r="I120" s="131">
        <v>81</v>
      </c>
      <c r="J120" s="131">
        <v>44</v>
      </c>
      <c r="K120" s="131">
        <v>4</v>
      </c>
      <c r="L120" s="133" t="s">
        <v>97</v>
      </c>
      <c r="M120" s="134">
        <f t="shared" si="24"/>
        <v>341</v>
      </c>
      <c r="N120" s="132" t="e">
        <f>VLOOKUP(L120,#REF!,7,0)</f>
        <v>#REF!</v>
      </c>
      <c r="O120" s="135" t="e">
        <f t="shared" si="25"/>
        <v>#REF!</v>
      </c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spans="1:26" ht="17.25" customHeight="1" outlineLevel="2">
      <c r="A121" s="3"/>
      <c r="B121" s="129" t="s">
        <v>769</v>
      </c>
      <c r="C121" s="130" t="s">
        <v>77</v>
      </c>
      <c r="D121" s="131">
        <f t="shared" si="26"/>
        <v>451</v>
      </c>
      <c r="E121" s="131"/>
      <c r="F121" s="131">
        <v>118</v>
      </c>
      <c r="G121" s="131">
        <v>93</v>
      </c>
      <c r="H121" s="131">
        <v>54</v>
      </c>
      <c r="I121" s="131">
        <v>108</v>
      </c>
      <c r="J121" s="131">
        <v>72</v>
      </c>
      <c r="K121" s="131">
        <v>6</v>
      </c>
      <c r="L121" s="133" t="s">
        <v>100</v>
      </c>
      <c r="M121" s="134">
        <f t="shared" si="24"/>
        <v>451</v>
      </c>
      <c r="N121" s="132" t="e">
        <f>VLOOKUP(L121,#REF!,7,0)</f>
        <v>#REF!</v>
      </c>
      <c r="O121" s="135" t="e">
        <f t="shared" si="25"/>
        <v>#REF!</v>
      </c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7.25" customHeight="1" outlineLevel="2">
      <c r="A122" s="3"/>
      <c r="B122" s="129" t="s">
        <v>770</v>
      </c>
      <c r="C122" s="130" t="s">
        <v>77</v>
      </c>
      <c r="D122" s="131">
        <f t="shared" si="26"/>
        <v>6</v>
      </c>
      <c r="E122" s="131"/>
      <c r="F122" s="131">
        <v>4</v>
      </c>
      <c r="G122" s="131"/>
      <c r="H122" s="131">
        <v>1</v>
      </c>
      <c r="I122" s="131">
        <v>1</v>
      </c>
      <c r="J122" s="131"/>
      <c r="K122" s="131"/>
      <c r="L122" s="133" t="s">
        <v>105</v>
      </c>
      <c r="M122" s="134">
        <f t="shared" si="24"/>
        <v>6</v>
      </c>
      <c r="N122" s="132" t="e">
        <f>VLOOKUP(L122,#REF!,7,0)</f>
        <v>#REF!</v>
      </c>
      <c r="O122" s="135" t="e">
        <f t="shared" si="25"/>
        <v>#REF!</v>
      </c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spans="1:26" ht="17.25" customHeight="1" outlineLevel="2">
      <c r="A123" s="3"/>
      <c r="B123" s="129" t="s">
        <v>771</v>
      </c>
      <c r="C123" s="130" t="s">
        <v>77</v>
      </c>
      <c r="D123" s="131">
        <f t="shared" si="26"/>
        <v>2</v>
      </c>
      <c r="E123" s="131"/>
      <c r="F123" s="131"/>
      <c r="G123" s="131"/>
      <c r="H123" s="131"/>
      <c r="I123" s="131">
        <v>2</v>
      </c>
      <c r="J123" s="131"/>
      <c r="K123" s="131"/>
      <c r="L123" s="133" t="s">
        <v>110</v>
      </c>
      <c r="M123" s="134">
        <f t="shared" si="24"/>
        <v>2</v>
      </c>
      <c r="N123" s="132" t="e">
        <f>VLOOKUP(L123,#REF!,7,0)</f>
        <v>#REF!</v>
      </c>
      <c r="O123" s="135" t="e">
        <f t="shared" si="25"/>
        <v>#REF!</v>
      </c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spans="1:26" ht="17.25" customHeight="1" outlineLevel="2">
      <c r="A124" s="3"/>
      <c r="B124" s="129" t="s">
        <v>772</v>
      </c>
      <c r="C124" s="130" t="s">
        <v>77</v>
      </c>
      <c r="D124" s="131">
        <f t="shared" si="26"/>
        <v>19</v>
      </c>
      <c r="E124" s="131"/>
      <c r="F124" s="131">
        <v>2</v>
      </c>
      <c r="G124" s="131">
        <v>2</v>
      </c>
      <c r="H124" s="131">
        <v>2</v>
      </c>
      <c r="I124" s="131">
        <v>12</v>
      </c>
      <c r="J124" s="131">
        <v>1</v>
      </c>
      <c r="K124" s="131"/>
      <c r="L124" s="133" t="s">
        <v>115</v>
      </c>
      <c r="M124" s="134">
        <f t="shared" si="24"/>
        <v>19</v>
      </c>
      <c r="N124" s="132" t="e">
        <f>VLOOKUP(L124,#REF!,7,0)</f>
        <v>#REF!</v>
      </c>
      <c r="O124" s="135" t="e">
        <f t="shared" si="25"/>
        <v>#REF!</v>
      </c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7.25" customHeight="1" outlineLevel="2">
      <c r="A125" s="3"/>
      <c r="B125" s="129" t="s">
        <v>773</v>
      </c>
      <c r="C125" s="130" t="s">
        <v>77</v>
      </c>
      <c r="D125" s="131">
        <f t="shared" si="26"/>
        <v>1</v>
      </c>
      <c r="E125" s="131"/>
      <c r="F125" s="131"/>
      <c r="G125" s="131"/>
      <c r="H125" s="131"/>
      <c r="I125" s="131"/>
      <c r="J125" s="131">
        <v>1</v>
      </c>
      <c r="K125" s="131"/>
      <c r="L125" s="133" t="s">
        <v>120</v>
      </c>
      <c r="M125" s="134">
        <f t="shared" si="24"/>
        <v>1</v>
      </c>
      <c r="N125" s="132" t="e">
        <f>VLOOKUP(L125,#REF!,7,0)</f>
        <v>#REF!</v>
      </c>
      <c r="O125" s="135" t="e">
        <f t="shared" si="25"/>
        <v>#REF!</v>
      </c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spans="1:26" ht="17.25" customHeight="1" outlineLevel="2">
      <c r="A126" s="3"/>
      <c r="B126" s="129" t="s">
        <v>774</v>
      </c>
      <c r="C126" s="130" t="s">
        <v>77</v>
      </c>
      <c r="D126" s="131">
        <f t="shared" si="26"/>
        <v>12</v>
      </c>
      <c r="E126" s="131"/>
      <c r="F126" s="131">
        <v>1</v>
      </c>
      <c r="G126" s="131"/>
      <c r="H126" s="131">
        <v>1</v>
      </c>
      <c r="I126" s="131">
        <v>8</v>
      </c>
      <c r="J126" s="131">
        <v>2</v>
      </c>
      <c r="K126" s="131"/>
      <c r="L126" s="133" t="s">
        <v>125</v>
      </c>
      <c r="M126" s="134">
        <f t="shared" si="24"/>
        <v>12</v>
      </c>
      <c r="N126" s="132" t="e">
        <f>VLOOKUP(L126,#REF!,7,0)</f>
        <v>#REF!</v>
      </c>
      <c r="O126" s="135" t="e">
        <f t="shared" si="25"/>
        <v>#REF!</v>
      </c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spans="1:26" ht="17.25" customHeight="1" outlineLevel="2">
      <c r="A127" s="3"/>
      <c r="B127" s="129" t="s">
        <v>775</v>
      </c>
      <c r="C127" s="130" t="s">
        <v>77</v>
      </c>
      <c r="D127" s="131">
        <f t="shared" si="26"/>
        <v>2</v>
      </c>
      <c r="E127" s="131"/>
      <c r="F127" s="131">
        <v>1</v>
      </c>
      <c r="G127" s="131"/>
      <c r="H127" s="131"/>
      <c r="I127" s="131">
        <v>1</v>
      </c>
      <c r="J127" s="131"/>
      <c r="K127" s="131"/>
      <c r="L127" s="133" t="s">
        <v>130</v>
      </c>
      <c r="M127" s="134">
        <f t="shared" si="24"/>
        <v>2</v>
      </c>
      <c r="N127" s="132" t="e">
        <f>VLOOKUP(L127,#REF!,7,0)</f>
        <v>#REF!</v>
      </c>
      <c r="O127" s="135" t="e">
        <f t="shared" si="25"/>
        <v>#REF!</v>
      </c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7.25" customHeight="1" outlineLevel="2">
      <c r="A128" s="3"/>
      <c r="B128" s="129" t="s">
        <v>776</v>
      </c>
      <c r="C128" s="130" t="s">
        <v>77</v>
      </c>
      <c r="D128" s="131">
        <f t="shared" si="26"/>
        <v>3</v>
      </c>
      <c r="E128" s="131"/>
      <c r="F128" s="131">
        <v>3</v>
      </c>
      <c r="G128" s="131"/>
      <c r="H128" s="131"/>
      <c r="I128" s="131"/>
      <c r="J128" s="131"/>
      <c r="K128" s="131"/>
      <c r="L128" s="133" t="s">
        <v>135</v>
      </c>
      <c r="M128" s="134">
        <f t="shared" si="24"/>
        <v>3</v>
      </c>
      <c r="N128" s="132" t="e">
        <f>VLOOKUP(L128,#REF!,7,0)</f>
        <v>#REF!</v>
      </c>
      <c r="O128" s="135" t="e">
        <f t="shared" si="25"/>
        <v>#REF!</v>
      </c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7.25" customHeight="1" outlineLevel="2">
      <c r="A129" s="3"/>
      <c r="B129" s="129" t="s">
        <v>777</v>
      </c>
      <c r="C129" s="130" t="s">
        <v>77</v>
      </c>
      <c r="D129" s="131">
        <f t="shared" si="26"/>
        <v>1</v>
      </c>
      <c r="E129" s="131"/>
      <c r="F129" s="131"/>
      <c r="G129" s="131"/>
      <c r="H129" s="131"/>
      <c r="I129" s="131"/>
      <c r="J129" s="131">
        <v>1</v>
      </c>
      <c r="K129" s="131"/>
      <c r="L129" s="133" t="s">
        <v>140</v>
      </c>
      <c r="M129" s="134">
        <f t="shared" si="24"/>
        <v>1</v>
      </c>
      <c r="N129" s="132" t="e">
        <f>VLOOKUP(L129,#REF!,7,0)</f>
        <v>#REF!</v>
      </c>
      <c r="O129" s="135" t="e">
        <f t="shared" si="25"/>
        <v>#REF!</v>
      </c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7.25" customHeight="1" outlineLevel="2">
      <c r="A130" s="3"/>
      <c r="B130" s="129" t="s">
        <v>778</v>
      </c>
      <c r="C130" s="130" t="s">
        <v>77</v>
      </c>
      <c r="D130" s="131">
        <f t="shared" si="26"/>
        <v>7</v>
      </c>
      <c r="E130" s="131"/>
      <c r="F130" s="131">
        <v>2</v>
      </c>
      <c r="G130" s="131">
        <v>3</v>
      </c>
      <c r="H130" s="131">
        <v>1</v>
      </c>
      <c r="I130" s="131"/>
      <c r="J130" s="131">
        <v>1</v>
      </c>
      <c r="K130" s="131"/>
      <c r="L130" s="133" t="s">
        <v>143</v>
      </c>
      <c r="M130" s="134">
        <f t="shared" si="24"/>
        <v>7</v>
      </c>
      <c r="N130" s="132" t="e">
        <f>VLOOKUP(L130,#REF!,7,0)</f>
        <v>#REF!</v>
      </c>
      <c r="O130" s="135" t="e">
        <f t="shared" si="25"/>
        <v>#REF!</v>
      </c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7.25" customHeight="1" outlineLevel="2">
      <c r="A131" s="3"/>
      <c r="B131" s="129" t="s">
        <v>779</v>
      </c>
      <c r="C131" s="130" t="s">
        <v>77</v>
      </c>
      <c r="D131" s="131">
        <f t="shared" si="26"/>
        <v>73</v>
      </c>
      <c r="E131" s="131"/>
      <c r="F131" s="131">
        <v>13</v>
      </c>
      <c r="G131" s="131">
        <v>8</v>
      </c>
      <c r="H131" s="131">
        <v>9</v>
      </c>
      <c r="I131" s="131">
        <v>21</v>
      </c>
      <c r="J131" s="131">
        <v>14</v>
      </c>
      <c r="K131" s="131">
        <v>8</v>
      </c>
      <c r="L131" s="133" t="s">
        <v>148</v>
      </c>
      <c r="M131" s="134">
        <f t="shared" si="24"/>
        <v>73</v>
      </c>
      <c r="N131" s="132" t="e">
        <f>VLOOKUP(L131,#REF!,7,0)</f>
        <v>#REF!</v>
      </c>
      <c r="O131" s="135" t="e">
        <f t="shared" si="25"/>
        <v>#REF!</v>
      </c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7.25" customHeight="1" outlineLevel="2">
      <c r="A132" s="3"/>
      <c r="B132" s="129" t="s">
        <v>780</v>
      </c>
      <c r="C132" s="130" t="s">
        <v>77</v>
      </c>
      <c r="D132" s="131">
        <f t="shared" si="26"/>
        <v>61</v>
      </c>
      <c r="E132" s="131"/>
      <c r="F132" s="131">
        <v>8</v>
      </c>
      <c r="G132" s="131">
        <v>8</v>
      </c>
      <c r="H132" s="131">
        <v>10</v>
      </c>
      <c r="I132" s="131">
        <v>12</v>
      </c>
      <c r="J132" s="131">
        <v>23</v>
      </c>
      <c r="K132" s="131"/>
      <c r="L132" s="133" t="s">
        <v>153</v>
      </c>
      <c r="M132" s="134">
        <f t="shared" si="24"/>
        <v>61</v>
      </c>
      <c r="N132" s="132" t="e">
        <f>VLOOKUP(L132,#REF!,7,0)</f>
        <v>#REF!</v>
      </c>
      <c r="O132" s="135" t="e">
        <f t="shared" si="25"/>
        <v>#REF!</v>
      </c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7.25" customHeight="1" outlineLevel="2">
      <c r="A133" s="3"/>
      <c r="B133" s="129" t="s">
        <v>781</v>
      </c>
      <c r="C133" s="130" t="s">
        <v>77</v>
      </c>
      <c r="D133" s="131">
        <f t="shared" si="26"/>
        <v>1</v>
      </c>
      <c r="E133" s="131"/>
      <c r="F133" s="131"/>
      <c r="G133" s="131"/>
      <c r="H133" s="131"/>
      <c r="I133" s="131">
        <v>1</v>
      </c>
      <c r="J133" s="131"/>
      <c r="K133" s="131"/>
      <c r="L133" s="133" t="s">
        <v>782</v>
      </c>
      <c r="M133" s="134">
        <f t="shared" si="24"/>
        <v>1</v>
      </c>
      <c r="N133" s="132" t="e">
        <f>VLOOKUP(L133,#REF!,7,0)</f>
        <v>#REF!</v>
      </c>
      <c r="O133" s="135" t="e">
        <f t="shared" si="25"/>
        <v>#REF!</v>
      </c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7.25" customHeight="1" outlineLevel="2">
      <c r="A134" s="3"/>
      <c r="B134" s="129" t="s">
        <v>783</v>
      </c>
      <c r="C134" s="130" t="s">
        <v>77</v>
      </c>
      <c r="D134" s="131">
        <f t="shared" si="26"/>
        <v>12</v>
      </c>
      <c r="E134" s="131">
        <v>2</v>
      </c>
      <c r="F134" s="131"/>
      <c r="G134" s="131"/>
      <c r="H134" s="131">
        <v>8</v>
      </c>
      <c r="I134" s="131">
        <v>2</v>
      </c>
      <c r="J134" s="131"/>
      <c r="K134" s="131"/>
      <c r="L134" s="133" t="s">
        <v>158</v>
      </c>
      <c r="M134" s="134">
        <f t="shared" si="24"/>
        <v>12</v>
      </c>
      <c r="N134" s="132" t="e">
        <f>VLOOKUP(L134,#REF!,7,0)</f>
        <v>#REF!</v>
      </c>
      <c r="O134" s="135" t="e">
        <f t="shared" si="25"/>
        <v>#REF!</v>
      </c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7.25" customHeight="1" outlineLevel="2">
      <c r="A135" s="3"/>
      <c r="B135" s="129" t="s">
        <v>784</v>
      </c>
      <c r="C135" s="130" t="s">
        <v>77</v>
      </c>
      <c r="D135" s="131">
        <f t="shared" si="26"/>
        <v>11</v>
      </c>
      <c r="E135" s="131"/>
      <c r="F135" s="131">
        <v>2</v>
      </c>
      <c r="G135" s="131">
        <v>2</v>
      </c>
      <c r="H135" s="131">
        <v>1</v>
      </c>
      <c r="I135" s="131">
        <v>3</v>
      </c>
      <c r="J135" s="131">
        <v>3</v>
      </c>
      <c r="K135" s="131"/>
      <c r="L135" s="133" t="s">
        <v>785</v>
      </c>
      <c r="M135" s="134">
        <f t="shared" si="24"/>
        <v>11</v>
      </c>
      <c r="N135" s="132" t="e">
        <f>VLOOKUP(L135,#REF!,7,0)</f>
        <v>#REF!</v>
      </c>
      <c r="O135" s="135" t="e">
        <f t="shared" si="25"/>
        <v>#REF!</v>
      </c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17.25" customHeight="1" outlineLevel="2">
      <c r="A136" s="3"/>
      <c r="B136" s="129" t="s">
        <v>786</v>
      </c>
      <c r="C136" s="130" t="s">
        <v>77</v>
      </c>
      <c r="D136" s="131">
        <f t="shared" si="26"/>
        <v>63</v>
      </c>
      <c r="E136" s="131">
        <v>14</v>
      </c>
      <c r="F136" s="131">
        <v>7</v>
      </c>
      <c r="G136" s="131">
        <v>19</v>
      </c>
      <c r="H136" s="131">
        <v>8</v>
      </c>
      <c r="I136" s="131">
        <v>7</v>
      </c>
      <c r="J136" s="131">
        <v>8</v>
      </c>
      <c r="K136" s="131"/>
      <c r="L136" s="133" t="s">
        <v>787</v>
      </c>
      <c r="M136" s="134">
        <f t="shared" si="24"/>
        <v>63</v>
      </c>
      <c r="N136" s="132" t="e">
        <f>VLOOKUP(L136,#REF!,7,0)</f>
        <v>#REF!</v>
      </c>
      <c r="O136" s="135" t="e">
        <f t="shared" si="25"/>
        <v>#REF!</v>
      </c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17.25" customHeight="1" outlineLevel="2">
      <c r="A137" s="3"/>
      <c r="B137" s="129" t="s">
        <v>788</v>
      </c>
      <c r="C137" s="130" t="s">
        <v>77</v>
      </c>
      <c r="D137" s="131">
        <f t="shared" si="26"/>
        <v>14</v>
      </c>
      <c r="E137" s="131"/>
      <c r="F137" s="131">
        <v>3</v>
      </c>
      <c r="G137" s="131">
        <v>3</v>
      </c>
      <c r="H137" s="131">
        <v>2</v>
      </c>
      <c r="I137" s="131"/>
      <c r="J137" s="131">
        <v>5</v>
      </c>
      <c r="K137" s="131">
        <v>1</v>
      </c>
      <c r="L137" s="133" t="s">
        <v>163</v>
      </c>
      <c r="M137" s="134">
        <f t="shared" si="24"/>
        <v>14</v>
      </c>
      <c r="N137" s="132" t="e">
        <f>VLOOKUP(L137,#REF!,7,0)</f>
        <v>#REF!</v>
      </c>
      <c r="O137" s="135" t="e">
        <f t="shared" si="25"/>
        <v>#REF!</v>
      </c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7.25" customHeight="1" outlineLevel="2">
      <c r="A138" s="3"/>
      <c r="B138" s="129" t="s">
        <v>789</v>
      </c>
      <c r="C138" s="130" t="s">
        <v>77</v>
      </c>
      <c r="D138" s="131">
        <f t="shared" si="26"/>
        <v>2</v>
      </c>
      <c r="E138" s="131"/>
      <c r="F138" s="131">
        <v>1</v>
      </c>
      <c r="G138" s="131"/>
      <c r="H138" s="131"/>
      <c r="I138" s="131">
        <v>1</v>
      </c>
      <c r="J138" s="131"/>
      <c r="K138" s="131"/>
      <c r="L138" s="133" t="s">
        <v>168</v>
      </c>
      <c r="M138" s="134">
        <f t="shared" si="24"/>
        <v>2</v>
      </c>
      <c r="N138" s="132" t="e">
        <f>VLOOKUP(L138,#REF!,7,0)</f>
        <v>#REF!</v>
      </c>
      <c r="O138" s="135" t="e">
        <f t="shared" si="25"/>
        <v>#REF!</v>
      </c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17.25" customHeight="1" outlineLevel="2">
      <c r="A139" s="3"/>
      <c r="B139" s="129" t="s">
        <v>790</v>
      </c>
      <c r="C139" s="130" t="s">
        <v>77</v>
      </c>
      <c r="D139" s="131">
        <f t="shared" si="26"/>
        <v>1</v>
      </c>
      <c r="E139" s="131"/>
      <c r="F139" s="131"/>
      <c r="G139" s="131"/>
      <c r="H139" s="131"/>
      <c r="I139" s="131">
        <v>1</v>
      </c>
      <c r="J139" s="131"/>
      <c r="K139" s="131"/>
      <c r="L139" s="133" t="s">
        <v>173</v>
      </c>
      <c r="M139" s="134">
        <f t="shared" si="24"/>
        <v>1</v>
      </c>
      <c r="N139" s="132" t="e">
        <f>VLOOKUP(L139,#REF!,7,0)</f>
        <v>#REF!</v>
      </c>
      <c r="O139" s="135" t="e">
        <f t="shared" si="25"/>
        <v>#REF!</v>
      </c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7.25" customHeight="1" outlineLevel="2">
      <c r="A140" s="3"/>
      <c r="B140" s="129" t="s">
        <v>791</v>
      </c>
      <c r="C140" s="130" t="s">
        <v>77</v>
      </c>
      <c r="D140" s="131">
        <f t="shared" si="26"/>
        <v>7</v>
      </c>
      <c r="E140" s="131"/>
      <c r="F140" s="131">
        <v>1</v>
      </c>
      <c r="G140" s="131">
        <v>1</v>
      </c>
      <c r="H140" s="131">
        <v>1</v>
      </c>
      <c r="I140" s="131">
        <v>2</v>
      </c>
      <c r="J140" s="131">
        <v>2</v>
      </c>
      <c r="K140" s="131"/>
      <c r="L140" s="133" t="s">
        <v>178</v>
      </c>
      <c r="M140" s="134">
        <f t="shared" si="24"/>
        <v>7</v>
      </c>
      <c r="N140" s="132" t="e">
        <f>VLOOKUP(L140,#REF!,7,0)</f>
        <v>#REF!</v>
      </c>
      <c r="O140" s="135" t="e">
        <f t="shared" si="25"/>
        <v>#REF!</v>
      </c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17.25" customHeight="1" outlineLevel="2">
      <c r="A141" s="3"/>
      <c r="B141" s="129" t="s">
        <v>792</v>
      </c>
      <c r="C141" s="130" t="s">
        <v>77</v>
      </c>
      <c r="D141" s="131">
        <f t="shared" si="26"/>
        <v>102</v>
      </c>
      <c r="E141" s="131"/>
      <c r="F141" s="131">
        <v>29</v>
      </c>
      <c r="G141" s="131">
        <v>20</v>
      </c>
      <c r="H141" s="131">
        <v>14</v>
      </c>
      <c r="I141" s="131">
        <v>29</v>
      </c>
      <c r="J141" s="131">
        <v>8</v>
      </c>
      <c r="K141" s="131">
        <v>2</v>
      </c>
      <c r="L141" s="133" t="s">
        <v>793</v>
      </c>
      <c r="M141" s="134">
        <f t="shared" si="24"/>
        <v>102</v>
      </c>
      <c r="N141" s="132" t="e">
        <f>VLOOKUP(L141,#REF!,7,0)</f>
        <v>#REF!</v>
      </c>
      <c r="O141" s="135" t="e">
        <f t="shared" si="25"/>
        <v>#REF!</v>
      </c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spans="1:26" ht="17.25" customHeight="1" outlineLevel="2">
      <c r="A142" s="3"/>
      <c r="B142" s="129" t="s">
        <v>744</v>
      </c>
      <c r="C142" s="130" t="s">
        <v>77</v>
      </c>
      <c r="D142" s="131">
        <f t="shared" si="26"/>
        <v>1</v>
      </c>
      <c r="E142" s="131"/>
      <c r="F142" s="131">
        <v>1</v>
      </c>
      <c r="G142" s="131"/>
      <c r="H142" s="131"/>
      <c r="I142" s="131"/>
      <c r="J142" s="131"/>
      <c r="K142" s="131"/>
      <c r="L142" s="133" t="s">
        <v>794</v>
      </c>
      <c r="M142" s="134">
        <f t="shared" si="24"/>
        <v>1</v>
      </c>
      <c r="N142" s="132" t="e">
        <f>VLOOKUP(L142,#REF!,7,0)</f>
        <v>#REF!</v>
      </c>
      <c r="O142" s="135" t="e">
        <f t="shared" si="25"/>
        <v>#REF!</v>
      </c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7.25" customHeight="1" outlineLevel="2">
      <c r="A143" s="3"/>
      <c r="B143" s="129" t="s">
        <v>795</v>
      </c>
      <c r="C143" s="130" t="s">
        <v>77</v>
      </c>
      <c r="D143" s="131">
        <f t="shared" si="26"/>
        <v>1</v>
      </c>
      <c r="E143" s="131"/>
      <c r="F143" s="131"/>
      <c r="G143" s="131"/>
      <c r="H143" s="131"/>
      <c r="I143" s="131">
        <v>1</v>
      </c>
      <c r="J143" s="131"/>
      <c r="K143" s="131"/>
      <c r="L143" s="133" t="s">
        <v>796</v>
      </c>
      <c r="M143" s="134">
        <f t="shared" si="24"/>
        <v>1</v>
      </c>
      <c r="N143" s="132" t="e">
        <f>VLOOKUP(L143,#REF!,7,0)</f>
        <v>#REF!</v>
      </c>
      <c r="O143" s="135" t="e">
        <f t="shared" si="25"/>
        <v>#REF!</v>
      </c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7.25" customHeight="1" outlineLevel="2">
      <c r="A144" s="3"/>
      <c r="B144" s="129" t="s">
        <v>797</v>
      </c>
      <c r="C144" s="130" t="s">
        <v>77</v>
      </c>
      <c r="D144" s="131">
        <f t="shared" si="26"/>
        <v>5</v>
      </c>
      <c r="E144" s="131"/>
      <c r="F144" s="131"/>
      <c r="G144" s="131"/>
      <c r="H144" s="131"/>
      <c r="I144" s="131">
        <v>1</v>
      </c>
      <c r="J144" s="131">
        <v>4</v>
      </c>
      <c r="K144" s="131"/>
      <c r="L144" s="133" t="s">
        <v>798</v>
      </c>
      <c r="M144" s="134">
        <f t="shared" si="24"/>
        <v>5</v>
      </c>
      <c r="N144" s="132" t="e">
        <f>VLOOKUP(L144,#REF!,7,0)</f>
        <v>#REF!</v>
      </c>
      <c r="O144" s="135" t="e">
        <f t="shared" si="25"/>
        <v>#REF!</v>
      </c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7.25" customHeight="1" outlineLevel="2">
      <c r="A145" s="3"/>
      <c r="B145" s="129" t="s">
        <v>799</v>
      </c>
      <c r="C145" s="130" t="s">
        <v>77</v>
      </c>
      <c r="D145" s="131">
        <f t="shared" si="26"/>
        <v>22</v>
      </c>
      <c r="E145" s="131">
        <v>3</v>
      </c>
      <c r="F145" s="131">
        <v>6</v>
      </c>
      <c r="G145" s="131">
        <v>4</v>
      </c>
      <c r="H145" s="131">
        <v>2</v>
      </c>
      <c r="I145" s="131">
        <v>4</v>
      </c>
      <c r="J145" s="131">
        <v>3</v>
      </c>
      <c r="K145" s="131"/>
      <c r="L145" s="133" t="s">
        <v>183</v>
      </c>
      <c r="M145" s="134">
        <f t="shared" si="24"/>
        <v>22</v>
      </c>
      <c r="N145" s="132" t="e">
        <f>VLOOKUP(L145,#REF!,7,0)</f>
        <v>#REF!</v>
      </c>
      <c r="O145" s="135" t="e">
        <f t="shared" si="25"/>
        <v>#REF!</v>
      </c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7.25" customHeight="1" outlineLevel="2">
      <c r="A146" s="3"/>
      <c r="B146" s="129" t="s">
        <v>800</v>
      </c>
      <c r="C146" s="130" t="s">
        <v>77</v>
      </c>
      <c r="D146" s="131">
        <f t="shared" si="26"/>
        <v>92</v>
      </c>
      <c r="E146" s="131"/>
      <c r="F146" s="131">
        <v>18</v>
      </c>
      <c r="G146" s="131">
        <v>24</v>
      </c>
      <c r="H146" s="131">
        <v>6</v>
      </c>
      <c r="I146" s="131">
        <v>23</v>
      </c>
      <c r="J146" s="131">
        <v>19</v>
      </c>
      <c r="K146" s="131">
        <v>2</v>
      </c>
      <c r="L146" s="133" t="s">
        <v>188</v>
      </c>
      <c r="M146" s="134">
        <f t="shared" si="24"/>
        <v>92</v>
      </c>
      <c r="N146" s="132" t="e">
        <f>VLOOKUP(L146,#REF!,7,0)</f>
        <v>#REF!</v>
      </c>
      <c r="O146" s="135" t="e">
        <f t="shared" si="25"/>
        <v>#REF!</v>
      </c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7.25" customHeight="1" outlineLevel="2">
      <c r="A147" s="3"/>
      <c r="B147" s="129" t="s">
        <v>801</v>
      </c>
      <c r="C147" s="130" t="s">
        <v>77</v>
      </c>
      <c r="D147" s="131">
        <f t="shared" si="26"/>
        <v>21</v>
      </c>
      <c r="E147" s="131"/>
      <c r="F147" s="131">
        <v>3</v>
      </c>
      <c r="G147" s="131">
        <v>2</v>
      </c>
      <c r="H147" s="131">
        <v>5</v>
      </c>
      <c r="I147" s="131">
        <v>10</v>
      </c>
      <c r="J147" s="131">
        <v>1</v>
      </c>
      <c r="K147" s="131"/>
      <c r="L147" s="133" t="s">
        <v>193</v>
      </c>
      <c r="M147" s="134">
        <f t="shared" si="24"/>
        <v>21</v>
      </c>
      <c r="N147" s="132" t="e">
        <f>VLOOKUP(L147,#REF!,7,0)</f>
        <v>#REF!</v>
      </c>
      <c r="O147" s="135" t="e">
        <f t="shared" si="25"/>
        <v>#REF!</v>
      </c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7.25" customHeight="1" outlineLevel="2">
      <c r="A148" s="3"/>
      <c r="B148" s="129" t="s">
        <v>802</v>
      </c>
      <c r="C148" s="130" t="s">
        <v>77</v>
      </c>
      <c r="D148" s="131">
        <f t="shared" si="26"/>
        <v>4</v>
      </c>
      <c r="E148" s="131"/>
      <c r="F148" s="131"/>
      <c r="G148" s="131"/>
      <c r="H148" s="131">
        <v>2</v>
      </c>
      <c r="I148" s="131">
        <v>2</v>
      </c>
      <c r="J148" s="131"/>
      <c r="K148" s="131"/>
      <c r="L148" s="133" t="s">
        <v>198</v>
      </c>
      <c r="M148" s="134">
        <f t="shared" si="24"/>
        <v>4</v>
      </c>
      <c r="N148" s="132" t="e">
        <f>VLOOKUP(L148,#REF!,7,0)</f>
        <v>#REF!</v>
      </c>
      <c r="O148" s="135" t="e">
        <f t="shared" si="25"/>
        <v>#REF!</v>
      </c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7.25" customHeight="1" outlineLevel="2">
      <c r="A149" s="3"/>
      <c r="B149" s="129" t="s">
        <v>803</v>
      </c>
      <c r="C149" s="130" t="s">
        <v>77</v>
      </c>
      <c r="D149" s="131">
        <f t="shared" si="26"/>
        <v>6</v>
      </c>
      <c r="E149" s="131"/>
      <c r="F149" s="131">
        <v>3</v>
      </c>
      <c r="G149" s="131"/>
      <c r="H149" s="131">
        <v>1</v>
      </c>
      <c r="I149" s="131">
        <v>2</v>
      </c>
      <c r="J149" s="131"/>
      <c r="K149" s="131"/>
      <c r="L149" s="133" t="s">
        <v>203</v>
      </c>
      <c r="M149" s="134">
        <f t="shared" si="24"/>
        <v>6</v>
      </c>
      <c r="N149" s="132" t="e">
        <f>VLOOKUP(L149,#REF!,7,0)</f>
        <v>#REF!</v>
      </c>
      <c r="O149" s="135" t="e">
        <f t="shared" si="25"/>
        <v>#REF!</v>
      </c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7.25" customHeight="1" outlineLevel="2">
      <c r="A150" s="3"/>
      <c r="B150" s="129" t="s">
        <v>804</v>
      </c>
      <c r="C150" s="130" t="s">
        <v>77</v>
      </c>
      <c r="D150" s="131">
        <f t="shared" si="26"/>
        <v>5</v>
      </c>
      <c r="E150" s="131"/>
      <c r="F150" s="131">
        <v>3</v>
      </c>
      <c r="G150" s="131"/>
      <c r="H150" s="131"/>
      <c r="I150" s="131">
        <v>2</v>
      </c>
      <c r="J150" s="131"/>
      <c r="K150" s="131"/>
      <c r="L150" s="133" t="s">
        <v>208</v>
      </c>
      <c r="M150" s="134">
        <f t="shared" si="24"/>
        <v>5</v>
      </c>
      <c r="N150" s="132" t="e">
        <f>VLOOKUP(L150,#REF!,7,0)</f>
        <v>#REF!</v>
      </c>
      <c r="O150" s="135" t="e">
        <f t="shared" si="25"/>
        <v>#REF!</v>
      </c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7.25" customHeight="1" outlineLevel="2">
      <c r="A151" s="3"/>
      <c r="B151" s="129" t="s">
        <v>805</v>
      </c>
      <c r="C151" s="130" t="s">
        <v>77</v>
      </c>
      <c r="D151" s="131">
        <f t="shared" si="26"/>
        <v>51</v>
      </c>
      <c r="E151" s="131"/>
      <c r="F151" s="131">
        <v>26</v>
      </c>
      <c r="G151" s="131">
        <v>5</v>
      </c>
      <c r="H151" s="131">
        <v>4</v>
      </c>
      <c r="I151" s="131">
        <v>5</v>
      </c>
      <c r="J151" s="131">
        <v>10</v>
      </c>
      <c r="K151" s="131">
        <v>1</v>
      </c>
      <c r="L151" s="133" t="s">
        <v>213</v>
      </c>
      <c r="M151" s="134">
        <f t="shared" si="24"/>
        <v>51</v>
      </c>
      <c r="N151" s="132" t="e">
        <f>VLOOKUP(L151,#REF!,7,0)</f>
        <v>#REF!</v>
      </c>
      <c r="O151" s="135" t="e">
        <f t="shared" si="25"/>
        <v>#REF!</v>
      </c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7.25" customHeight="1" outlineLevel="2">
      <c r="A152" s="3"/>
      <c r="B152" s="129" t="s">
        <v>806</v>
      </c>
      <c r="C152" s="130" t="s">
        <v>77</v>
      </c>
      <c r="D152" s="131">
        <f t="shared" si="26"/>
        <v>7</v>
      </c>
      <c r="E152" s="131"/>
      <c r="F152" s="131"/>
      <c r="G152" s="131"/>
      <c r="H152" s="131"/>
      <c r="I152" s="131"/>
      <c r="J152" s="131">
        <v>7</v>
      </c>
      <c r="K152" s="131"/>
      <c r="L152" s="133" t="s">
        <v>218</v>
      </c>
      <c r="M152" s="134">
        <f t="shared" si="24"/>
        <v>7</v>
      </c>
      <c r="N152" s="132" t="e">
        <f>VLOOKUP(L152,#REF!,7,0)</f>
        <v>#REF!</v>
      </c>
      <c r="O152" s="135" t="e">
        <f t="shared" si="25"/>
        <v>#REF!</v>
      </c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7.25" customHeight="1" outlineLevel="2">
      <c r="A153" s="3"/>
      <c r="B153" s="129" t="s">
        <v>807</v>
      </c>
      <c r="C153" s="130" t="s">
        <v>77</v>
      </c>
      <c r="D153" s="131">
        <f t="shared" si="26"/>
        <v>8</v>
      </c>
      <c r="E153" s="131"/>
      <c r="F153" s="131">
        <v>1</v>
      </c>
      <c r="G153" s="131"/>
      <c r="H153" s="131">
        <v>1</v>
      </c>
      <c r="I153" s="131">
        <v>6</v>
      </c>
      <c r="J153" s="131"/>
      <c r="K153" s="131"/>
      <c r="L153" s="133" t="s">
        <v>223</v>
      </c>
      <c r="M153" s="134">
        <f t="shared" si="24"/>
        <v>8</v>
      </c>
      <c r="N153" s="132" t="e">
        <f>VLOOKUP(L153,#REF!,7,0)</f>
        <v>#REF!</v>
      </c>
      <c r="O153" s="135" t="e">
        <f t="shared" si="25"/>
        <v>#REF!</v>
      </c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7.25" customHeight="1" outlineLevel="2">
      <c r="A154" s="3"/>
      <c r="B154" s="129" t="s">
        <v>808</v>
      </c>
      <c r="C154" s="130" t="s">
        <v>77</v>
      </c>
      <c r="D154" s="131">
        <f t="shared" si="26"/>
        <v>1</v>
      </c>
      <c r="E154" s="131"/>
      <c r="F154" s="131">
        <v>1</v>
      </c>
      <c r="G154" s="131"/>
      <c r="H154" s="131"/>
      <c r="I154" s="131"/>
      <c r="J154" s="131"/>
      <c r="K154" s="131"/>
      <c r="L154" s="133" t="s">
        <v>228</v>
      </c>
      <c r="M154" s="134">
        <f t="shared" si="24"/>
        <v>1</v>
      </c>
      <c r="N154" s="132" t="e">
        <f>VLOOKUP(L154,#REF!,7,0)</f>
        <v>#REF!</v>
      </c>
      <c r="O154" s="135" t="e">
        <f t="shared" si="25"/>
        <v>#REF!</v>
      </c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7.25" customHeight="1" outlineLevel="2">
      <c r="A155" s="3"/>
      <c r="B155" s="129" t="s">
        <v>809</v>
      </c>
      <c r="C155" s="130" t="s">
        <v>77</v>
      </c>
      <c r="D155" s="131">
        <f t="shared" si="26"/>
        <v>98</v>
      </c>
      <c r="E155" s="131"/>
      <c r="F155" s="131">
        <v>20</v>
      </c>
      <c r="G155" s="131">
        <v>34</v>
      </c>
      <c r="H155" s="131">
        <v>15</v>
      </c>
      <c r="I155" s="131">
        <v>13</v>
      </c>
      <c r="J155" s="131">
        <v>16</v>
      </c>
      <c r="K155" s="131"/>
      <c r="L155" s="133" t="s">
        <v>233</v>
      </c>
      <c r="M155" s="134">
        <f t="shared" si="24"/>
        <v>98</v>
      </c>
      <c r="N155" s="132" t="e">
        <f>VLOOKUP(L155,#REF!,7,0)</f>
        <v>#REF!</v>
      </c>
      <c r="O155" s="135" t="e">
        <f t="shared" si="25"/>
        <v>#REF!</v>
      </c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7.25" customHeight="1" outlineLevel="2">
      <c r="A156" s="3"/>
      <c r="B156" s="129" t="s">
        <v>810</v>
      </c>
      <c r="C156" s="130" t="s">
        <v>77</v>
      </c>
      <c r="D156" s="131">
        <f t="shared" si="26"/>
        <v>9</v>
      </c>
      <c r="E156" s="131">
        <v>2</v>
      </c>
      <c r="F156" s="131">
        <v>1</v>
      </c>
      <c r="G156" s="131">
        <v>2</v>
      </c>
      <c r="H156" s="131">
        <v>1</v>
      </c>
      <c r="I156" s="131">
        <v>2</v>
      </c>
      <c r="J156" s="131">
        <v>1</v>
      </c>
      <c r="K156" s="131"/>
      <c r="L156" s="133" t="s">
        <v>238</v>
      </c>
      <c r="M156" s="134">
        <f t="shared" si="24"/>
        <v>9</v>
      </c>
      <c r="N156" s="132" t="e">
        <f>VLOOKUP(L156,#REF!,7,0)</f>
        <v>#REF!</v>
      </c>
      <c r="O156" s="135" t="e">
        <f t="shared" si="25"/>
        <v>#REF!</v>
      </c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7.25" customHeight="1" outlineLevel="2">
      <c r="A157" s="3"/>
      <c r="B157" s="129" t="s">
        <v>811</v>
      </c>
      <c r="C157" s="130" t="s">
        <v>77</v>
      </c>
      <c r="D157" s="131">
        <f t="shared" si="26"/>
        <v>6</v>
      </c>
      <c r="E157" s="131"/>
      <c r="F157" s="131">
        <v>3</v>
      </c>
      <c r="G157" s="131"/>
      <c r="H157" s="131">
        <v>1</v>
      </c>
      <c r="I157" s="131">
        <v>2</v>
      </c>
      <c r="J157" s="131"/>
      <c r="K157" s="131"/>
      <c r="L157" s="133" t="s">
        <v>243</v>
      </c>
      <c r="M157" s="134">
        <f t="shared" si="24"/>
        <v>6</v>
      </c>
      <c r="N157" s="132" t="e">
        <f>VLOOKUP(L157,#REF!,7,0)</f>
        <v>#REF!</v>
      </c>
      <c r="O157" s="135" t="e">
        <f t="shared" si="25"/>
        <v>#REF!</v>
      </c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7.25" customHeight="1" outlineLevel="2">
      <c r="A158" s="3"/>
      <c r="B158" s="129" t="s">
        <v>812</v>
      </c>
      <c r="C158" s="130" t="s">
        <v>77</v>
      </c>
      <c r="D158" s="131">
        <f t="shared" si="26"/>
        <v>15</v>
      </c>
      <c r="E158" s="131"/>
      <c r="F158" s="131">
        <v>2</v>
      </c>
      <c r="G158" s="131">
        <v>2</v>
      </c>
      <c r="H158" s="131">
        <v>2</v>
      </c>
      <c r="I158" s="131">
        <v>6</v>
      </c>
      <c r="J158" s="131">
        <v>3</v>
      </c>
      <c r="K158" s="131"/>
      <c r="L158" s="133" t="s">
        <v>248</v>
      </c>
      <c r="M158" s="134">
        <f t="shared" si="24"/>
        <v>15</v>
      </c>
      <c r="N158" s="132" t="e">
        <f>VLOOKUP(L158,#REF!,7,0)</f>
        <v>#REF!</v>
      </c>
      <c r="O158" s="135" t="e">
        <f t="shared" si="25"/>
        <v>#REF!</v>
      </c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7.25" customHeight="1" outlineLevel="1">
      <c r="A159" s="3"/>
      <c r="B159" s="139" t="s">
        <v>813</v>
      </c>
      <c r="C159" s="140"/>
      <c r="D159" s="141"/>
      <c r="E159" s="142"/>
      <c r="F159" s="142"/>
      <c r="G159" s="142"/>
      <c r="H159" s="142"/>
      <c r="I159" s="142"/>
      <c r="J159" s="142"/>
      <c r="K159" s="142"/>
      <c r="L159" s="143"/>
      <c r="M159" s="144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7.25" customHeight="1" outlineLevel="2">
      <c r="A160" s="145"/>
      <c r="B160" s="137" t="s">
        <v>675</v>
      </c>
      <c r="C160" s="127" t="s">
        <v>47</v>
      </c>
      <c r="D160" s="146" t="s">
        <v>514</v>
      </c>
      <c r="E160" s="138" t="s">
        <v>691</v>
      </c>
      <c r="F160" s="138" t="s">
        <v>692</v>
      </c>
      <c r="G160" s="138" t="s">
        <v>693</v>
      </c>
      <c r="H160" s="138" t="s">
        <v>694</v>
      </c>
      <c r="I160" s="138" t="s">
        <v>695</v>
      </c>
      <c r="J160" s="138" t="s">
        <v>696</v>
      </c>
      <c r="K160" s="138" t="s">
        <v>697</v>
      </c>
      <c r="L160" s="133"/>
      <c r="M160" s="134"/>
      <c r="N160" s="132"/>
      <c r="O160" s="135"/>
      <c r="P160" s="149"/>
      <c r="Q160" s="149"/>
      <c r="R160" s="149"/>
      <c r="S160" s="149"/>
      <c r="T160" s="149"/>
      <c r="U160" s="149"/>
      <c r="V160" s="149"/>
      <c r="W160" s="149"/>
      <c r="X160" s="149"/>
      <c r="Y160" s="149"/>
      <c r="Z160" s="149"/>
    </row>
    <row r="161" spans="1:26" ht="17.25" customHeight="1" outlineLevel="2">
      <c r="A161" s="3"/>
      <c r="B161" s="129" t="s">
        <v>532</v>
      </c>
      <c r="C161" s="130" t="s">
        <v>77</v>
      </c>
      <c r="D161" s="131">
        <f>SUM(E161:K161)</f>
        <v>451</v>
      </c>
      <c r="E161" s="131"/>
      <c r="F161" s="131">
        <v>118</v>
      </c>
      <c r="G161" s="131">
        <v>93</v>
      </c>
      <c r="H161" s="131">
        <v>54</v>
      </c>
      <c r="I161" s="131">
        <v>108</v>
      </c>
      <c r="J161" s="131">
        <v>72</v>
      </c>
      <c r="K161" s="131">
        <v>6</v>
      </c>
      <c r="L161" s="133" t="s">
        <v>814</v>
      </c>
      <c r="M161" s="134">
        <f>D161</f>
        <v>451</v>
      </c>
      <c r="N161" s="132" t="e">
        <f>VLOOKUP(L161,#REF!,7,0)</f>
        <v>#REF!</v>
      </c>
      <c r="O161" s="135" t="e">
        <f>N161*M161</f>
        <v>#REF!</v>
      </c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7.25" customHeight="1" outlineLevel="1">
      <c r="A162" s="3"/>
      <c r="B162" s="139" t="s">
        <v>815</v>
      </c>
      <c r="C162" s="140"/>
      <c r="D162" s="141"/>
      <c r="E162" s="142"/>
      <c r="F162" s="142"/>
      <c r="G162" s="142"/>
      <c r="H162" s="142"/>
      <c r="I162" s="142"/>
      <c r="J162" s="142"/>
      <c r="K162" s="142"/>
      <c r="L162" s="143"/>
      <c r="M162" s="144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spans="1:26" ht="17.25" customHeight="1" outlineLevel="2">
      <c r="A163" s="145"/>
      <c r="B163" s="137" t="s">
        <v>675</v>
      </c>
      <c r="C163" s="127" t="s">
        <v>47</v>
      </c>
      <c r="D163" s="146" t="s">
        <v>514</v>
      </c>
      <c r="E163" s="138" t="s">
        <v>691</v>
      </c>
      <c r="F163" s="138" t="s">
        <v>692</v>
      </c>
      <c r="G163" s="138" t="s">
        <v>693</v>
      </c>
      <c r="H163" s="138" t="s">
        <v>694</v>
      </c>
      <c r="I163" s="138" t="s">
        <v>695</v>
      </c>
      <c r="J163" s="138" t="s">
        <v>696</v>
      </c>
      <c r="K163" s="138" t="s">
        <v>697</v>
      </c>
      <c r="L163" s="147"/>
      <c r="M163" s="148"/>
      <c r="N163" s="149"/>
      <c r="O163" s="149"/>
      <c r="P163" s="149"/>
      <c r="Q163" s="149"/>
      <c r="R163" s="149"/>
      <c r="S163" s="149"/>
      <c r="T163" s="149"/>
      <c r="U163" s="149"/>
      <c r="V163" s="149"/>
      <c r="W163" s="149"/>
      <c r="X163" s="149"/>
      <c r="Y163" s="149"/>
      <c r="Z163" s="149"/>
    </row>
    <row r="164" spans="1:26" ht="17.25" customHeight="1" outlineLevel="2">
      <c r="A164" s="3"/>
      <c r="B164" s="129" t="s">
        <v>622</v>
      </c>
      <c r="C164" s="130" t="s">
        <v>77</v>
      </c>
      <c r="D164" s="131">
        <f t="shared" ref="D164:D178" si="27">SUM(E164:K164)</f>
        <v>4</v>
      </c>
      <c r="E164" s="131">
        <v>4</v>
      </c>
      <c r="F164" s="131"/>
      <c r="G164" s="131"/>
      <c r="H164" s="131"/>
      <c r="I164" s="131"/>
      <c r="J164" s="131"/>
      <c r="K164" s="131"/>
      <c r="L164" s="133" t="s">
        <v>816</v>
      </c>
      <c r="M164" s="134">
        <f t="shared" ref="M164:M178" si="28">D164</f>
        <v>4</v>
      </c>
      <c r="N164" s="132" t="e">
        <f>VLOOKUP(L164,#REF!,7,0)</f>
        <v>#REF!</v>
      </c>
      <c r="O164" s="135" t="e">
        <f t="shared" ref="O164:O178" si="29">N164*M164</f>
        <v>#REF!</v>
      </c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spans="1:26" ht="17.25" customHeight="1" outlineLevel="2">
      <c r="A165" s="3"/>
      <c r="B165" s="129" t="s">
        <v>422</v>
      </c>
      <c r="C165" s="130" t="s">
        <v>77</v>
      </c>
      <c r="D165" s="131">
        <f t="shared" si="27"/>
        <v>4</v>
      </c>
      <c r="E165" s="131">
        <v>4</v>
      </c>
      <c r="F165" s="131"/>
      <c r="G165" s="131"/>
      <c r="H165" s="131"/>
      <c r="I165" s="131"/>
      <c r="J165" s="131"/>
      <c r="K165" s="131"/>
      <c r="L165" s="133" t="s">
        <v>817</v>
      </c>
      <c r="M165" s="134">
        <f t="shared" si="28"/>
        <v>4</v>
      </c>
      <c r="N165" s="132" t="e">
        <f>VLOOKUP(L165,#REF!,7,0)</f>
        <v>#REF!</v>
      </c>
      <c r="O165" s="135" t="e">
        <f t="shared" si="29"/>
        <v>#REF!</v>
      </c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spans="1:26" ht="17.25" customHeight="1" outlineLevel="2">
      <c r="A166" s="3"/>
      <c r="B166" s="129" t="s">
        <v>652</v>
      </c>
      <c r="C166" s="130" t="s">
        <v>77</v>
      </c>
      <c r="D166" s="131">
        <f t="shared" si="27"/>
        <v>2</v>
      </c>
      <c r="E166" s="131">
        <v>2</v>
      </c>
      <c r="F166" s="131"/>
      <c r="G166" s="131"/>
      <c r="H166" s="131"/>
      <c r="I166" s="131"/>
      <c r="J166" s="131"/>
      <c r="K166" s="131"/>
      <c r="L166" s="133" t="s">
        <v>818</v>
      </c>
      <c r="M166" s="134">
        <f t="shared" si="28"/>
        <v>2</v>
      </c>
      <c r="N166" s="132" t="e">
        <f>VLOOKUP(L166,#REF!,7,0)</f>
        <v>#REF!</v>
      </c>
      <c r="O166" s="135" t="e">
        <f t="shared" si="29"/>
        <v>#REF!</v>
      </c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spans="1:26" ht="17.25" customHeight="1" outlineLevel="2">
      <c r="A167" s="3"/>
      <c r="B167" s="129" t="s">
        <v>539</v>
      </c>
      <c r="C167" s="130" t="s">
        <v>77</v>
      </c>
      <c r="D167" s="131">
        <f t="shared" si="27"/>
        <v>7</v>
      </c>
      <c r="E167" s="131">
        <v>2</v>
      </c>
      <c r="F167" s="131">
        <v>1</v>
      </c>
      <c r="G167" s="131">
        <v>1</v>
      </c>
      <c r="H167" s="131">
        <v>1</v>
      </c>
      <c r="I167" s="131">
        <v>1</v>
      </c>
      <c r="J167" s="131">
        <v>1</v>
      </c>
      <c r="K167" s="131"/>
      <c r="L167" s="133" t="s">
        <v>819</v>
      </c>
      <c r="M167" s="134">
        <f t="shared" si="28"/>
        <v>7</v>
      </c>
      <c r="N167" s="132" t="e">
        <f>VLOOKUP(L167,#REF!,7,0)</f>
        <v>#REF!</v>
      </c>
      <c r="O167" s="135" t="e">
        <f t="shared" si="29"/>
        <v>#REF!</v>
      </c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spans="1:26" ht="17.25" customHeight="1" outlineLevel="2">
      <c r="A168" s="3"/>
      <c r="B168" s="129" t="s">
        <v>589</v>
      </c>
      <c r="C168" s="130" t="s">
        <v>77</v>
      </c>
      <c r="D168" s="131">
        <f t="shared" si="27"/>
        <v>1</v>
      </c>
      <c r="E168" s="131">
        <v>1</v>
      </c>
      <c r="F168" s="131"/>
      <c r="G168" s="131"/>
      <c r="H168" s="131"/>
      <c r="I168" s="131"/>
      <c r="J168" s="131"/>
      <c r="K168" s="131"/>
      <c r="L168" s="133" t="s">
        <v>820</v>
      </c>
      <c r="M168" s="134">
        <f t="shared" si="28"/>
        <v>1</v>
      </c>
      <c r="N168" s="132" t="e">
        <f>VLOOKUP(L168,#REF!,7,0)</f>
        <v>#REF!</v>
      </c>
      <c r="O168" s="135" t="e">
        <f t="shared" si="29"/>
        <v>#REF!</v>
      </c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spans="1:26" ht="17.25" customHeight="1" outlineLevel="2">
      <c r="A169" s="3"/>
      <c r="B169" s="129" t="s">
        <v>534</v>
      </c>
      <c r="C169" s="130" t="s">
        <v>77</v>
      </c>
      <c r="D169" s="131">
        <f t="shared" si="27"/>
        <v>4</v>
      </c>
      <c r="E169" s="131">
        <v>4</v>
      </c>
      <c r="F169" s="131"/>
      <c r="G169" s="131"/>
      <c r="H169" s="131"/>
      <c r="I169" s="131"/>
      <c r="J169" s="131"/>
      <c r="K169" s="131"/>
      <c r="L169" s="133" t="s">
        <v>821</v>
      </c>
      <c r="M169" s="134">
        <f t="shared" si="28"/>
        <v>4</v>
      </c>
      <c r="N169" s="132" t="e">
        <f>VLOOKUP(L169,#REF!,7,0)</f>
        <v>#REF!</v>
      </c>
      <c r="O169" s="135" t="e">
        <f t="shared" si="29"/>
        <v>#REF!</v>
      </c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spans="1:26" ht="17.25" customHeight="1" outlineLevel="2">
      <c r="A170" s="3"/>
      <c r="B170" s="129" t="s">
        <v>639</v>
      </c>
      <c r="C170" s="130" t="s">
        <v>77</v>
      </c>
      <c r="D170" s="131">
        <f t="shared" si="27"/>
        <v>2</v>
      </c>
      <c r="E170" s="131">
        <v>2</v>
      </c>
      <c r="F170" s="131"/>
      <c r="G170" s="131"/>
      <c r="H170" s="131"/>
      <c r="I170" s="131"/>
      <c r="J170" s="131"/>
      <c r="K170" s="131"/>
      <c r="L170" s="133" t="s">
        <v>822</v>
      </c>
      <c r="M170" s="134">
        <f t="shared" si="28"/>
        <v>2</v>
      </c>
      <c r="N170" s="132" t="e">
        <f>VLOOKUP(L170,#REF!,7,0)</f>
        <v>#REF!</v>
      </c>
      <c r="O170" s="135" t="e">
        <f t="shared" si="29"/>
        <v>#REF!</v>
      </c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spans="1:26" ht="17.25" customHeight="1" outlineLevel="2">
      <c r="A171" s="3"/>
      <c r="B171" s="129" t="s">
        <v>597</v>
      </c>
      <c r="C171" s="130" t="s">
        <v>77</v>
      </c>
      <c r="D171" s="131">
        <f t="shared" si="27"/>
        <v>2</v>
      </c>
      <c r="E171" s="131">
        <v>2</v>
      </c>
      <c r="F171" s="131"/>
      <c r="G171" s="131"/>
      <c r="H171" s="131"/>
      <c r="I171" s="131"/>
      <c r="J171" s="131"/>
      <c r="K171" s="131"/>
      <c r="L171" s="133" t="s">
        <v>823</v>
      </c>
      <c r="M171" s="134">
        <f t="shared" si="28"/>
        <v>2</v>
      </c>
      <c r="N171" s="132" t="e">
        <f>VLOOKUP(L171,#REF!,7,0)</f>
        <v>#REF!</v>
      </c>
      <c r="O171" s="135" t="e">
        <f t="shared" si="29"/>
        <v>#REF!</v>
      </c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spans="1:26" ht="17.25" customHeight="1" outlineLevel="2">
      <c r="A172" s="3"/>
      <c r="B172" s="129" t="s">
        <v>589</v>
      </c>
      <c r="C172" s="130" t="s">
        <v>77</v>
      </c>
      <c r="D172" s="131">
        <f t="shared" si="27"/>
        <v>1</v>
      </c>
      <c r="E172" s="131">
        <v>1</v>
      </c>
      <c r="F172" s="131"/>
      <c r="G172" s="131"/>
      <c r="H172" s="131"/>
      <c r="I172" s="131"/>
      <c r="J172" s="131"/>
      <c r="K172" s="131"/>
      <c r="L172" s="133" t="s">
        <v>824</v>
      </c>
      <c r="M172" s="134">
        <f t="shared" si="28"/>
        <v>1</v>
      </c>
      <c r="N172" s="132" t="e">
        <f>VLOOKUP(L172,#REF!,7,0)</f>
        <v>#REF!</v>
      </c>
      <c r="O172" s="135" t="e">
        <f t="shared" si="29"/>
        <v>#REF!</v>
      </c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spans="1:26" ht="17.25" customHeight="1" outlineLevel="2">
      <c r="A173" s="3"/>
      <c r="B173" s="129" t="s">
        <v>825</v>
      </c>
      <c r="C173" s="130" t="s">
        <v>77</v>
      </c>
      <c r="D173" s="131">
        <f t="shared" si="27"/>
        <v>1</v>
      </c>
      <c r="E173" s="131">
        <v>1</v>
      </c>
      <c r="F173" s="131"/>
      <c r="G173" s="131"/>
      <c r="H173" s="131"/>
      <c r="I173" s="131"/>
      <c r="J173" s="131"/>
      <c r="K173" s="131"/>
      <c r="L173" s="133" t="s">
        <v>826</v>
      </c>
      <c r="M173" s="134">
        <f t="shared" si="28"/>
        <v>1</v>
      </c>
      <c r="N173" s="132" t="e">
        <f>VLOOKUP(L173,#REF!,7,0)</f>
        <v>#REF!</v>
      </c>
      <c r="O173" s="135" t="e">
        <f t="shared" si="29"/>
        <v>#REF!</v>
      </c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spans="1:26" ht="17.25" customHeight="1" outlineLevel="2">
      <c r="A174" s="3"/>
      <c r="B174" s="129" t="s">
        <v>622</v>
      </c>
      <c r="C174" s="130" t="s">
        <v>77</v>
      </c>
      <c r="D174" s="131">
        <f t="shared" si="27"/>
        <v>1</v>
      </c>
      <c r="E174" s="131">
        <v>1</v>
      </c>
      <c r="F174" s="131"/>
      <c r="G174" s="131"/>
      <c r="H174" s="131"/>
      <c r="I174" s="131"/>
      <c r="J174" s="131"/>
      <c r="K174" s="131"/>
      <c r="L174" s="133" t="s">
        <v>827</v>
      </c>
      <c r="M174" s="134">
        <f t="shared" si="28"/>
        <v>1</v>
      </c>
      <c r="N174" s="132" t="e">
        <f>VLOOKUP(L174,#REF!,7,0)</f>
        <v>#REF!</v>
      </c>
      <c r="O174" s="135" t="e">
        <f t="shared" si="29"/>
        <v>#REF!</v>
      </c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spans="1:26" ht="17.25" customHeight="1" outlineLevel="2">
      <c r="A175" s="3"/>
      <c r="B175" s="129" t="s">
        <v>666</v>
      </c>
      <c r="C175" s="130" t="s">
        <v>77</v>
      </c>
      <c r="D175" s="131">
        <f t="shared" si="27"/>
        <v>1</v>
      </c>
      <c r="E175" s="131">
        <v>1</v>
      </c>
      <c r="F175" s="131"/>
      <c r="G175" s="131"/>
      <c r="H175" s="131"/>
      <c r="I175" s="131"/>
      <c r="J175" s="131"/>
      <c r="K175" s="131"/>
      <c r="L175" s="133" t="s">
        <v>828</v>
      </c>
      <c r="M175" s="134">
        <f t="shared" si="28"/>
        <v>1</v>
      </c>
      <c r="N175" s="132" t="e">
        <f>VLOOKUP(L175,#REF!,7,0)</f>
        <v>#REF!</v>
      </c>
      <c r="O175" s="135" t="e">
        <f t="shared" si="29"/>
        <v>#REF!</v>
      </c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spans="1:26" ht="17.25" customHeight="1" outlineLevel="2">
      <c r="A176" s="3"/>
      <c r="B176" s="129" t="s">
        <v>829</v>
      </c>
      <c r="C176" s="130" t="s">
        <v>77</v>
      </c>
      <c r="D176" s="131">
        <f t="shared" si="27"/>
        <v>1</v>
      </c>
      <c r="E176" s="131">
        <v>1</v>
      </c>
      <c r="F176" s="131"/>
      <c r="G176" s="131"/>
      <c r="H176" s="131"/>
      <c r="I176" s="131"/>
      <c r="J176" s="131"/>
      <c r="K176" s="131"/>
      <c r="L176" s="133" t="s">
        <v>830</v>
      </c>
      <c r="M176" s="134">
        <f t="shared" si="28"/>
        <v>1</v>
      </c>
      <c r="N176" s="132" t="e">
        <f>VLOOKUP(L176,#REF!,7,0)</f>
        <v>#REF!</v>
      </c>
      <c r="O176" s="135" t="e">
        <f t="shared" si="29"/>
        <v>#REF!</v>
      </c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spans="1:26" ht="17.25" customHeight="1" outlineLevel="2">
      <c r="A177" s="3"/>
      <c r="B177" s="129" t="s">
        <v>667</v>
      </c>
      <c r="C177" s="130" t="s">
        <v>77</v>
      </c>
      <c r="D177" s="131">
        <f t="shared" si="27"/>
        <v>1</v>
      </c>
      <c r="E177" s="131">
        <v>1</v>
      </c>
      <c r="F177" s="131"/>
      <c r="G177" s="131"/>
      <c r="H177" s="131"/>
      <c r="I177" s="131"/>
      <c r="J177" s="131"/>
      <c r="K177" s="131"/>
      <c r="L177" s="133" t="s">
        <v>831</v>
      </c>
      <c r="M177" s="134">
        <f t="shared" si="28"/>
        <v>1</v>
      </c>
      <c r="N177" s="132" t="e">
        <f>VLOOKUP(L177,#REF!,7,0)</f>
        <v>#REF!</v>
      </c>
      <c r="O177" s="135" t="e">
        <f t="shared" si="29"/>
        <v>#REF!</v>
      </c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spans="1:26" ht="17.25" customHeight="1" outlineLevel="2">
      <c r="A178" s="3"/>
      <c r="B178" s="129" t="s">
        <v>640</v>
      </c>
      <c r="C178" s="130" t="s">
        <v>77</v>
      </c>
      <c r="D178" s="131">
        <f t="shared" si="27"/>
        <v>1</v>
      </c>
      <c r="E178" s="131">
        <v>1</v>
      </c>
      <c r="F178" s="131"/>
      <c r="G178" s="131"/>
      <c r="H178" s="131"/>
      <c r="I178" s="131"/>
      <c r="J178" s="131"/>
      <c r="K178" s="131"/>
      <c r="L178" s="133" t="s">
        <v>832</v>
      </c>
      <c r="M178" s="134">
        <f t="shared" si="28"/>
        <v>1</v>
      </c>
      <c r="N178" s="132" t="e">
        <f>VLOOKUP(L178,#REF!,7,0)</f>
        <v>#REF!</v>
      </c>
      <c r="O178" s="135" t="e">
        <f t="shared" si="29"/>
        <v>#REF!</v>
      </c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spans="1:26" ht="17.25" customHeight="1" outlineLevel="1">
      <c r="A179" s="3"/>
      <c r="B179" s="113"/>
      <c r="C179" s="114"/>
      <c r="D179" s="115"/>
      <c r="E179" s="116"/>
      <c r="F179" s="116"/>
      <c r="G179" s="116"/>
      <c r="H179" s="116"/>
      <c r="I179" s="116"/>
      <c r="J179" s="116"/>
      <c r="K179" s="113"/>
      <c r="L179" s="117"/>
      <c r="M179" s="118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spans="1:26" ht="17.25" customHeight="1">
      <c r="A180" s="3"/>
      <c r="B180" s="120" t="s">
        <v>833</v>
      </c>
      <c r="C180" s="121"/>
      <c r="D180" s="122"/>
      <c r="E180" s="123"/>
      <c r="F180" s="123"/>
      <c r="G180" s="123"/>
      <c r="H180" s="123"/>
      <c r="I180" s="123"/>
      <c r="J180" s="123"/>
      <c r="K180" s="123"/>
      <c r="L180" s="124"/>
      <c r="M180" s="125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spans="1:26" ht="17.25" customHeight="1" outlineLevel="1">
      <c r="A181" s="3"/>
      <c r="B181" s="113"/>
      <c r="C181" s="114"/>
      <c r="D181" s="115"/>
      <c r="E181" s="116"/>
      <c r="F181" s="116"/>
      <c r="G181" s="116"/>
      <c r="H181" s="116"/>
      <c r="I181" s="116"/>
      <c r="J181" s="116"/>
      <c r="K181" s="113"/>
      <c r="L181" s="117"/>
      <c r="M181" s="118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spans="1:26" ht="17.25" customHeight="1" outlineLevel="1">
      <c r="A182" s="3"/>
      <c r="B182" s="137" t="s">
        <v>675</v>
      </c>
      <c r="C182" s="127" t="s">
        <v>47</v>
      </c>
      <c r="D182" s="128" t="s">
        <v>514</v>
      </c>
      <c r="E182" s="138" t="s">
        <v>691</v>
      </c>
      <c r="F182" s="138" t="s">
        <v>692</v>
      </c>
      <c r="G182" s="138" t="s">
        <v>693</v>
      </c>
      <c r="H182" s="138" t="s">
        <v>694</v>
      </c>
      <c r="I182" s="138" t="s">
        <v>695</v>
      </c>
      <c r="J182" s="138" t="s">
        <v>696</v>
      </c>
      <c r="K182" s="138" t="s">
        <v>697</v>
      </c>
      <c r="L182" s="117"/>
      <c r="M182" s="118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spans="1:26" ht="17.25" customHeight="1" outlineLevel="1">
      <c r="A183" s="3"/>
      <c r="B183" s="129" t="s">
        <v>559</v>
      </c>
      <c r="C183" s="130" t="s">
        <v>77</v>
      </c>
      <c r="D183" s="131">
        <f t="shared" ref="D183:D185" si="30">SUM(E183:K183)</f>
        <v>1</v>
      </c>
      <c r="E183" s="131"/>
      <c r="F183" s="131"/>
      <c r="G183" s="131"/>
      <c r="H183" s="131"/>
      <c r="I183" s="131"/>
      <c r="J183" s="131"/>
      <c r="K183" s="131">
        <v>1</v>
      </c>
      <c r="L183" s="133" t="s">
        <v>834</v>
      </c>
      <c r="M183" s="134">
        <f t="shared" ref="M183:M185" si="31">D183</f>
        <v>1</v>
      </c>
      <c r="N183" s="132" t="e">
        <f>VLOOKUP(L183,#REF!,7,0)</f>
        <v>#REF!</v>
      </c>
      <c r="O183" s="135" t="e">
        <f t="shared" ref="O183:O185" si="32">N183*M183</f>
        <v>#REF!</v>
      </c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spans="1:26" ht="17.25" customHeight="1" outlineLevel="1">
      <c r="A184" s="3"/>
      <c r="B184" s="129" t="s">
        <v>537</v>
      </c>
      <c r="C184" s="130" t="s">
        <v>77</v>
      </c>
      <c r="D184" s="131">
        <f t="shared" si="30"/>
        <v>1</v>
      </c>
      <c r="E184" s="131">
        <v>1</v>
      </c>
      <c r="F184" s="131"/>
      <c r="G184" s="131"/>
      <c r="H184" s="131"/>
      <c r="I184" s="131"/>
      <c r="J184" s="131"/>
      <c r="K184" s="131"/>
      <c r="L184" s="133" t="s">
        <v>835</v>
      </c>
      <c r="M184" s="134">
        <f t="shared" si="31"/>
        <v>1</v>
      </c>
      <c r="N184" s="132" t="e">
        <f>VLOOKUP(L184,#REF!,7,0)</f>
        <v>#REF!</v>
      </c>
      <c r="O184" s="135" t="e">
        <f t="shared" si="32"/>
        <v>#REF!</v>
      </c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spans="1:26" ht="17.25" customHeight="1" outlineLevel="1">
      <c r="A185" s="3"/>
      <c r="B185" s="129" t="s">
        <v>559</v>
      </c>
      <c r="C185" s="130" t="s">
        <v>77</v>
      </c>
      <c r="D185" s="131">
        <f t="shared" si="30"/>
        <v>1</v>
      </c>
      <c r="E185" s="131">
        <v>1</v>
      </c>
      <c r="F185" s="131"/>
      <c r="G185" s="131"/>
      <c r="H185" s="131"/>
      <c r="I185" s="131"/>
      <c r="J185" s="131"/>
      <c r="K185" s="131"/>
      <c r="L185" s="133" t="s">
        <v>836</v>
      </c>
      <c r="M185" s="134">
        <f t="shared" si="31"/>
        <v>1</v>
      </c>
      <c r="N185" s="132" t="e">
        <f>VLOOKUP(L185,#REF!,7,0)</f>
        <v>#REF!</v>
      </c>
      <c r="O185" s="135" t="e">
        <f t="shared" si="32"/>
        <v>#REF!</v>
      </c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spans="1:26" ht="17.25" customHeight="1" outlineLevel="1">
      <c r="A186" s="3"/>
      <c r="B186" s="113"/>
      <c r="C186" s="114"/>
      <c r="D186" s="115"/>
      <c r="E186" s="116"/>
      <c r="F186" s="116"/>
      <c r="G186" s="116"/>
      <c r="H186" s="116"/>
      <c r="I186" s="116"/>
      <c r="J186" s="116"/>
      <c r="K186" s="113"/>
      <c r="L186" s="117"/>
      <c r="M186" s="118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spans="1:26" ht="17.25" customHeight="1">
      <c r="A187" s="3"/>
      <c r="B187" s="120" t="s">
        <v>837</v>
      </c>
      <c r="C187" s="121"/>
      <c r="D187" s="122"/>
      <c r="E187" s="123"/>
      <c r="F187" s="123"/>
      <c r="G187" s="123"/>
      <c r="H187" s="123"/>
      <c r="I187" s="123"/>
      <c r="J187" s="123"/>
      <c r="K187" s="123"/>
      <c r="L187" s="124"/>
      <c r="M187" s="125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spans="1:26" ht="17.25" customHeight="1" outlineLevel="1">
      <c r="A188" s="3"/>
      <c r="B188" s="113"/>
      <c r="C188" s="114"/>
      <c r="D188" s="115"/>
      <c r="E188" s="116"/>
      <c r="F188" s="116"/>
      <c r="G188" s="116"/>
      <c r="H188" s="116"/>
      <c r="I188" s="116"/>
      <c r="J188" s="116"/>
      <c r="K188" s="113"/>
      <c r="L188" s="117"/>
      <c r="M188" s="118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spans="1:26" ht="17.25" customHeight="1" outlineLevel="1">
      <c r="A189" s="3"/>
      <c r="B189" s="139" t="s">
        <v>17</v>
      </c>
      <c r="C189" s="140"/>
      <c r="D189" s="141"/>
      <c r="E189" s="142"/>
      <c r="F189" s="142"/>
      <c r="G189" s="142"/>
      <c r="H189" s="142"/>
      <c r="I189" s="142"/>
      <c r="J189" s="142"/>
      <c r="K189" s="142"/>
      <c r="L189" s="143"/>
      <c r="M189" s="144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spans="1:26" ht="17.25" customHeight="1" outlineLevel="2">
      <c r="A190" s="145"/>
      <c r="B190" s="137" t="s">
        <v>675</v>
      </c>
      <c r="C190" s="127" t="s">
        <v>47</v>
      </c>
      <c r="D190" s="146" t="s">
        <v>514</v>
      </c>
      <c r="E190" s="138" t="s">
        <v>691</v>
      </c>
      <c r="F190" s="138" t="s">
        <v>692</v>
      </c>
      <c r="G190" s="138" t="s">
        <v>693</v>
      </c>
      <c r="H190" s="138" t="s">
        <v>694</v>
      </c>
      <c r="I190" s="138" t="s">
        <v>695</v>
      </c>
      <c r="J190" s="138" t="s">
        <v>696</v>
      </c>
      <c r="K190" s="138" t="s">
        <v>697</v>
      </c>
      <c r="L190" s="147"/>
      <c r="M190" s="148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  <c r="Z190" s="149"/>
    </row>
    <row r="191" spans="1:26" ht="17.25" customHeight="1" outlineLevel="2">
      <c r="A191" s="3"/>
      <c r="B191" s="129" t="s">
        <v>661</v>
      </c>
      <c r="C191" s="130" t="s">
        <v>77</v>
      </c>
      <c r="D191" s="131">
        <f t="shared" ref="D191:D196" si="33">SUM(E191:K191)</f>
        <v>4</v>
      </c>
      <c r="E191" s="131">
        <v>1</v>
      </c>
      <c r="F191" s="131">
        <v>3</v>
      </c>
      <c r="G191" s="131">
        <v>0</v>
      </c>
      <c r="H191" s="131">
        <v>0</v>
      </c>
      <c r="I191" s="131">
        <v>0</v>
      </c>
      <c r="J191" s="131">
        <v>0</v>
      </c>
      <c r="K191" s="131">
        <v>0</v>
      </c>
      <c r="L191" s="133" t="s">
        <v>838</v>
      </c>
      <c r="M191" s="134">
        <f t="shared" ref="M191:M196" si="34">D191</f>
        <v>4</v>
      </c>
      <c r="N191" s="132" t="e">
        <f>VLOOKUP(L191,#REF!,7,0)</f>
        <v>#REF!</v>
      </c>
      <c r="O191" s="135" t="e">
        <f t="shared" ref="O191:O196" si="35">N191*M191</f>
        <v>#REF!</v>
      </c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spans="1:26" ht="17.25" customHeight="1" outlineLevel="2">
      <c r="A192" s="3"/>
      <c r="B192" s="129" t="s">
        <v>609</v>
      </c>
      <c r="C192" s="130" t="s">
        <v>77</v>
      </c>
      <c r="D192" s="131">
        <f t="shared" si="33"/>
        <v>45</v>
      </c>
      <c r="E192" s="131">
        <v>9</v>
      </c>
      <c r="F192" s="131">
        <v>6</v>
      </c>
      <c r="G192" s="131">
        <v>5</v>
      </c>
      <c r="H192" s="131">
        <v>9</v>
      </c>
      <c r="I192" s="131">
        <v>7</v>
      </c>
      <c r="J192" s="131">
        <v>9</v>
      </c>
      <c r="K192" s="131">
        <v>0</v>
      </c>
      <c r="L192" s="133" t="s">
        <v>839</v>
      </c>
      <c r="M192" s="134">
        <f t="shared" si="34"/>
        <v>45</v>
      </c>
      <c r="N192" s="132" t="e">
        <f>VLOOKUP(L192,#REF!,7,0)</f>
        <v>#REF!</v>
      </c>
      <c r="O192" s="135" t="e">
        <f t="shared" si="35"/>
        <v>#REF!</v>
      </c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spans="1:26" ht="17.25" customHeight="1" outlineLevel="2">
      <c r="A193" s="3"/>
      <c r="B193" s="129" t="s">
        <v>595</v>
      </c>
      <c r="C193" s="130" t="s">
        <v>77</v>
      </c>
      <c r="D193" s="131">
        <f t="shared" si="33"/>
        <v>86</v>
      </c>
      <c r="E193" s="131">
        <v>10</v>
      </c>
      <c r="F193" s="131">
        <v>23</v>
      </c>
      <c r="G193" s="131">
        <v>14</v>
      </c>
      <c r="H193" s="131">
        <v>13</v>
      </c>
      <c r="I193" s="131">
        <v>13</v>
      </c>
      <c r="J193" s="131">
        <v>13</v>
      </c>
      <c r="K193" s="131">
        <v>0</v>
      </c>
      <c r="L193" s="133" t="s">
        <v>840</v>
      </c>
      <c r="M193" s="134">
        <f t="shared" si="34"/>
        <v>86</v>
      </c>
      <c r="N193" s="132" t="e">
        <f>VLOOKUP(L193,#REF!,7,0)</f>
        <v>#REF!</v>
      </c>
      <c r="O193" s="135" t="e">
        <f t="shared" si="35"/>
        <v>#REF!</v>
      </c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spans="1:26" ht="17.25" customHeight="1" outlineLevel="2">
      <c r="A194" s="3"/>
      <c r="B194" s="129" t="s">
        <v>608</v>
      </c>
      <c r="C194" s="130" t="s">
        <v>77</v>
      </c>
      <c r="D194" s="131">
        <f t="shared" si="33"/>
        <v>51</v>
      </c>
      <c r="E194" s="131">
        <v>9</v>
      </c>
      <c r="F194" s="131">
        <v>12</v>
      </c>
      <c r="G194" s="131">
        <v>5</v>
      </c>
      <c r="H194" s="131">
        <v>5</v>
      </c>
      <c r="I194" s="131">
        <v>12</v>
      </c>
      <c r="J194" s="131">
        <v>8</v>
      </c>
      <c r="K194" s="131">
        <v>0</v>
      </c>
      <c r="L194" s="133" t="s">
        <v>841</v>
      </c>
      <c r="M194" s="134">
        <f t="shared" si="34"/>
        <v>51</v>
      </c>
      <c r="N194" s="132" t="e">
        <f>VLOOKUP(L194,#REF!,7,0)</f>
        <v>#REF!</v>
      </c>
      <c r="O194" s="135" t="e">
        <f t="shared" si="35"/>
        <v>#REF!</v>
      </c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spans="1:26" ht="17.25" customHeight="1" outlineLevel="2">
      <c r="A195" s="3"/>
      <c r="B195" s="129" t="s">
        <v>600</v>
      </c>
      <c r="C195" s="130" t="s">
        <v>77</v>
      </c>
      <c r="D195" s="131">
        <f t="shared" si="33"/>
        <v>69</v>
      </c>
      <c r="E195" s="131">
        <v>7</v>
      </c>
      <c r="F195" s="131">
        <v>15</v>
      </c>
      <c r="G195" s="131">
        <v>13</v>
      </c>
      <c r="H195" s="131">
        <v>12</v>
      </c>
      <c r="I195" s="131">
        <v>11</v>
      </c>
      <c r="J195" s="131">
        <v>11</v>
      </c>
      <c r="K195" s="131">
        <v>0</v>
      </c>
      <c r="L195" s="133" t="s">
        <v>842</v>
      </c>
      <c r="M195" s="134">
        <f t="shared" si="34"/>
        <v>69</v>
      </c>
      <c r="N195" s="132" t="e">
        <f>VLOOKUP(L195,#REF!,7,0)</f>
        <v>#REF!</v>
      </c>
      <c r="O195" s="135" t="e">
        <f t="shared" si="35"/>
        <v>#REF!</v>
      </c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spans="1:26" ht="17.25" customHeight="1" outlineLevel="2">
      <c r="A196" s="3"/>
      <c r="B196" s="129" t="s">
        <v>531</v>
      </c>
      <c r="C196" s="130" t="s">
        <v>686</v>
      </c>
      <c r="D196" s="131">
        <f t="shared" si="33"/>
        <v>970</v>
      </c>
      <c r="E196" s="131">
        <v>162</v>
      </c>
      <c r="F196" s="131">
        <v>228</v>
      </c>
      <c r="G196" s="131">
        <v>150</v>
      </c>
      <c r="H196" s="131">
        <v>128</v>
      </c>
      <c r="I196" s="131">
        <v>165</v>
      </c>
      <c r="J196" s="131">
        <v>137</v>
      </c>
      <c r="K196" s="131">
        <v>0</v>
      </c>
      <c r="L196" s="133" t="s">
        <v>843</v>
      </c>
      <c r="M196" s="134">
        <f t="shared" si="34"/>
        <v>970</v>
      </c>
      <c r="N196" s="132" t="e">
        <f>VLOOKUP(L196,#REF!,7,0)</f>
        <v>#REF!</v>
      </c>
      <c r="O196" s="135" t="e">
        <f t="shared" si="35"/>
        <v>#REF!</v>
      </c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spans="1:26" ht="17.25" customHeight="1" outlineLevel="1">
      <c r="A197" s="3"/>
      <c r="B197" s="139" t="s">
        <v>844</v>
      </c>
      <c r="C197" s="140"/>
      <c r="D197" s="141"/>
      <c r="E197" s="142"/>
      <c r="F197" s="142"/>
      <c r="G197" s="142"/>
      <c r="H197" s="142"/>
      <c r="I197" s="142"/>
      <c r="J197" s="142"/>
      <c r="K197" s="142"/>
      <c r="L197" s="143"/>
      <c r="M197" s="144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spans="1:26" ht="17.25" customHeight="1" outlineLevel="2">
      <c r="A198" s="145"/>
      <c r="B198" s="137" t="s">
        <v>675</v>
      </c>
      <c r="C198" s="127" t="s">
        <v>47</v>
      </c>
      <c r="D198" s="146" t="s">
        <v>514</v>
      </c>
      <c r="E198" s="138" t="s">
        <v>691</v>
      </c>
      <c r="F198" s="138" t="s">
        <v>692</v>
      </c>
      <c r="G198" s="138" t="s">
        <v>693</v>
      </c>
      <c r="H198" s="138" t="s">
        <v>694</v>
      </c>
      <c r="I198" s="138" t="s">
        <v>695</v>
      </c>
      <c r="J198" s="138" t="s">
        <v>696</v>
      </c>
      <c r="K198" s="138" t="s">
        <v>697</v>
      </c>
      <c r="L198" s="147"/>
      <c r="M198" s="148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  <c r="Y198" s="149"/>
      <c r="Z198" s="149"/>
    </row>
    <row r="199" spans="1:26" ht="17.25" customHeight="1" outlineLevel="2">
      <c r="A199" s="3"/>
      <c r="B199" s="129" t="s">
        <v>637</v>
      </c>
      <c r="C199" s="130" t="s">
        <v>77</v>
      </c>
      <c r="D199" s="131">
        <v>6</v>
      </c>
      <c r="E199" s="131"/>
      <c r="F199" s="131"/>
      <c r="G199" s="131"/>
      <c r="H199" s="131"/>
      <c r="I199" s="131"/>
      <c r="J199" s="131"/>
      <c r="K199" s="131"/>
      <c r="L199" s="133" t="s">
        <v>845</v>
      </c>
      <c r="M199" s="134">
        <f t="shared" ref="M199:M200" si="36">D199</f>
        <v>6</v>
      </c>
      <c r="N199" s="132" t="e">
        <f>VLOOKUP(L199,#REF!,7,0)</f>
        <v>#REF!</v>
      </c>
      <c r="O199" s="135" t="e">
        <f t="shared" ref="O199:O200" si="37">N199*M199</f>
        <v>#REF!</v>
      </c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spans="1:26" ht="17.25" customHeight="1" outlineLevel="2">
      <c r="A200" s="3"/>
      <c r="B200" s="129" t="s">
        <v>584</v>
      </c>
      <c r="C200" s="130" t="s">
        <v>77</v>
      </c>
      <c r="D200" s="131">
        <v>157</v>
      </c>
      <c r="E200" s="131"/>
      <c r="F200" s="131"/>
      <c r="G200" s="131"/>
      <c r="H200" s="131"/>
      <c r="I200" s="131"/>
      <c r="J200" s="131"/>
      <c r="K200" s="131"/>
      <c r="L200" s="133" t="s">
        <v>846</v>
      </c>
      <c r="M200" s="134">
        <f t="shared" si="36"/>
        <v>157</v>
      </c>
      <c r="N200" s="132" t="e">
        <f>VLOOKUP(L200,#REF!,7,0)</f>
        <v>#REF!</v>
      </c>
      <c r="O200" s="135" t="e">
        <f t="shared" si="37"/>
        <v>#REF!</v>
      </c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spans="1:26" ht="17.25" customHeight="1" outlineLevel="1">
      <c r="A201" s="3"/>
      <c r="B201" s="139" t="s">
        <v>847</v>
      </c>
      <c r="C201" s="140"/>
      <c r="D201" s="141"/>
      <c r="E201" s="142"/>
      <c r="F201" s="142"/>
      <c r="G201" s="142"/>
      <c r="H201" s="142"/>
      <c r="I201" s="142"/>
      <c r="J201" s="142"/>
      <c r="K201" s="142"/>
      <c r="L201" s="143"/>
      <c r="M201" s="144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spans="1:26" ht="17.25" customHeight="1" outlineLevel="2">
      <c r="A202" s="145"/>
      <c r="B202" s="137" t="s">
        <v>675</v>
      </c>
      <c r="C202" s="127" t="s">
        <v>47</v>
      </c>
      <c r="D202" s="146" t="s">
        <v>514</v>
      </c>
      <c r="E202" s="138" t="s">
        <v>691</v>
      </c>
      <c r="F202" s="138" t="s">
        <v>692</v>
      </c>
      <c r="G202" s="138" t="s">
        <v>693</v>
      </c>
      <c r="H202" s="138" t="s">
        <v>694</v>
      </c>
      <c r="I202" s="138" t="s">
        <v>695</v>
      </c>
      <c r="J202" s="138" t="s">
        <v>696</v>
      </c>
      <c r="K202" s="138" t="s">
        <v>697</v>
      </c>
      <c r="L202" s="147"/>
      <c r="M202" s="148"/>
      <c r="N202" s="149"/>
      <c r="O202" s="149"/>
      <c r="P202" s="149"/>
      <c r="Q202" s="149"/>
      <c r="R202" s="149"/>
      <c r="S202" s="149"/>
      <c r="T202" s="149"/>
      <c r="U202" s="149"/>
      <c r="V202" s="149"/>
      <c r="W202" s="149"/>
      <c r="X202" s="149"/>
      <c r="Y202" s="149"/>
      <c r="Z202" s="149"/>
    </row>
    <row r="203" spans="1:26" ht="17.25" customHeight="1" outlineLevel="2">
      <c r="A203" s="3"/>
      <c r="B203" s="129" t="s">
        <v>606</v>
      </c>
      <c r="C203" s="130" t="s">
        <v>77</v>
      </c>
      <c r="D203" s="131">
        <v>59</v>
      </c>
      <c r="E203" s="131"/>
      <c r="F203" s="131"/>
      <c r="G203" s="131"/>
      <c r="H203" s="131"/>
      <c r="I203" s="131"/>
      <c r="J203" s="131"/>
      <c r="K203" s="131"/>
      <c r="L203" s="133" t="s">
        <v>848</v>
      </c>
      <c r="M203" s="134">
        <f t="shared" ref="M203:M205" si="38">D203</f>
        <v>59</v>
      </c>
      <c r="N203" s="132" t="e">
        <f>VLOOKUP(L203,#REF!,7,0)</f>
        <v>#REF!</v>
      </c>
      <c r="O203" s="135" t="e">
        <f t="shared" ref="O203:O205" si="39">N203*M203</f>
        <v>#REF!</v>
      </c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spans="1:26" ht="17.25" customHeight="1" outlineLevel="2">
      <c r="A204" s="3"/>
      <c r="B204" s="129" t="s">
        <v>546</v>
      </c>
      <c r="C204" s="130" t="s">
        <v>77</v>
      </c>
      <c r="D204" s="131">
        <v>59</v>
      </c>
      <c r="E204" s="131"/>
      <c r="F204" s="131"/>
      <c r="G204" s="131"/>
      <c r="H204" s="131"/>
      <c r="I204" s="131"/>
      <c r="J204" s="131"/>
      <c r="K204" s="131"/>
      <c r="L204" s="133" t="s">
        <v>849</v>
      </c>
      <c r="M204" s="134">
        <f t="shared" si="38"/>
        <v>59</v>
      </c>
      <c r="N204" s="132" t="e">
        <f>VLOOKUP(L204,#REF!,7,0)</f>
        <v>#REF!</v>
      </c>
      <c r="O204" s="135" t="e">
        <f t="shared" si="39"/>
        <v>#REF!</v>
      </c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spans="1:26" ht="17.25" customHeight="1" outlineLevel="2">
      <c r="A205" s="3"/>
      <c r="B205" s="129" t="s">
        <v>628</v>
      </c>
      <c r="C205" s="130" t="s">
        <v>77</v>
      </c>
      <c r="D205" s="131">
        <v>59</v>
      </c>
      <c r="E205" s="131"/>
      <c r="F205" s="131"/>
      <c r="G205" s="131"/>
      <c r="H205" s="131"/>
      <c r="I205" s="131"/>
      <c r="J205" s="131"/>
      <c r="K205" s="131"/>
      <c r="L205" s="133" t="s">
        <v>850</v>
      </c>
      <c r="M205" s="134">
        <f t="shared" si="38"/>
        <v>59</v>
      </c>
      <c r="N205" s="132" t="e">
        <f>VLOOKUP(L205,#REF!,7,0)</f>
        <v>#REF!</v>
      </c>
      <c r="O205" s="135" t="e">
        <f t="shared" si="39"/>
        <v>#REF!</v>
      </c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spans="1:26" ht="17.25" customHeight="1" outlineLevel="1">
      <c r="A206" s="3"/>
      <c r="B206" s="139" t="s">
        <v>720</v>
      </c>
      <c r="C206" s="140"/>
      <c r="D206" s="141"/>
      <c r="E206" s="142"/>
      <c r="F206" s="142"/>
      <c r="G206" s="142"/>
      <c r="H206" s="142"/>
      <c r="I206" s="142"/>
      <c r="J206" s="142"/>
      <c r="K206" s="142"/>
      <c r="L206" s="143"/>
      <c r="M206" s="144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spans="1:26" ht="17.25" customHeight="1" outlineLevel="2">
      <c r="A207" s="145"/>
      <c r="B207" s="137" t="s">
        <v>675</v>
      </c>
      <c r="C207" s="127" t="s">
        <v>47</v>
      </c>
      <c r="D207" s="146" t="s">
        <v>514</v>
      </c>
      <c r="E207" s="138" t="s">
        <v>691</v>
      </c>
      <c r="F207" s="138" t="s">
        <v>692</v>
      </c>
      <c r="G207" s="138" t="s">
        <v>693</v>
      </c>
      <c r="H207" s="138" t="s">
        <v>694</v>
      </c>
      <c r="I207" s="138" t="s">
        <v>695</v>
      </c>
      <c r="J207" s="138" t="s">
        <v>696</v>
      </c>
      <c r="K207" s="138" t="s">
        <v>697</v>
      </c>
      <c r="L207" s="147"/>
      <c r="M207" s="148"/>
      <c r="N207" s="149"/>
      <c r="O207" s="149"/>
      <c r="P207" s="149"/>
      <c r="Q207" s="149"/>
      <c r="R207" s="149"/>
      <c r="S207" s="149"/>
      <c r="T207" s="149"/>
      <c r="U207" s="149"/>
      <c r="V207" s="149"/>
      <c r="W207" s="149"/>
      <c r="X207" s="149"/>
      <c r="Y207" s="149"/>
      <c r="Z207" s="149"/>
    </row>
    <row r="208" spans="1:26" ht="17.25" customHeight="1" outlineLevel="2">
      <c r="A208" s="3"/>
      <c r="B208" s="129" t="s">
        <v>578</v>
      </c>
      <c r="C208" s="130" t="s">
        <v>686</v>
      </c>
      <c r="D208" s="131">
        <v>970</v>
      </c>
      <c r="E208" s="131"/>
      <c r="F208" s="131"/>
      <c r="G208" s="131"/>
      <c r="H208" s="131"/>
      <c r="I208" s="131"/>
      <c r="J208" s="131"/>
      <c r="K208" s="131"/>
      <c r="L208" s="133" t="s">
        <v>851</v>
      </c>
      <c r="M208" s="134">
        <f t="shared" ref="M208:M210" si="40">D208</f>
        <v>970</v>
      </c>
      <c r="N208" s="132" t="e">
        <f>VLOOKUP(L208,#REF!,7,0)</f>
        <v>#REF!</v>
      </c>
      <c r="O208" s="135" t="e">
        <f t="shared" ref="O208:O210" si="41">N208*M208</f>
        <v>#REF!</v>
      </c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spans="1:26" ht="17.25" customHeight="1" outlineLevel="2">
      <c r="A209" s="3"/>
      <c r="B209" s="129" t="s">
        <v>577</v>
      </c>
      <c r="C209" s="130" t="s">
        <v>686</v>
      </c>
      <c r="D209" s="131">
        <v>970</v>
      </c>
      <c r="E209" s="131"/>
      <c r="F209" s="131"/>
      <c r="G209" s="131"/>
      <c r="H209" s="131"/>
      <c r="I209" s="131"/>
      <c r="J209" s="131"/>
      <c r="K209" s="131"/>
      <c r="L209" s="133" t="s">
        <v>852</v>
      </c>
      <c r="M209" s="134">
        <f t="shared" si="40"/>
        <v>970</v>
      </c>
      <c r="N209" s="132" t="e">
        <f>VLOOKUP(L209,#REF!,7,0)</f>
        <v>#REF!</v>
      </c>
      <c r="O209" s="135" t="e">
        <f t="shared" si="41"/>
        <v>#REF!</v>
      </c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spans="1:26" ht="17.25" customHeight="1" outlineLevel="2">
      <c r="A210" s="3"/>
      <c r="B210" s="129" t="s">
        <v>579</v>
      </c>
      <c r="C210" s="130" t="s">
        <v>686</v>
      </c>
      <c r="D210" s="131">
        <v>970</v>
      </c>
      <c r="E210" s="131"/>
      <c r="F210" s="131"/>
      <c r="G210" s="131"/>
      <c r="H210" s="131"/>
      <c r="I210" s="131"/>
      <c r="J210" s="131"/>
      <c r="K210" s="131"/>
      <c r="L210" s="133" t="s">
        <v>853</v>
      </c>
      <c r="M210" s="134">
        <f t="shared" si="40"/>
        <v>970</v>
      </c>
      <c r="N210" s="132" t="e">
        <f>VLOOKUP(L210,#REF!,7,0)</f>
        <v>#REF!</v>
      </c>
      <c r="O210" s="135" t="e">
        <f t="shared" si="41"/>
        <v>#REF!</v>
      </c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spans="1:26" ht="17.25" customHeight="1" outlineLevel="1">
      <c r="A211" s="3"/>
      <c r="B211" s="139" t="s">
        <v>854</v>
      </c>
      <c r="C211" s="140"/>
      <c r="D211" s="141"/>
      <c r="E211" s="142"/>
      <c r="F211" s="142"/>
      <c r="G211" s="142"/>
      <c r="H211" s="142"/>
      <c r="I211" s="142"/>
      <c r="J211" s="142"/>
      <c r="K211" s="142"/>
      <c r="L211" s="143"/>
      <c r="M211" s="144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spans="1:26" ht="17.25" customHeight="1" outlineLevel="2">
      <c r="A212" s="145"/>
      <c r="B212" s="137" t="s">
        <v>675</v>
      </c>
      <c r="C212" s="127" t="s">
        <v>47</v>
      </c>
      <c r="D212" s="146" t="s">
        <v>514</v>
      </c>
      <c r="E212" s="138" t="s">
        <v>691</v>
      </c>
      <c r="F212" s="138" t="s">
        <v>692</v>
      </c>
      <c r="G212" s="138" t="s">
        <v>693</v>
      </c>
      <c r="H212" s="138" t="s">
        <v>694</v>
      </c>
      <c r="I212" s="138" t="s">
        <v>695</v>
      </c>
      <c r="J212" s="138" t="s">
        <v>696</v>
      </c>
      <c r="K212" s="138" t="s">
        <v>697</v>
      </c>
      <c r="L212" s="147"/>
      <c r="M212" s="148"/>
      <c r="N212" s="149"/>
      <c r="O212" s="149"/>
      <c r="P212" s="149"/>
      <c r="Q212" s="149"/>
      <c r="R212" s="149"/>
      <c r="S212" s="149"/>
      <c r="T212" s="149"/>
      <c r="U212" s="149"/>
      <c r="V212" s="149"/>
      <c r="W212" s="149"/>
      <c r="X212" s="149"/>
      <c r="Y212" s="149"/>
      <c r="Z212" s="149"/>
    </row>
    <row r="213" spans="1:26" ht="17.25" customHeight="1" outlineLevel="2">
      <c r="A213" s="3"/>
      <c r="B213" s="129" t="s">
        <v>533</v>
      </c>
      <c r="C213" s="130" t="s">
        <v>77</v>
      </c>
      <c r="D213" s="131">
        <f t="shared" ref="D213:D214" si="42">SUM(E213:K213)</f>
        <v>138</v>
      </c>
      <c r="E213" s="131">
        <v>24</v>
      </c>
      <c r="F213" s="131">
        <v>28</v>
      </c>
      <c r="G213" s="131">
        <v>20</v>
      </c>
      <c r="H213" s="131">
        <v>16</v>
      </c>
      <c r="I213" s="131">
        <v>24</v>
      </c>
      <c r="J213" s="131">
        <v>26</v>
      </c>
      <c r="K213" s="131">
        <v>0</v>
      </c>
      <c r="L213" s="133" t="s">
        <v>855</v>
      </c>
      <c r="M213" s="134">
        <f t="shared" ref="M213:M214" si="43">D213</f>
        <v>138</v>
      </c>
      <c r="N213" s="132" t="e">
        <f>VLOOKUP(L213,#REF!,7,0)</f>
        <v>#REF!</v>
      </c>
      <c r="O213" s="135" t="e">
        <f t="shared" ref="O213:O214" si="44">N213*M213</f>
        <v>#REF!</v>
      </c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spans="1:26" ht="17.25" customHeight="1" outlineLevel="2">
      <c r="A214" s="3"/>
      <c r="B214" s="129" t="s">
        <v>587</v>
      </c>
      <c r="C214" s="130" t="s">
        <v>77</v>
      </c>
      <c r="D214" s="131">
        <f t="shared" si="42"/>
        <v>19</v>
      </c>
      <c r="E214" s="131">
        <v>0</v>
      </c>
      <c r="F214" s="131">
        <v>10</v>
      </c>
      <c r="G214" s="131">
        <v>1</v>
      </c>
      <c r="H214" s="131">
        <v>4</v>
      </c>
      <c r="I214" s="131">
        <v>3</v>
      </c>
      <c r="J214" s="131">
        <v>1</v>
      </c>
      <c r="K214" s="131">
        <v>0</v>
      </c>
      <c r="L214" s="133" t="s">
        <v>856</v>
      </c>
      <c r="M214" s="134">
        <f t="shared" si="43"/>
        <v>19</v>
      </c>
      <c r="N214" s="132" t="e">
        <f>VLOOKUP(L214,#REF!,7,0)</f>
        <v>#REF!</v>
      </c>
      <c r="O214" s="135" t="e">
        <f t="shared" si="44"/>
        <v>#REF!</v>
      </c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spans="1:26" ht="17.25" customHeight="1" outlineLevel="1">
      <c r="A215" s="3"/>
      <c r="B215" s="113"/>
      <c r="C215" s="114"/>
      <c r="D215" s="115"/>
      <c r="E215" s="116"/>
      <c r="F215" s="116"/>
      <c r="G215" s="116"/>
      <c r="H215" s="116"/>
      <c r="I215" s="116"/>
      <c r="J215" s="116"/>
      <c r="K215" s="113"/>
      <c r="L215" s="117"/>
      <c r="M215" s="118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spans="1:26" ht="17.25" customHeight="1">
      <c r="A216" s="3"/>
      <c r="B216" s="120" t="s">
        <v>857</v>
      </c>
      <c r="C216" s="121"/>
      <c r="D216" s="122"/>
      <c r="E216" s="123"/>
      <c r="F216" s="123"/>
      <c r="G216" s="123"/>
      <c r="H216" s="123"/>
      <c r="I216" s="123"/>
      <c r="J216" s="123"/>
      <c r="K216" s="123"/>
      <c r="L216" s="124"/>
      <c r="M216" s="125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spans="1:26" ht="17.25" customHeight="1" outlineLevel="1">
      <c r="A217" s="3"/>
      <c r="B217" s="113"/>
      <c r="C217" s="114"/>
      <c r="D217" s="115"/>
      <c r="E217" s="116"/>
      <c r="F217" s="116"/>
      <c r="G217" s="116"/>
      <c r="H217" s="116"/>
      <c r="I217" s="116"/>
      <c r="J217" s="116"/>
      <c r="K217" s="113"/>
      <c r="L217" s="117"/>
      <c r="M217" s="118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spans="1:26" ht="17.25" customHeight="1" outlineLevel="1">
      <c r="A218" s="145"/>
      <c r="B218" s="137" t="s">
        <v>675</v>
      </c>
      <c r="C218" s="127" t="s">
        <v>47</v>
      </c>
      <c r="D218" s="146" t="s">
        <v>514</v>
      </c>
      <c r="E218" s="138" t="s">
        <v>691</v>
      </c>
      <c r="F218" s="138" t="s">
        <v>692</v>
      </c>
      <c r="G218" s="138" t="s">
        <v>693</v>
      </c>
      <c r="H218" s="138" t="s">
        <v>694</v>
      </c>
      <c r="I218" s="138" t="s">
        <v>695</v>
      </c>
      <c r="J218" s="138" t="s">
        <v>696</v>
      </c>
      <c r="K218" s="138" t="s">
        <v>697</v>
      </c>
      <c r="L218" s="147"/>
      <c r="M218" s="148"/>
      <c r="N218" s="149"/>
      <c r="O218" s="149"/>
      <c r="P218" s="149"/>
      <c r="Q218" s="149"/>
      <c r="R218" s="149"/>
      <c r="S218" s="149"/>
      <c r="T218" s="149"/>
      <c r="U218" s="149"/>
      <c r="V218" s="149"/>
      <c r="W218" s="149"/>
      <c r="X218" s="149"/>
      <c r="Y218" s="149"/>
      <c r="Z218" s="149"/>
    </row>
    <row r="219" spans="1:26" ht="17.25" customHeight="1" outlineLevel="1">
      <c r="A219" s="3"/>
      <c r="B219" s="129" t="s">
        <v>560</v>
      </c>
      <c r="C219" s="130" t="s">
        <v>77</v>
      </c>
      <c r="D219" s="131">
        <f>SUM(E219:K219)</f>
        <v>42</v>
      </c>
      <c r="E219" s="131">
        <v>8</v>
      </c>
      <c r="F219" s="131">
        <v>9</v>
      </c>
      <c r="G219" s="131">
        <v>8</v>
      </c>
      <c r="H219" s="131">
        <v>4</v>
      </c>
      <c r="I219" s="131">
        <v>7</v>
      </c>
      <c r="J219" s="131">
        <v>6</v>
      </c>
      <c r="K219" s="131">
        <v>0</v>
      </c>
      <c r="L219" s="133" t="s">
        <v>858</v>
      </c>
      <c r="M219" s="134">
        <f>D219</f>
        <v>42</v>
      </c>
      <c r="N219" s="132" t="e">
        <f>VLOOKUP(L219,#REF!,7,0)</f>
        <v>#REF!</v>
      </c>
      <c r="O219" s="135" t="e">
        <f>N219*M219</f>
        <v>#REF!</v>
      </c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spans="1:26" ht="17.25" customHeight="1" outlineLevel="1">
      <c r="A220" s="3"/>
      <c r="B220" s="113"/>
      <c r="C220" s="114"/>
      <c r="D220" s="115"/>
      <c r="E220" s="116"/>
      <c r="F220" s="116"/>
      <c r="G220" s="116"/>
      <c r="H220" s="116"/>
      <c r="I220" s="116"/>
      <c r="J220" s="116"/>
      <c r="K220" s="113"/>
      <c r="L220" s="117"/>
      <c r="M220" s="118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spans="1:26" ht="17.25" customHeight="1">
      <c r="A221" s="3"/>
      <c r="B221" s="120" t="s">
        <v>859</v>
      </c>
      <c r="C221" s="121"/>
      <c r="D221" s="122"/>
      <c r="E221" s="123"/>
      <c r="F221" s="123"/>
      <c r="G221" s="123"/>
      <c r="H221" s="123"/>
      <c r="I221" s="123"/>
      <c r="J221" s="123"/>
      <c r="K221" s="123"/>
      <c r="L221" s="124"/>
      <c r="M221" s="125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spans="1:26" ht="17.25" customHeight="1" outlineLevel="1">
      <c r="A222" s="3"/>
      <c r="B222" s="113"/>
      <c r="C222" s="114"/>
      <c r="D222" s="115"/>
      <c r="E222" s="116"/>
      <c r="F222" s="116"/>
      <c r="G222" s="116"/>
      <c r="H222" s="116"/>
      <c r="I222" s="116"/>
      <c r="J222" s="116"/>
      <c r="K222" s="113"/>
      <c r="L222" s="117"/>
      <c r="M222" s="118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spans="1:26" ht="17.25" customHeight="1" outlineLevel="1">
      <c r="A223" s="145"/>
      <c r="B223" s="137" t="s">
        <v>675</v>
      </c>
      <c r="C223" s="127" t="s">
        <v>47</v>
      </c>
      <c r="D223" s="146" t="s">
        <v>514</v>
      </c>
      <c r="E223" s="138" t="s">
        <v>691</v>
      </c>
      <c r="F223" s="138" t="s">
        <v>692</v>
      </c>
      <c r="G223" s="138" t="s">
        <v>693</v>
      </c>
      <c r="H223" s="138" t="s">
        <v>694</v>
      </c>
      <c r="I223" s="138" t="s">
        <v>695</v>
      </c>
      <c r="J223" s="138" t="s">
        <v>696</v>
      </c>
      <c r="K223" s="138" t="s">
        <v>697</v>
      </c>
      <c r="L223" s="147"/>
      <c r="M223" s="148"/>
      <c r="N223" s="149"/>
      <c r="O223" s="149"/>
      <c r="P223" s="149"/>
      <c r="Q223" s="149"/>
      <c r="R223" s="149"/>
      <c r="S223" s="149"/>
      <c r="T223" s="149"/>
      <c r="U223" s="149"/>
      <c r="V223" s="149"/>
      <c r="W223" s="149"/>
      <c r="X223" s="149"/>
      <c r="Y223" s="149"/>
      <c r="Z223" s="149"/>
    </row>
    <row r="224" spans="1:26" ht="17.25" customHeight="1" outlineLevel="1">
      <c r="A224" s="3"/>
      <c r="B224" s="129" t="s">
        <v>581</v>
      </c>
      <c r="C224" s="130" t="s">
        <v>686</v>
      </c>
      <c r="D224" s="131">
        <f>SUM(E224:K224)</f>
        <v>6</v>
      </c>
      <c r="E224" s="131">
        <v>1</v>
      </c>
      <c r="F224" s="131">
        <v>1</v>
      </c>
      <c r="G224" s="131">
        <v>1</v>
      </c>
      <c r="H224" s="131">
        <v>1</v>
      </c>
      <c r="I224" s="131">
        <v>1</v>
      </c>
      <c r="J224" s="131">
        <v>1</v>
      </c>
      <c r="K224" s="131">
        <v>0</v>
      </c>
      <c r="L224" s="133" t="s">
        <v>860</v>
      </c>
      <c r="M224" s="134">
        <f>D224</f>
        <v>6</v>
      </c>
      <c r="N224" s="132" t="e">
        <f>VLOOKUP(L224,#REF!,7,0)</f>
        <v>#REF!</v>
      </c>
      <c r="O224" s="135" t="e">
        <f>N224*M224</f>
        <v>#REF!</v>
      </c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spans="1:26" ht="17.25" customHeight="1" outlineLevel="1">
      <c r="A225" s="3"/>
      <c r="B225" s="113"/>
      <c r="C225" s="114"/>
      <c r="D225" s="115"/>
      <c r="E225" s="116"/>
      <c r="F225" s="116"/>
      <c r="G225" s="116"/>
      <c r="H225" s="116"/>
      <c r="I225" s="116"/>
      <c r="J225" s="116"/>
      <c r="K225" s="113"/>
      <c r="L225" s="117"/>
      <c r="M225" s="118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</row>
    <row r="226" spans="1:26" ht="17.25" customHeight="1">
      <c r="A226" s="3"/>
      <c r="B226" s="120" t="s">
        <v>253</v>
      </c>
      <c r="C226" s="121"/>
      <c r="D226" s="122"/>
      <c r="E226" s="123"/>
      <c r="F226" s="123"/>
      <c r="G226" s="123"/>
      <c r="H226" s="123"/>
      <c r="I226" s="123"/>
      <c r="J226" s="123"/>
      <c r="K226" s="123"/>
      <c r="L226" s="124"/>
      <c r="M226" s="125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</row>
    <row r="227" spans="1:26" ht="17.25" customHeight="1" outlineLevel="1">
      <c r="A227" s="3"/>
      <c r="B227" s="113"/>
      <c r="C227" s="114"/>
      <c r="D227" s="115"/>
      <c r="E227" s="116"/>
      <c r="F227" s="116"/>
      <c r="G227" s="116"/>
      <c r="H227" s="116"/>
      <c r="I227" s="116"/>
      <c r="J227" s="116"/>
      <c r="K227" s="113"/>
      <c r="L227" s="117"/>
      <c r="M227" s="118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</row>
    <row r="228" spans="1:26" ht="17.25" customHeight="1" outlineLevel="1">
      <c r="A228" s="145"/>
      <c r="B228" s="137" t="s">
        <v>675</v>
      </c>
      <c r="C228" s="127" t="s">
        <v>47</v>
      </c>
      <c r="D228" s="146" t="s">
        <v>514</v>
      </c>
      <c r="E228" s="138" t="s">
        <v>691</v>
      </c>
      <c r="F228" s="138" t="s">
        <v>692</v>
      </c>
      <c r="G228" s="138" t="s">
        <v>693</v>
      </c>
      <c r="H228" s="138" t="s">
        <v>694</v>
      </c>
      <c r="I228" s="138" t="s">
        <v>695</v>
      </c>
      <c r="J228" s="138" t="s">
        <v>696</v>
      </c>
      <c r="K228" s="138" t="s">
        <v>697</v>
      </c>
      <c r="L228" s="147"/>
      <c r="M228" s="148"/>
      <c r="N228" s="149"/>
      <c r="O228" s="149"/>
      <c r="P228" s="149"/>
      <c r="Q228" s="149"/>
      <c r="R228" s="149"/>
      <c r="S228" s="149"/>
      <c r="T228" s="149"/>
      <c r="U228" s="149"/>
      <c r="V228" s="149"/>
      <c r="W228" s="149"/>
      <c r="X228" s="149"/>
      <c r="Y228" s="149"/>
      <c r="Z228" s="149"/>
    </row>
    <row r="229" spans="1:26" ht="17.25" customHeight="1" outlineLevel="1">
      <c r="A229" s="3"/>
      <c r="B229" s="129" t="s">
        <v>260</v>
      </c>
      <c r="C229" s="130" t="s">
        <v>77</v>
      </c>
      <c r="D229" s="131">
        <f t="shared" ref="D229:D231" si="45">SUM(E229:K229)</f>
        <v>6</v>
      </c>
      <c r="E229" s="131">
        <v>1</v>
      </c>
      <c r="F229" s="131">
        <v>1</v>
      </c>
      <c r="G229" s="131">
        <v>1</v>
      </c>
      <c r="H229" s="131">
        <v>1</v>
      </c>
      <c r="I229" s="131">
        <v>1</v>
      </c>
      <c r="J229" s="131">
        <v>1</v>
      </c>
      <c r="K229" s="131">
        <v>0</v>
      </c>
      <c r="L229" s="133" t="s">
        <v>258</v>
      </c>
      <c r="M229" s="134">
        <f t="shared" ref="M229:M243" si="46">D229</f>
        <v>6</v>
      </c>
      <c r="N229" s="132" t="e">
        <f>VLOOKUP(L229,#REF!,7,0)</f>
        <v>#REF!</v>
      </c>
      <c r="O229" s="135" t="e">
        <f t="shared" ref="O229:O243" si="47">N229*M229</f>
        <v>#REF!</v>
      </c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</row>
    <row r="230" spans="1:26" ht="17.25" customHeight="1" outlineLevel="1">
      <c r="A230" s="3"/>
      <c r="B230" s="129" t="s">
        <v>265</v>
      </c>
      <c r="C230" s="130" t="s">
        <v>77</v>
      </c>
      <c r="D230" s="131">
        <f t="shared" si="45"/>
        <v>12</v>
      </c>
      <c r="E230" s="131">
        <v>2</v>
      </c>
      <c r="F230" s="131">
        <v>2</v>
      </c>
      <c r="G230" s="131">
        <v>2</v>
      </c>
      <c r="H230" s="131">
        <v>2</v>
      </c>
      <c r="I230" s="131">
        <v>2</v>
      </c>
      <c r="J230" s="131">
        <v>2</v>
      </c>
      <c r="K230" s="131">
        <v>0</v>
      </c>
      <c r="L230" s="133" t="s">
        <v>263</v>
      </c>
      <c r="M230" s="134">
        <f t="shared" si="46"/>
        <v>12</v>
      </c>
      <c r="N230" s="132" t="e">
        <f>VLOOKUP(L230,#REF!,7,0)</f>
        <v>#REF!</v>
      </c>
      <c r="O230" s="135" t="e">
        <f t="shared" si="47"/>
        <v>#REF!</v>
      </c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</row>
    <row r="231" spans="1:26" ht="17.25" customHeight="1" outlineLevel="1">
      <c r="A231" s="3"/>
      <c r="B231" s="129" t="s">
        <v>269</v>
      </c>
      <c r="C231" s="130" t="s">
        <v>77</v>
      </c>
      <c r="D231" s="131">
        <f t="shared" si="45"/>
        <v>9</v>
      </c>
      <c r="E231" s="131">
        <v>3</v>
      </c>
      <c r="F231" s="131">
        <v>1</v>
      </c>
      <c r="G231" s="131">
        <v>1</v>
      </c>
      <c r="H231" s="131">
        <v>1</v>
      </c>
      <c r="I231" s="131">
        <v>2</v>
      </c>
      <c r="J231" s="131">
        <v>1</v>
      </c>
      <c r="K231" s="131">
        <v>0</v>
      </c>
      <c r="L231" s="133" t="s">
        <v>267</v>
      </c>
      <c r="M231" s="134">
        <f t="shared" si="46"/>
        <v>9</v>
      </c>
      <c r="N231" s="132" t="e">
        <f>VLOOKUP(L231,#REF!,7,0)</f>
        <v>#REF!</v>
      </c>
      <c r="O231" s="135" t="e">
        <f t="shared" si="47"/>
        <v>#REF!</v>
      </c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</row>
    <row r="232" spans="1:26" ht="17.25" customHeight="1" outlineLevel="1">
      <c r="A232" s="3"/>
      <c r="B232" s="129" t="s">
        <v>654</v>
      </c>
      <c r="C232" s="130" t="s">
        <v>77</v>
      </c>
      <c r="D232" s="131">
        <v>16</v>
      </c>
      <c r="E232" s="131">
        <v>0</v>
      </c>
      <c r="F232" s="131">
        <v>0</v>
      </c>
      <c r="G232" s="131">
        <v>1</v>
      </c>
      <c r="H232" s="131">
        <v>1</v>
      </c>
      <c r="I232" s="131">
        <v>0</v>
      </c>
      <c r="J232" s="131">
        <v>0</v>
      </c>
      <c r="K232" s="131">
        <v>0</v>
      </c>
      <c r="L232" s="133" t="s">
        <v>861</v>
      </c>
      <c r="M232" s="134">
        <f t="shared" si="46"/>
        <v>16</v>
      </c>
      <c r="N232" s="132" t="e">
        <f>VLOOKUP(L232,#REF!,7,0)</f>
        <v>#REF!</v>
      </c>
      <c r="O232" s="135" t="e">
        <f t="shared" si="47"/>
        <v>#REF!</v>
      </c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</row>
    <row r="233" spans="1:26" ht="17.25" customHeight="1" outlineLevel="1">
      <c r="A233" s="3"/>
      <c r="B233" s="129" t="s">
        <v>660</v>
      </c>
      <c r="C233" s="130" t="s">
        <v>77</v>
      </c>
      <c r="D233" s="131">
        <f t="shared" ref="D233:D243" si="48">SUM(E233:K233)</f>
        <v>12</v>
      </c>
      <c r="E233" s="131">
        <v>2</v>
      </c>
      <c r="F233" s="131">
        <v>2</v>
      </c>
      <c r="G233" s="131">
        <v>2</v>
      </c>
      <c r="H233" s="131">
        <v>2</v>
      </c>
      <c r="I233" s="131">
        <v>2</v>
      </c>
      <c r="J233" s="131">
        <v>2</v>
      </c>
      <c r="K233" s="131">
        <v>0</v>
      </c>
      <c r="L233" s="133" t="s">
        <v>862</v>
      </c>
      <c r="M233" s="134">
        <f t="shared" si="46"/>
        <v>12</v>
      </c>
      <c r="N233" s="132" t="e">
        <f>VLOOKUP(L233,#REF!,7,0)</f>
        <v>#REF!</v>
      </c>
      <c r="O233" s="135" t="e">
        <f t="shared" si="47"/>
        <v>#REF!</v>
      </c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</row>
    <row r="234" spans="1:26" ht="17.25" customHeight="1" outlineLevel="1">
      <c r="A234" s="3"/>
      <c r="B234" s="129" t="s">
        <v>273</v>
      </c>
      <c r="C234" s="130" t="s">
        <v>77</v>
      </c>
      <c r="D234" s="131">
        <f t="shared" si="48"/>
        <v>6</v>
      </c>
      <c r="E234" s="131">
        <v>1</v>
      </c>
      <c r="F234" s="131">
        <v>1</v>
      </c>
      <c r="G234" s="131">
        <v>1</v>
      </c>
      <c r="H234" s="131">
        <v>1</v>
      </c>
      <c r="I234" s="131">
        <v>1</v>
      </c>
      <c r="J234" s="131">
        <v>1</v>
      </c>
      <c r="K234" s="131">
        <v>0</v>
      </c>
      <c r="L234" s="133" t="s">
        <v>271</v>
      </c>
      <c r="M234" s="134">
        <f t="shared" si="46"/>
        <v>6</v>
      </c>
      <c r="N234" s="132" t="e">
        <f>VLOOKUP(L234,#REF!,7,0)</f>
        <v>#REF!</v>
      </c>
      <c r="O234" s="135" t="e">
        <f t="shared" si="47"/>
        <v>#REF!</v>
      </c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</row>
    <row r="235" spans="1:26" ht="17.25" customHeight="1" outlineLevel="1">
      <c r="A235" s="3"/>
      <c r="B235" s="129" t="s">
        <v>277</v>
      </c>
      <c r="C235" s="130" t="s">
        <v>77</v>
      </c>
      <c r="D235" s="131">
        <f t="shared" si="48"/>
        <v>22</v>
      </c>
      <c r="E235" s="131">
        <v>5</v>
      </c>
      <c r="F235" s="131">
        <v>5</v>
      </c>
      <c r="G235" s="131">
        <v>3</v>
      </c>
      <c r="H235" s="131">
        <v>3</v>
      </c>
      <c r="I235" s="131">
        <v>3</v>
      </c>
      <c r="J235" s="131">
        <v>3</v>
      </c>
      <c r="K235" s="131">
        <v>0</v>
      </c>
      <c r="L235" s="133" t="s">
        <v>275</v>
      </c>
      <c r="M235" s="134">
        <f t="shared" si="46"/>
        <v>22</v>
      </c>
      <c r="N235" s="132" t="e">
        <f>VLOOKUP(L235,#REF!,7,0)</f>
        <v>#REF!</v>
      </c>
      <c r="O235" s="135" t="e">
        <f t="shared" si="47"/>
        <v>#REF!</v>
      </c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</row>
    <row r="236" spans="1:26" ht="17.25" customHeight="1" outlineLevel="1">
      <c r="A236" s="3"/>
      <c r="B236" s="129" t="s">
        <v>281</v>
      </c>
      <c r="C236" s="130" t="s">
        <v>77</v>
      </c>
      <c r="D236" s="131">
        <f t="shared" si="48"/>
        <v>22</v>
      </c>
      <c r="E236" s="131">
        <v>5</v>
      </c>
      <c r="F236" s="131">
        <v>5</v>
      </c>
      <c r="G236" s="131">
        <v>3</v>
      </c>
      <c r="H236" s="131">
        <v>3</v>
      </c>
      <c r="I236" s="131">
        <v>3</v>
      </c>
      <c r="J236" s="131">
        <v>3</v>
      </c>
      <c r="K236" s="131">
        <v>0</v>
      </c>
      <c r="L236" s="133" t="s">
        <v>279</v>
      </c>
      <c r="M236" s="134">
        <f t="shared" si="46"/>
        <v>22</v>
      </c>
      <c r="N236" s="132" t="e">
        <f>VLOOKUP(L236,#REF!,7,0)</f>
        <v>#REF!</v>
      </c>
      <c r="O236" s="135" t="e">
        <f t="shared" si="47"/>
        <v>#REF!</v>
      </c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</row>
    <row r="237" spans="1:26" ht="17.25" customHeight="1" outlineLevel="1">
      <c r="A237" s="3"/>
      <c r="B237" s="129" t="s">
        <v>285</v>
      </c>
      <c r="C237" s="130" t="s">
        <v>77</v>
      </c>
      <c r="D237" s="131">
        <f t="shared" si="48"/>
        <v>16</v>
      </c>
      <c r="E237" s="131">
        <v>3</v>
      </c>
      <c r="F237" s="131">
        <v>4</v>
      </c>
      <c r="G237" s="131">
        <v>3</v>
      </c>
      <c r="H237" s="131">
        <v>2</v>
      </c>
      <c r="I237" s="131">
        <v>2</v>
      </c>
      <c r="J237" s="131">
        <v>2</v>
      </c>
      <c r="K237" s="131">
        <v>0</v>
      </c>
      <c r="L237" s="133" t="s">
        <v>283</v>
      </c>
      <c r="M237" s="134">
        <f t="shared" si="46"/>
        <v>16</v>
      </c>
      <c r="N237" s="132" t="e">
        <f>VLOOKUP(L237,#REF!,7,0)</f>
        <v>#REF!</v>
      </c>
      <c r="O237" s="135" t="e">
        <f t="shared" si="47"/>
        <v>#REF!</v>
      </c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</row>
    <row r="238" spans="1:26" ht="17.25" customHeight="1" outlineLevel="1">
      <c r="A238" s="3"/>
      <c r="B238" s="129" t="s">
        <v>289</v>
      </c>
      <c r="C238" s="130" t="s">
        <v>77</v>
      </c>
      <c r="D238" s="131">
        <f t="shared" si="48"/>
        <v>1</v>
      </c>
      <c r="E238" s="131">
        <v>1</v>
      </c>
      <c r="F238" s="131">
        <v>0</v>
      </c>
      <c r="G238" s="131">
        <v>0</v>
      </c>
      <c r="H238" s="131">
        <v>0</v>
      </c>
      <c r="I238" s="131">
        <v>0</v>
      </c>
      <c r="J238" s="131">
        <v>0</v>
      </c>
      <c r="K238" s="131">
        <v>0</v>
      </c>
      <c r="L238" s="133" t="s">
        <v>287</v>
      </c>
      <c r="M238" s="134">
        <f t="shared" si="46"/>
        <v>1</v>
      </c>
      <c r="N238" s="132" t="e">
        <f>VLOOKUP(L238,#REF!,7,0)</f>
        <v>#REF!</v>
      </c>
      <c r="O238" s="135" t="e">
        <f t="shared" si="47"/>
        <v>#REF!</v>
      </c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</row>
    <row r="239" spans="1:26" ht="17.25" customHeight="1" outlineLevel="1">
      <c r="A239" s="3"/>
      <c r="B239" s="129" t="s">
        <v>293</v>
      </c>
      <c r="C239" s="130" t="s">
        <v>77</v>
      </c>
      <c r="D239" s="131">
        <f t="shared" si="48"/>
        <v>6</v>
      </c>
      <c r="E239" s="131">
        <v>1</v>
      </c>
      <c r="F239" s="131">
        <v>1</v>
      </c>
      <c r="G239" s="131">
        <v>1</v>
      </c>
      <c r="H239" s="131">
        <v>1</v>
      </c>
      <c r="I239" s="131">
        <v>1</v>
      </c>
      <c r="J239" s="131">
        <v>1</v>
      </c>
      <c r="K239" s="131">
        <v>0</v>
      </c>
      <c r="L239" s="133" t="s">
        <v>291</v>
      </c>
      <c r="M239" s="134">
        <f t="shared" si="46"/>
        <v>6</v>
      </c>
      <c r="N239" s="132" t="e">
        <f>VLOOKUP(L239,#REF!,7,0)</f>
        <v>#REF!</v>
      </c>
      <c r="O239" s="135" t="e">
        <f t="shared" si="47"/>
        <v>#REF!</v>
      </c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</row>
    <row r="240" spans="1:26" ht="17.25" customHeight="1" outlineLevel="1">
      <c r="A240" s="3"/>
      <c r="B240" s="129" t="s">
        <v>297</v>
      </c>
      <c r="C240" s="130" t="s">
        <v>77</v>
      </c>
      <c r="D240" s="131">
        <f t="shared" si="48"/>
        <v>66</v>
      </c>
      <c r="E240" s="131">
        <v>13</v>
      </c>
      <c r="F240" s="131">
        <v>15</v>
      </c>
      <c r="G240" s="131">
        <v>10</v>
      </c>
      <c r="H240" s="131">
        <v>8</v>
      </c>
      <c r="I240" s="131">
        <v>11</v>
      </c>
      <c r="J240" s="131">
        <v>9</v>
      </c>
      <c r="K240" s="131">
        <v>0</v>
      </c>
      <c r="L240" s="133" t="s">
        <v>295</v>
      </c>
      <c r="M240" s="134">
        <f t="shared" si="46"/>
        <v>66</v>
      </c>
      <c r="N240" s="132" t="e">
        <f>VLOOKUP(L240,#REF!,7,0)</f>
        <v>#REF!</v>
      </c>
      <c r="O240" s="135" t="e">
        <f t="shared" si="47"/>
        <v>#REF!</v>
      </c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</row>
    <row r="241" spans="1:26" ht="17.25" customHeight="1" outlineLevel="1">
      <c r="A241" s="3"/>
      <c r="B241" s="129" t="s">
        <v>301</v>
      </c>
      <c r="C241" s="130" t="s">
        <v>77</v>
      </c>
      <c r="D241" s="131">
        <f t="shared" si="48"/>
        <v>6</v>
      </c>
      <c r="E241" s="131">
        <v>1</v>
      </c>
      <c r="F241" s="131">
        <v>1</v>
      </c>
      <c r="G241" s="131">
        <v>1</v>
      </c>
      <c r="H241" s="131">
        <v>1</v>
      </c>
      <c r="I241" s="131">
        <v>1</v>
      </c>
      <c r="J241" s="131">
        <v>1</v>
      </c>
      <c r="K241" s="131">
        <v>0</v>
      </c>
      <c r="L241" s="133" t="s">
        <v>299</v>
      </c>
      <c r="M241" s="134">
        <f t="shared" si="46"/>
        <v>6</v>
      </c>
      <c r="N241" s="132" t="e">
        <f>VLOOKUP(L241,#REF!,7,0)</f>
        <v>#REF!</v>
      </c>
      <c r="O241" s="135" t="e">
        <f t="shared" si="47"/>
        <v>#REF!</v>
      </c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</row>
    <row r="242" spans="1:26" ht="17.25" customHeight="1" outlineLevel="1">
      <c r="A242" s="3"/>
      <c r="B242" s="129" t="s">
        <v>305</v>
      </c>
      <c r="C242" s="130" t="s">
        <v>77</v>
      </c>
      <c r="D242" s="131">
        <f t="shared" si="48"/>
        <v>6</v>
      </c>
      <c r="E242" s="131">
        <v>1</v>
      </c>
      <c r="F242" s="131">
        <v>1</v>
      </c>
      <c r="G242" s="131">
        <v>1</v>
      </c>
      <c r="H242" s="131">
        <v>1</v>
      </c>
      <c r="I242" s="131">
        <v>1</v>
      </c>
      <c r="J242" s="131">
        <v>1</v>
      </c>
      <c r="K242" s="131">
        <v>0</v>
      </c>
      <c r="L242" s="133" t="s">
        <v>303</v>
      </c>
      <c r="M242" s="134">
        <f t="shared" si="46"/>
        <v>6</v>
      </c>
      <c r="N242" s="132" t="e">
        <f>VLOOKUP(L242,#REF!,7,0)</f>
        <v>#REF!</v>
      </c>
      <c r="O242" s="135" t="e">
        <f t="shared" si="47"/>
        <v>#REF!</v>
      </c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</row>
    <row r="243" spans="1:26" ht="17.25" customHeight="1" outlineLevel="1">
      <c r="A243" s="3"/>
      <c r="B243" s="129" t="s">
        <v>309</v>
      </c>
      <c r="C243" s="130" t="s">
        <v>77</v>
      </c>
      <c r="D243" s="131">
        <f t="shared" si="48"/>
        <v>47</v>
      </c>
      <c r="E243" s="131">
        <v>9</v>
      </c>
      <c r="F243" s="131">
        <v>7</v>
      </c>
      <c r="G243" s="131">
        <v>7</v>
      </c>
      <c r="H243" s="131">
        <v>12</v>
      </c>
      <c r="I243" s="131">
        <v>5</v>
      </c>
      <c r="J243" s="131">
        <v>7</v>
      </c>
      <c r="K243" s="131">
        <v>0</v>
      </c>
      <c r="L243" s="133" t="s">
        <v>307</v>
      </c>
      <c r="M243" s="134">
        <f t="shared" si="46"/>
        <v>47</v>
      </c>
      <c r="N243" s="132" t="e">
        <f>VLOOKUP(L243,#REF!,7,0)</f>
        <v>#REF!</v>
      </c>
      <c r="O243" s="135" t="e">
        <f t="shared" si="47"/>
        <v>#REF!</v>
      </c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</row>
    <row r="244" spans="1:26" ht="17.25" customHeight="1" outlineLevel="1">
      <c r="A244" s="3"/>
      <c r="B244" s="113"/>
      <c r="C244" s="114"/>
      <c r="D244" s="115"/>
      <c r="E244" s="116"/>
      <c r="F244" s="116"/>
      <c r="G244" s="116"/>
      <c r="H244" s="116"/>
      <c r="I244" s="116"/>
      <c r="J244" s="116"/>
      <c r="K244" s="113"/>
      <c r="L244" s="117"/>
      <c r="M244" s="118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</row>
    <row r="245" spans="1:26" ht="17.25" customHeight="1">
      <c r="A245" s="3"/>
      <c r="B245" s="120" t="s">
        <v>863</v>
      </c>
      <c r="C245" s="121"/>
      <c r="D245" s="122"/>
      <c r="E245" s="123"/>
      <c r="F245" s="123"/>
      <c r="G245" s="123"/>
      <c r="H245" s="123"/>
      <c r="I245" s="123"/>
      <c r="J245" s="123"/>
      <c r="K245" s="123"/>
      <c r="L245" s="124"/>
      <c r="M245" s="125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</row>
    <row r="246" spans="1:26" ht="17.25" customHeight="1" outlineLevel="1">
      <c r="A246" s="3"/>
      <c r="B246" s="113"/>
      <c r="C246" s="114"/>
      <c r="D246" s="115"/>
      <c r="E246" s="116"/>
      <c r="F246" s="116"/>
      <c r="G246" s="116"/>
      <c r="H246" s="116"/>
      <c r="I246" s="116"/>
      <c r="J246" s="116"/>
      <c r="K246" s="113"/>
      <c r="L246" s="117"/>
      <c r="M246" s="118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</row>
    <row r="247" spans="1:26" ht="17.25" customHeight="1" outlineLevel="1">
      <c r="A247" s="3"/>
      <c r="B247" s="139" t="s">
        <v>17</v>
      </c>
      <c r="C247" s="140"/>
      <c r="D247" s="141"/>
      <c r="E247" s="142"/>
      <c r="F247" s="142"/>
      <c r="G247" s="142"/>
      <c r="H247" s="142"/>
      <c r="I247" s="142"/>
      <c r="J247" s="142"/>
      <c r="K247" s="142"/>
      <c r="L247" s="143"/>
      <c r="M247" s="144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</row>
    <row r="248" spans="1:26" ht="17.25" customHeight="1" outlineLevel="2">
      <c r="A248" s="145"/>
      <c r="B248" s="137" t="s">
        <v>675</v>
      </c>
      <c r="C248" s="127" t="s">
        <v>47</v>
      </c>
      <c r="D248" s="146" t="s">
        <v>514</v>
      </c>
      <c r="E248" s="138" t="s">
        <v>691</v>
      </c>
      <c r="F248" s="138" t="s">
        <v>692</v>
      </c>
      <c r="G248" s="138" t="s">
        <v>693</v>
      </c>
      <c r="H248" s="138" t="s">
        <v>694</v>
      </c>
      <c r="I248" s="138" t="s">
        <v>695</v>
      </c>
      <c r="J248" s="138" t="s">
        <v>696</v>
      </c>
      <c r="K248" s="138" t="s">
        <v>697</v>
      </c>
      <c r="L248" s="147"/>
      <c r="M248" s="148"/>
      <c r="N248" s="149"/>
      <c r="O248" s="149"/>
      <c r="P248" s="149"/>
      <c r="Q248" s="149"/>
      <c r="R248" s="149"/>
      <c r="S248" s="149"/>
      <c r="T248" s="149"/>
      <c r="U248" s="149"/>
      <c r="V248" s="149"/>
      <c r="W248" s="149"/>
      <c r="X248" s="149"/>
      <c r="Y248" s="149"/>
      <c r="Z248" s="149"/>
    </row>
    <row r="249" spans="1:26" ht="17.25" customHeight="1" outlineLevel="2">
      <c r="A249" s="3"/>
      <c r="B249" s="129" t="s">
        <v>580</v>
      </c>
      <c r="C249" s="130" t="s">
        <v>686</v>
      </c>
      <c r="D249" s="131">
        <v>65</v>
      </c>
      <c r="E249" s="131"/>
      <c r="F249" s="131"/>
      <c r="G249" s="131"/>
      <c r="H249" s="131"/>
      <c r="I249" s="131"/>
      <c r="J249" s="131"/>
      <c r="K249" s="131"/>
      <c r="L249" s="133" t="s">
        <v>864</v>
      </c>
      <c r="M249" s="134">
        <f t="shared" ref="M249:M255" si="49">D249</f>
        <v>65</v>
      </c>
      <c r="N249" s="132" t="e">
        <f>VLOOKUP(L249,#REF!,7,0)</f>
        <v>#REF!</v>
      </c>
      <c r="O249" s="135" t="e">
        <f t="shared" ref="O249:O255" si="50">N249*M249</f>
        <v>#REF!</v>
      </c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</row>
    <row r="250" spans="1:26" ht="17.25" customHeight="1" outlineLevel="2">
      <c r="A250" s="3"/>
      <c r="B250" s="129" t="s">
        <v>522</v>
      </c>
      <c r="C250" s="130" t="s">
        <v>686</v>
      </c>
      <c r="D250" s="131">
        <v>55</v>
      </c>
      <c r="E250" s="131"/>
      <c r="F250" s="131"/>
      <c r="G250" s="131"/>
      <c r="H250" s="131"/>
      <c r="I250" s="131"/>
      <c r="J250" s="131"/>
      <c r="K250" s="131"/>
      <c r="L250" s="133" t="s">
        <v>865</v>
      </c>
      <c r="M250" s="134">
        <f t="shared" si="49"/>
        <v>55</v>
      </c>
      <c r="N250" s="132" t="e">
        <f>VLOOKUP(L250,#REF!,7,0)</f>
        <v>#REF!</v>
      </c>
      <c r="O250" s="135" t="e">
        <f t="shared" si="50"/>
        <v>#REF!</v>
      </c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</row>
    <row r="251" spans="1:26" ht="17.25" customHeight="1" outlineLevel="2">
      <c r="A251" s="3"/>
      <c r="B251" s="129" t="s">
        <v>566</v>
      </c>
      <c r="C251" s="130" t="s">
        <v>686</v>
      </c>
      <c r="D251" s="131">
        <v>85</v>
      </c>
      <c r="E251" s="131"/>
      <c r="F251" s="131"/>
      <c r="G251" s="131"/>
      <c r="H251" s="131"/>
      <c r="I251" s="131"/>
      <c r="J251" s="131"/>
      <c r="K251" s="131"/>
      <c r="L251" s="133" t="s">
        <v>866</v>
      </c>
      <c r="M251" s="134">
        <f t="shared" si="49"/>
        <v>85</v>
      </c>
      <c r="N251" s="132" t="e">
        <f>VLOOKUP(L251,#REF!,7,0)</f>
        <v>#REF!</v>
      </c>
      <c r="O251" s="135" t="e">
        <f t="shared" si="50"/>
        <v>#REF!</v>
      </c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</row>
    <row r="252" spans="1:26" ht="17.25" customHeight="1" outlineLevel="2">
      <c r="A252" s="3"/>
      <c r="B252" s="129" t="s">
        <v>634</v>
      </c>
      <c r="C252" s="130" t="s">
        <v>686</v>
      </c>
      <c r="D252" s="131">
        <v>10</v>
      </c>
      <c r="E252" s="131"/>
      <c r="F252" s="131"/>
      <c r="G252" s="131"/>
      <c r="H252" s="131"/>
      <c r="I252" s="131"/>
      <c r="J252" s="131"/>
      <c r="K252" s="131"/>
      <c r="L252" s="133" t="s">
        <v>867</v>
      </c>
      <c r="M252" s="134">
        <f t="shared" si="49"/>
        <v>10</v>
      </c>
      <c r="N252" s="132" t="e">
        <f>VLOOKUP(L252,#REF!,7,0)</f>
        <v>#REF!</v>
      </c>
      <c r="O252" s="135" t="e">
        <f t="shared" si="50"/>
        <v>#REF!</v>
      </c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</row>
    <row r="253" spans="1:26" ht="17.25" customHeight="1" outlineLevel="2">
      <c r="A253" s="3"/>
      <c r="B253" s="129" t="s">
        <v>590</v>
      </c>
      <c r="C253" s="130" t="s">
        <v>686</v>
      </c>
      <c r="D253" s="131">
        <v>55</v>
      </c>
      <c r="E253" s="131"/>
      <c r="F253" s="131"/>
      <c r="G253" s="131"/>
      <c r="H253" s="131"/>
      <c r="I253" s="131"/>
      <c r="J253" s="131"/>
      <c r="K253" s="131"/>
      <c r="L253" s="133" t="s">
        <v>868</v>
      </c>
      <c r="M253" s="134">
        <f t="shared" si="49"/>
        <v>55</v>
      </c>
      <c r="N253" s="132" t="e">
        <f>VLOOKUP(L253,#REF!,7,0)</f>
        <v>#REF!</v>
      </c>
      <c r="O253" s="135" t="e">
        <f t="shared" si="50"/>
        <v>#REF!</v>
      </c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</row>
    <row r="254" spans="1:26" ht="17.25" customHeight="1" outlineLevel="2">
      <c r="A254" s="3"/>
      <c r="B254" s="129" t="s">
        <v>641</v>
      </c>
      <c r="C254" s="130" t="s">
        <v>77</v>
      </c>
      <c r="D254" s="131">
        <v>9</v>
      </c>
      <c r="E254" s="131"/>
      <c r="F254" s="131"/>
      <c r="G254" s="131"/>
      <c r="H254" s="131"/>
      <c r="I254" s="131"/>
      <c r="J254" s="131"/>
      <c r="K254" s="131"/>
      <c r="L254" s="133" t="s">
        <v>869</v>
      </c>
      <c r="M254" s="134">
        <f t="shared" si="49"/>
        <v>9</v>
      </c>
      <c r="N254" s="132" t="e">
        <f>VLOOKUP(L254,#REF!,7,0)</f>
        <v>#REF!</v>
      </c>
      <c r="O254" s="135" t="e">
        <f t="shared" si="50"/>
        <v>#REF!</v>
      </c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</row>
    <row r="255" spans="1:26" ht="17.25" customHeight="1" outlineLevel="2">
      <c r="A255" s="3"/>
      <c r="B255" s="129" t="s">
        <v>665</v>
      </c>
      <c r="C255" s="130" t="s">
        <v>77</v>
      </c>
      <c r="D255" s="131">
        <v>4</v>
      </c>
      <c r="E255" s="131"/>
      <c r="F255" s="131"/>
      <c r="G255" s="131"/>
      <c r="H255" s="131"/>
      <c r="I255" s="131"/>
      <c r="J255" s="131"/>
      <c r="K255" s="131"/>
      <c r="L255" s="133" t="s">
        <v>870</v>
      </c>
      <c r="M255" s="134">
        <f t="shared" si="49"/>
        <v>4</v>
      </c>
      <c r="N255" s="132" t="e">
        <f>VLOOKUP(L255,#REF!,7,0)</f>
        <v>#REF!</v>
      </c>
      <c r="O255" s="135" t="e">
        <f t="shared" si="50"/>
        <v>#REF!</v>
      </c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</row>
    <row r="256" spans="1:26" ht="17.25" customHeight="1" outlineLevel="1">
      <c r="A256" s="3"/>
      <c r="B256" s="139" t="s">
        <v>720</v>
      </c>
      <c r="C256" s="140"/>
      <c r="D256" s="141"/>
      <c r="E256" s="142"/>
      <c r="F256" s="142"/>
      <c r="G256" s="142"/>
      <c r="H256" s="142"/>
      <c r="I256" s="142"/>
      <c r="J256" s="142"/>
      <c r="K256" s="142"/>
      <c r="L256" s="143"/>
      <c r="M256" s="144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</row>
    <row r="257" spans="1:26" ht="17.25" customHeight="1" outlineLevel="2">
      <c r="A257" s="145"/>
      <c r="B257" s="137" t="s">
        <v>675</v>
      </c>
      <c r="C257" s="127" t="s">
        <v>47</v>
      </c>
      <c r="D257" s="146" t="s">
        <v>514</v>
      </c>
      <c r="E257" s="138" t="s">
        <v>691</v>
      </c>
      <c r="F257" s="138" t="s">
        <v>692</v>
      </c>
      <c r="G257" s="138" t="s">
        <v>693</v>
      </c>
      <c r="H257" s="138" t="s">
        <v>694</v>
      </c>
      <c r="I257" s="138" t="s">
        <v>695</v>
      </c>
      <c r="J257" s="138" t="s">
        <v>696</v>
      </c>
      <c r="K257" s="138" t="s">
        <v>697</v>
      </c>
      <c r="L257" s="147"/>
      <c r="M257" s="148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  <c r="Y257" s="149"/>
      <c r="Z257" s="149"/>
    </row>
    <row r="258" spans="1:26" ht="17.25" customHeight="1" outlineLevel="2">
      <c r="A258" s="3"/>
      <c r="B258" s="129" t="s">
        <v>549</v>
      </c>
      <c r="C258" s="130" t="s">
        <v>686</v>
      </c>
      <c r="D258" s="131">
        <v>150</v>
      </c>
      <c r="E258" s="131"/>
      <c r="F258" s="131"/>
      <c r="G258" s="131"/>
      <c r="H258" s="131"/>
      <c r="I258" s="131"/>
      <c r="J258" s="131"/>
      <c r="K258" s="131"/>
      <c r="L258" s="133" t="s">
        <v>871</v>
      </c>
      <c r="M258" s="134">
        <f t="shared" ref="M258:M271" si="51">D258</f>
        <v>150</v>
      </c>
      <c r="N258" s="132" t="e">
        <f>VLOOKUP(L258,#REF!,7,0)</f>
        <v>#REF!</v>
      </c>
      <c r="O258" s="135" t="e">
        <f t="shared" ref="O258:O271" si="52">N258*M258</f>
        <v>#REF!</v>
      </c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</row>
    <row r="259" spans="1:26" ht="17.25" customHeight="1" outlineLevel="2">
      <c r="A259" s="3"/>
      <c r="B259" s="129" t="s">
        <v>655</v>
      </c>
      <c r="C259" s="130" t="s">
        <v>686</v>
      </c>
      <c r="D259" s="131">
        <v>55</v>
      </c>
      <c r="E259" s="131"/>
      <c r="F259" s="131"/>
      <c r="G259" s="131"/>
      <c r="H259" s="131"/>
      <c r="I259" s="131"/>
      <c r="J259" s="131"/>
      <c r="K259" s="131"/>
      <c r="L259" s="133" t="s">
        <v>872</v>
      </c>
      <c r="M259" s="134">
        <f t="shared" si="51"/>
        <v>55</v>
      </c>
      <c r="N259" s="132" t="e">
        <f>VLOOKUP(L259,#REF!,7,0)</f>
        <v>#REF!</v>
      </c>
      <c r="O259" s="135" t="e">
        <f t="shared" si="52"/>
        <v>#REF!</v>
      </c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</row>
    <row r="260" spans="1:26" ht="17.25" customHeight="1" outlineLevel="2">
      <c r="A260" s="3"/>
      <c r="B260" s="129" t="s">
        <v>647</v>
      </c>
      <c r="C260" s="130" t="s">
        <v>686</v>
      </c>
      <c r="D260" s="131">
        <v>55</v>
      </c>
      <c r="E260" s="131"/>
      <c r="F260" s="131"/>
      <c r="G260" s="131"/>
      <c r="H260" s="131"/>
      <c r="I260" s="131"/>
      <c r="J260" s="131"/>
      <c r="K260" s="131"/>
      <c r="L260" s="133" t="s">
        <v>873</v>
      </c>
      <c r="M260" s="134">
        <f t="shared" si="51"/>
        <v>55</v>
      </c>
      <c r="N260" s="132" t="e">
        <f>VLOOKUP(L260,#REF!,7,0)</f>
        <v>#REF!</v>
      </c>
      <c r="O260" s="135" t="e">
        <f t="shared" si="52"/>
        <v>#REF!</v>
      </c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</row>
    <row r="261" spans="1:26" ht="17.25" customHeight="1" outlineLevel="2">
      <c r="A261" s="3"/>
      <c r="B261" s="129" t="s">
        <v>657</v>
      </c>
      <c r="C261" s="130" t="s">
        <v>686</v>
      </c>
      <c r="D261" s="131">
        <v>10</v>
      </c>
      <c r="E261" s="131"/>
      <c r="F261" s="131"/>
      <c r="G261" s="131"/>
      <c r="H261" s="131"/>
      <c r="I261" s="131"/>
      <c r="J261" s="131"/>
      <c r="K261" s="131"/>
      <c r="L261" s="133" t="s">
        <v>874</v>
      </c>
      <c r="M261" s="134">
        <f t="shared" si="51"/>
        <v>10</v>
      </c>
      <c r="N261" s="132" t="e">
        <f>VLOOKUP(L261,#REF!,7,0)</f>
        <v>#REF!</v>
      </c>
      <c r="O261" s="135" t="e">
        <f t="shared" si="52"/>
        <v>#REF!</v>
      </c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</row>
    <row r="262" spans="1:26" ht="17.25" customHeight="1" outlineLevel="2">
      <c r="A262" s="3"/>
      <c r="B262" s="129" t="s">
        <v>598</v>
      </c>
      <c r="C262" s="130" t="s">
        <v>686</v>
      </c>
      <c r="D262" s="131">
        <v>65</v>
      </c>
      <c r="E262" s="131"/>
      <c r="F262" s="131"/>
      <c r="G262" s="131"/>
      <c r="H262" s="131"/>
      <c r="I262" s="131"/>
      <c r="J262" s="131"/>
      <c r="K262" s="131"/>
      <c r="L262" s="133" t="s">
        <v>875</v>
      </c>
      <c r="M262" s="134">
        <f t="shared" si="51"/>
        <v>65</v>
      </c>
      <c r="N262" s="132" t="e">
        <f>VLOOKUP(L262,#REF!,7,0)</f>
        <v>#REF!</v>
      </c>
      <c r="O262" s="135" t="e">
        <f t="shared" si="52"/>
        <v>#REF!</v>
      </c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</row>
    <row r="263" spans="1:26" ht="17.25" customHeight="1" outlineLevel="2">
      <c r="A263" s="3"/>
      <c r="B263" s="129" t="s">
        <v>656</v>
      </c>
      <c r="C263" s="130" t="s">
        <v>686</v>
      </c>
      <c r="D263" s="131">
        <v>55</v>
      </c>
      <c r="E263" s="131"/>
      <c r="F263" s="131"/>
      <c r="G263" s="131"/>
      <c r="H263" s="131"/>
      <c r="I263" s="131"/>
      <c r="J263" s="131"/>
      <c r="K263" s="131"/>
      <c r="L263" s="133" t="s">
        <v>876</v>
      </c>
      <c r="M263" s="134">
        <f t="shared" si="51"/>
        <v>55</v>
      </c>
      <c r="N263" s="132" t="e">
        <f>VLOOKUP(L263,#REF!,7,0)</f>
        <v>#REF!</v>
      </c>
      <c r="O263" s="135" t="e">
        <f t="shared" si="52"/>
        <v>#REF!</v>
      </c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</row>
    <row r="264" spans="1:26" ht="17.25" customHeight="1" outlineLevel="2">
      <c r="A264" s="3"/>
      <c r="B264" s="129" t="s">
        <v>574</v>
      </c>
      <c r="C264" s="130" t="s">
        <v>686</v>
      </c>
      <c r="D264" s="131">
        <v>85</v>
      </c>
      <c r="E264" s="131"/>
      <c r="F264" s="131"/>
      <c r="G264" s="131"/>
      <c r="H264" s="131"/>
      <c r="I264" s="131"/>
      <c r="J264" s="131"/>
      <c r="K264" s="131"/>
      <c r="L264" s="133" t="s">
        <v>877</v>
      </c>
      <c r="M264" s="134">
        <f t="shared" si="51"/>
        <v>85</v>
      </c>
      <c r="N264" s="132" t="e">
        <f>VLOOKUP(L264,#REF!,7,0)</f>
        <v>#REF!</v>
      </c>
      <c r="O264" s="135" t="e">
        <f t="shared" si="52"/>
        <v>#REF!</v>
      </c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</row>
    <row r="265" spans="1:26" ht="17.25" customHeight="1" outlineLevel="2">
      <c r="A265" s="3"/>
      <c r="B265" s="129" t="s">
        <v>646</v>
      </c>
      <c r="C265" s="130" t="s">
        <v>686</v>
      </c>
      <c r="D265" s="131">
        <v>55</v>
      </c>
      <c r="E265" s="131"/>
      <c r="F265" s="131"/>
      <c r="G265" s="131"/>
      <c r="H265" s="131"/>
      <c r="I265" s="131"/>
      <c r="J265" s="131"/>
      <c r="K265" s="131"/>
      <c r="L265" s="133" t="s">
        <v>878</v>
      </c>
      <c r="M265" s="134">
        <f t="shared" si="51"/>
        <v>55</v>
      </c>
      <c r="N265" s="132" t="e">
        <f>VLOOKUP(L265,#REF!,7,0)</f>
        <v>#REF!</v>
      </c>
      <c r="O265" s="135" t="e">
        <f t="shared" si="52"/>
        <v>#REF!</v>
      </c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</row>
    <row r="266" spans="1:26" ht="17.25" customHeight="1" outlineLevel="2">
      <c r="A266" s="3"/>
      <c r="B266" s="129" t="s">
        <v>658</v>
      </c>
      <c r="C266" s="130" t="s">
        <v>686</v>
      </c>
      <c r="D266" s="131">
        <v>10</v>
      </c>
      <c r="E266" s="131"/>
      <c r="F266" s="131"/>
      <c r="G266" s="131"/>
      <c r="H266" s="131"/>
      <c r="I266" s="131"/>
      <c r="J266" s="131"/>
      <c r="K266" s="131"/>
      <c r="L266" s="133" t="s">
        <v>879</v>
      </c>
      <c r="M266" s="134">
        <f t="shared" si="51"/>
        <v>10</v>
      </c>
      <c r="N266" s="132" t="e">
        <f>VLOOKUP(L266,#REF!,7,0)</f>
        <v>#REF!</v>
      </c>
      <c r="O266" s="135" t="e">
        <f t="shared" si="52"/>
        <v>#REF!</v>
      </c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</row>
    <row r="267" spans="1:26" ht="17.25" customHeight="1" outlineLevel="2">
      <c r="A267" s="3"/>
      <c r="B267" s="129" t="s">
        <v>569</v>
      </c>
      <c r="C267" s="130" t="s">
        <v>686</v>
      </c>
      <c r="D267" s="131">
        <v>195</v>
      </c>
      <c r="E267" s="131"/>
      <c r="F267" s="131"/>
      <c r="G267" s="131"/>
      <c r="H267" s="131"/>
      <c r="I267" s="131"/>
      <c r="J267" s="131"/>
      <c r="K267" s="131"/>
      <c r="L267" s="133" t="s">
        <v>880</v>
      </c>
      <c r="M267" s="134">
        <f t="shared" si="51"/>
        <v>195</v>
      </c>
      <c r="N267" s="132" t="e">
        <f>VLOOKUP(L267,#REF!,7,0)</f>
        <v>#REF!</v>
      </c>
      <c r="O267" s="135" t="e">
        <f t="shared" si="52"/>
        <v>#REF!</v>
      </c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</row>
    <row r="268" spans="1:26" ht="17.25" customHeight="1" outlineLevel="2">
      <c r="A268" s="3"/>
      <c r="B268" s="129" t="s">
        <v>632</v>
      </c>
      <c r="C268" s="130" t="s">
        <v>686</v>
      </c>
      <c r="D268" s="131">
        <v>165</v>
      </c>
      <c r="E268" s="131"/>
      <c r="F268" s="131"/>
      <c r="G268" s="131"/>
      <c r="H268" s="131"/>
      <c r="I268" s="131"/>
      <c r="J268" s="131"/>
      <c r="K268" s="131"/>
      <c r="L268" s="133" t="s">
        <v>881</v>
      </c>
      <c r="M268" s="134">
        <f t="shared" si="51"/>
        <v>165</v>
      </c>
      <c r="N268" s="132" t="e">
        <f>VLOOKUP(L268,#REF!,7,0)</f>
        <v>#REF!</v>
      </c>
      <c r="O268" s="135" t="e">
        <f t="shared" si="52"/>
        <v>#REF!</v>
      </c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</row>
    <row r="269" spans="1:26" ht="17.25" customHeight="1" outlineLevel="2">
      <c r="A269" s="3"/>
      <c r="B269" s="129" t="s">
        <v>542</v>
      </c>
      <c r="C269" s="130" t="s">
        <v>686</v>
      </c>
      <c r="D269" s="131">
        <v>255</v>
      </c>
      <c r="E269" s="131"/>
      <c r="F269" s="131"/>
      <c r="G269" s="131"/>
      <c r="H269" s="131"/>
      <c r="I269" s="131"/>
      <c r="J269" s="131"/>
      <c r="K269" s="131"/>
      <c r="L269" s="133" t="s">
        <v>882</v>
      </c>
      <c r="M269" s="134">
        <f t="shared" si="51"/>
        <v>255</v>
      </c>
      <c r="N269" s="132" t="e">
        <f>VLOOKUP(L269,#REF!,7,0)</f>
        <v>#REF!</v>
      </c>
      <c r="O269" s="135" t="e">
        <f t="shared" si="52"/>
        <v>#REF!</v>
      </c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</row>
    <row r="270" spans="1:26" ht="17.25" customHeight="1" outlineLevel="2">
      <c r="A270" s="3"/>
      <c r="B270" s="129" t="s">
        <v>621</v>
      </c>
      <c r="C270" s="130" t="s">
        <v>686</v>
      </c>
      <c r="D270" s="131">
        <v>165</v>
      </c>
      <c r="E270" s="131"/>
      <c r="F270" s="131"/>
      <c r="G270" s="131"/>
      <c r="H270" s="131"/>
      <c r="I270" s="131"/>
      <c r="J270" s="131"/>
      <c r="K270" s="131"/>
      <c r="L270" s="133" t="s">
        <v>883</v>
      </c>
      <c r="M270" s="134">
        <f t="shared" si="51"/>
        <v>165</v>
      </c>
      <c r="N270" s="132" t="e">
        <f>VLOOKUP(L270,#REF!,7,0)</f>
        <v>#REF!</v>
      </c>
      <c r="O270" s="135" t="e">
        <f t="shared" si="52"/>
        <v>#REF!</v>
      </c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</row>
    <row r="271" spans="1:26" ht="17.25" customHeight="1" outlineLevel="2">
      <c r="A271" s="3"/>
      <c r="B271" s="129" t="s">
        <v>612</v>
      </c>
      <c r="C271" s="130" t="s">
        <v>686</v>
      </c>
      <c r="D271" s="131">
        <v>60</v>
      </c>
      <c r="E271" s="131"/>
      <c r="F271" s="131"/>
      <c r="G271" s="131"/>
      <c r="H271" s="131"/>
      <c r="I271" s="131"/>
      <c r="J271" s="131"/>
      <c r="K271" s="131"/>
      <c r="L271" s="133" t="s">
        <v>884</v>
      </c>
      <c r="M271" s="134">
        <f t="shared" si="51"/>
        <v>60</v>
      </c>
      <c r="N271" s="132" t="e">
        <f>VLOOKUP(L271,#REF!,7,0)</f>
        <v>#REF!</v>
      </c>
      <c r="O271" s="135" t="e">
        <f t="shared" si="52"/>
        <v>#REF!</v>
      </c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</row>
    <row r="272" spans="1:26" ht="17.25" customHeight="1" outlineLevel="1">
      <c r="A272" s="3"/>
      <c r="B272" s="113"/>
      <c r="C272" s="114"/>
      <c r="D272" s="115"/>
      <c r="E272" s="116"/>
      <c r="F272" s="116"/>
      <c r="G272" s="116"/>
      <c r="H272" s="116"/>
      <c r="I272" s="116"/>
      <c r="J272" s="116"/>
      <c r="K272" s="113"/>
      <c r="L272" s="117"/>
      <c r="M272" s="118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</row>
    <row r="273" spans="1:26" ht="17.25" customHeight="1">
      <c r="A273" s="3"/>
      <c r="B273" s="120" t="s">
        <v>885</v>
      </c>
      <c r="C273" s="121"/>
      <c r="D273" s="122"/>
      <c r="E273" s="123"/>
      <c r="F273" s="123"/>
      <c r="G273" s="123"/>
      <c r="H273" s="123"/>
      <c r="I273" s="123"/>
      <c r="J273" s="123"/>
      <c r="K273" s="123"/>
      <c r="L273" s="124"/>
      <c r="M273" s="125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</row>
    <row r="274" spans="1:26" ht="17.25" customHeight="1" outlineLevel="1">
      <c r="A274" s="3"/>
      <c r="B274" s="113"/>
      <c r="C274" s="114"/>
      <c r="D274" s="115"/>
      <c r="E274" s="116"/>
      <c r="F274" s="116"/>
      <c r="G274" s="116"/>
      <c r="H274" s="116"/>
      <c r="I274" s="116"/>
      <c r="J274" s="116"/>
      <c r="K274" s="113"/>
      <c r="L274" s="117"/>
      <c r="M274" s="118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</row>
    <row r="275" spans="1:26" ht="17.25" customHeight="1" outlineLevel="1">
      <c r="A275" s="3"/>
      <c r="B275" s="139" t="s">
        <v>9</v>
      </c>
      <c r="C275" s="140"/>
      <c r="D275" s="141"/>
      <c r="E275" s="142"/>
      <c r="F275" s="142"/>
      <c r="G275" s="142"/>
      <c r="H275" s="142"/>
      <c r="I275" s="142"/>
      <c r="J275" s="142"/>
      <c r="K275" s="142"/>
      <c r="L275" s="143"/>
      <c r="M275" s="144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</row>
    <row r="276" spans="1:26" ht="17.25" customHeight="1" outlineLevel="2">
      <c r="A276" s="145"/>
      <c r="B276" s="137" t="s">
        <v>675</v>
      </c>
      <c r="C276" s="127" t="s">
        <v>47</v>
      </c>
      <c r="D276" s="146" t="s">
        <v>514</v>
      </c>
      <c r="E276" s="138"/>
      <c r="F276" s="138"/>
      <c r="G276" s="138"/>
      <c r="H276" s="138"/>
      <c r="I276" s="138"/>
      <c r="J276" s="138"/>
      <c r="K276" s="138"/>
      <c r="L276" s="147"/>
      <c r="M276" s="148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  <c r="Y276" s="149"/>
      <c r="Z276" s="149"/>
    </row>
    <row r="277" spans="1:26" ht="17.25" customHeight="1" outlineLevel="2">
      <c r="A277" s="3"/>
      <c r="B277" s="150" t="s">
        <v>626</v>
      </c>
      <c r="C277" s="130" t="s">
        <v>64</v>
      </c>
      <c r="D277" s="131">
        <v>57.35</v>
      </c>
      <c r="E277" s="131" t="s">
        <v>886</v>
      </c>
      <c r="F277" s="131"/>
      <c r="G277" s="131"/>
      <c r="H277" s="131"/>
      <c r="I277" s="131"/>
      <c r="J277" s="131"/>
      <c r="K277" s="131"/>
      <c r="L277" s="133" t="s">
        <v>887</v>
      </c>
      <c r="M277" s="134">
        <f>D277</f>
        <v>57.35</v>
      </c>
      <c r="N277" s="132" t="e">
        <f>VLOOKUP(L277,#REF!,7,0)</f>
        <v>#REF!</v>
      </c>
      <c r="O277" s="135" t="e">
        <f>N277*M277</f>
        <v>#REF!</v>
      </c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</row>
    <row r="278" spans="1:26" ht="17.25" customHeight="1" outlineLevel="1">
      <c r="A278" s="3"/>
      <c r="B278" s="139" t="s">
        <v>888</v>
      </c>
      <c r="C278" s="140"/>
      <c r="D278" s="141"/>
      <c r="E278" s="142"/>
      <c r="F278" s="142"/>
      <c r="G278" s="142"/>
      <c r="H278" s="142"/>
      <c r="I278" s="142"/>
      <c r="J278" s="142"/>
      <c r="K278" s="142"/>
      <c r="L278" s="143"/>
      <c r="M278" s="144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</row>
    <row r="279" spans="1:26" ht="17.25" customHeight="1" outlineLevel="2">
      <c r="A279" s="145"/>
      <c r="B279" s="137" t="s">
        <v>675</v>
      </c>
      <c r="C279" s="127" t="s">
        <v>47</v>
      </c>
      <c r="D279" s="146" t="s">
        <v>514</v>
      </c>
      <c r="E279" s="138"/>
      <c r="F279" s="138"/>
      <c r="G279" s="138"/>
      <c r="H279" s="138"/>
      <c r="I279" s="138"/>
      <c r="J279" s="138"/>
      <c r="K279" s="138"/>
      <c r="L279" s="147"/>
      <c r="M279" s="148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  <c r="Y279" s="149"/>
      <c r="Z279" s="149"/>
    </row>
    <row r="280" spans="1:26" ht="17.25" customHeight="1" outlineLevel="2">
      <c r="A280" s="3"/>
      <c r="B280" s="151" t="s">
        <v>548</v>
      </c>
      <c r="C280" s="130" t="s">
        <v>682</v>
      </c>
      <c r="D280" s="131">
        <f>D281</f>
        <v>6.85</v>
      </c>
      <c r="E280" s="131" t="s">
        <v>889</v>
      </c>
      <c r="F280" s="131"/>
      <c r="G280" s="131"/>
      <c r="H280" s="131"/>
      <c r="I280" s="131"/>
      <c r="J280" s="131"/>
      <c r="K280" s="131"/>
      <c r="L280" s="133" t="s">
        <v>890</v>
      </c>
      <c r="M280" s="134">
        <f t="shared" ref="M280:M284" si="53">D280</f>
        <v>6.85</v>
      </c>
      <c r="N280" s="132" t="e">
        <f>VLOOKUP(L280,#REF!,7,0)</f>
        <v>#REF!</v>
      </c>
      <c r="O280" s="135" t="e">
        <f t="shared" ref="O280:O284" si="54">N280*M280</f>
        <v>#REF!</v>
      </c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</row>
    <row r="281" spans="1:26" ht="17.25" customHeight="1" outlineLevel="2">
      <c r="A281" s="3"/>
      <c r="B281" s="151" t="s">
        <v>588</v>
      </c>
      <c r="C281" s="130" t="s">
        <v>682</v>
      </c>
      <c r="D281" s="131">
        <v>6.85</v>
      </c>
      <c r="E281" s="131" t="s">
        <v>891</v>
      </c>
      <c r="F281" s="131"/>
      <c r="G281" s="131"/>
      <c r="H281" s="131"/>
      <c r="I281" s="131"/>
      <c r="J281" s="131"/>
      <c r="K281" s="131"/>
      <c r="L281" s="133" t="s">
        <v>892</v>
      </c>
      <c r="M281" s="134">
        <f t="shared" si="53"/>
        <v>6.85</v>
      </c>
      <c r="N281" s="132" t="e">
        <f>VLOOKUP(L281,#REF!,7,0)</f>
        <v>#REF!</v>
      </c>
      <c r="O281" s="135" t="e">
        <f t="shared" si="54"/>
        <v>#REF!</v>
      </c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</row>
    <row r="282" spans="1:26" ht="17.25" customHeight="1" outlineLevel="2">
      <c r="A282" s="3"/>
      <c r="B282" s="151" t="s">
        <v>568</v>
      </c>
      <c r="C282" s="130" t="s">
        <v>682</v>
      </c>
      <c r="D282" s="131">
        <f>D281</f>
        <v>6.85</v>
      </c>
      <c r="E282" s="131" t="s">
        <v>893</v>
      </c>
      <c r="F282" s="131"/>
      <c r="G282" s="131"/>
      <c r="H282" s="131"/>
      <c r="I282" s="131"/>
      <c r="J282" s="131"/>
      <c r="K282" s="131"/>
      <c r="L282" s="133" t="s">
        <v>894</v>
      </c>
      <c r="M282" s="134">
        <f t="shared" si="53"/>
        <v>6.85</v>
      </c>
      <c r="N282" s="132" t="e">
        <f>VLOOKUP(L282,#REF!,7,0)</f>
        <v>#REF!</v>
      </c>
      <c r="O282" s="135" t="e">
        <f t="shared" si="54"/>
        <v>#REF!</v>
      </c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</row>
    <row r="283" spans="1:26" ht="17.25" customHeight="1" outlineLevel="2">
      <c r="A283" s="3"/>
      <c r="B283" s="151" t="s">
        <v>529</v>
      </c>
      <c r="C283" s="130" t="s">
        <v>895</v>
      </c>
      <c r="D283" s="131">
        <v>605.96</v>
      </c>
      <c r="E283" s="131" t="s">
        <v>896</v>
      </c>
      <c r="F283" s="131"/>
      <c r="G283" s="131"/>
      <c r="H283" s="131"/>
      <c r="I283" s="131"/>
      <c r="J283" s="131"/>
      <c r="K283" s="131"/>
      <c r="L283" s="133" t="s">
        <v>897</v>
      </c>
      <c r="M283" s="134">
        <f t="shared" si="53"/>
        <v>605.96</v>
      </c>
      <c r="N283" s="132" t="e">
        <f>VLOOKUP(L283,#REF!,7,0)</f>
        <v>#REF!</v>
      </c>
      <c r="O283" s="135" t="e">
        <f t="shared" si="54"/>
        <v>#REF!</v>
      </c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</row>
    <row r="284" spans="1:26" ht="17.25" customHeight="1" outlineLevel="2">
      <c r="A284" s="3"/>
      <c r="B284" s="151" t="s">
        <v>593</v>
      </c>
      <c r="C284" s="130" t="s">
        <v>895</v>
      </c>
      <c r="D284" s="131">
        <v>47.04</v>
      </c>
      <c r="E284" s="131" t="s">
        <v>898</v>
      </c>
      <c r="F284" s="131"/>
      <c r="G284" s="131"/>
      <c r="H284" s="131"/>
      <c r="I284" s="131"/>
      <c r="J284" s="131"/>
      <c r="K284" s="131"/>
      <c r="L284" s="133" t="s">
        <v>899</v>
      </c>
      <c r="M284" s="134">
        <f t="shared" si="53"/>
        <v>47.04</v>
      </c>
      <c r="N284" s="132" t="e">
        <f>VLOOKUP(L284,#REF!,7,0)</f>
        <v>#REF!</v>
      </c>
      <c r="O284" s="135" t="e">
        <f t="shared" si="54"/>
        <v>#REF!</v>
      </c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</row>
    <row r="285" spans="1:26" ht="17.25" customHeight="1" outlineLevel="2">
      <c r="A285" s="3"/>
      <c r="B285" s="113"/>
      <c r="C285" s="149"/>
      <c r="D285" s="115"/>
      <c r="E285" s="115"/>
      <c r="F285" s="115"/>
      <c r="G285" s="115"/>
      <c r="H285" s="115"/>
      <c r="I285" s="115"/>
      <c r="J285" s="115"/>
      <c r="K285" s="115"/>
      <c r="L285" s="117"/>
      <c r="M285" s="152"/>
      <c r="N285" s="116"/>
      <c r="O285" s="15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</row>
    <row r="286" spans="1:26" ht="17.25" customHeight="1" outlineLevel="1">
      <c r="A286" s="3"/>
      <c r="B286" s="139" t="s">
        <v>900</v>
      </c>
      <c r="C286" s="140"/>
      <c r="D286" s="141"/>
      <c r="E286" s="142"/>
      <c r="F286" s="142"/>
      <c r="G286" s="142"/>
      <c r="H286" s="142"/>
      <c r="I286" s="142"/>
      <c r="J286" s="142"/>
      <c r="K286" s="142"/>
      <c r="L286" s="143"/>
      <c r="M286" s="144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</row>
    <row r="287" spans="1:26" ht="17.25" customHeight="1" outlineLevel="2">
      <c r="A287" s="145"/>
      <c r="B287" s="137" t="s">
        <v>675</v>
      </c>
      <c r="C287" s="127" t="s">
        <v>47</v>
      </c>
      <c r="D287" s="146" t="s">
        <v>514</v>
      </c>
      <c r="E287" s="138"/>
      <c r="F287" s="138"/>
      <c r="G287" s="138"/>
      <c r="H287" s="138"/>
      <c r="I287" s="138"/>
      <c r="J287" s="138"/>
      <c r="K287" s="138"/>
      <c r="L287" s="147"/>
      <c r="M287" s="148"/>
      <c r="N287" s="149"/>
      <c r="O287" s="149"/>
      <c r="P287" s="149"/>
      <c r="Q287" s="149"/>
      <c r="R287" s="149"/>
      <c r="S287" s="149"/>
      <c r="T287" s="149"/>
      <c r="U287" s="149"/>
      <c r="V287" s="149"/>
      <c r="W287" s="149"/>
      <c r="X287" s="149"/>
      <c r="Y287" s="149"/>
      <c r="Z287" s="149"/>
    </row>
    <row r="288" spans="1:26" ht="17.25" customHeight="1" outlineLevel="2">
      <c r="A288" s="3"/>
      <c r="B288" s="151" t="s">
        <v>548</v>
      </c>
      <c r="C288" s="130" t="s">
        <v>682</v>
      </c>
      <c r="D288" s="131">
        <f>D290</f>
        <v>12.54</v>
      </c>
      <c r="E288" s="131" t="s">
        <v>889</v>
      </c>
      <c r="F288" s="131" t="str">
        <f t="shared" ref="F288:F293" si="55">UPPER(B288)</f>
        <v>ESCAVAÇÃO MANUAL EM CAMPO ABERTO PARA TUBULÃO, FUSTE E/OU BASE</v>
      </c>
      <c r="G288" s="131"/>
      <c r="H288" s="131"/>
      <c r="I288" s="131"/>
      <c r="J288" s="131"/>
      <c r="K288" s="131"/>
      <c r="L288" s="133" t="s">
        <v>901</v>
      </c>
      <c r="M288" s="134">
        <f t="shared" ref="M288:M293" si="56">D288</f>
        <v>12.54</v>
      </c>
      <c r="N288" s="132" t="e">
        <f>VLOOKUP(L288,#REF!,7,0)</f>
        <v>#REF!</v>
      </c>
      <c r="O288" s="135" t="e">
        <f t="shared" ref="O288:O293" si="57">N288*M288</f>
        <v>#REF!</v>
      </c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</row>
    <row r="289" spans="1:26" ht="17.25" customHeight="1" outlineLevel="2">
      <c r="A289" s="3"/>
      <c r="B289" s="151" t="s">
        <v>557</v>
      </c>
      <c r="C289" s="130" t="s">
        <v>64</v>
      </c>
      <c r="D289" s="131">
        <v>28.8</v>
      </c>
      <c r="E289" s="131" t="s">
        <v>902</v>
      </c>
      <c r="F289" s="131" t="str">
        <f t="shared" si="55"/>
        <v>FORMA EM MADEIRA COMUM PARA FUNDAÇÃO</v>
      </c>
      <c r="G289" s="131"/>
      <c r="H289" s="131"/>
      <c r="I289" s="131"/>
      <c r="J289" s="131"/>
      <c r="K289" s="131"/>
      <c r="L289" s="133" t="s">
        <v>903</v>
      </c>
      <c r="M289" s="134">
        <f t="shared" si="56"/>
        <v>28.8</v>
      </c>
      <c r="N289" s="132" t="e">
        <f>VLOOKUP(L289,#REF!,7,0)</f>
        <v>#REF!</v>
      </c>
      <c r="O289" s="135" t="e">
        <f t="shared" si="57"/>
        <v>#REF!</v>
      </c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</row>
    <row r="290" spans="1:26" ht="17.25" customHeight="1" outlineLevel="2">
      <c r="A290" s="3"/>
      <c r="B290" s="151" t="s">
        <v>573</v>
      </c>
      <c r="C290" s="130" t="s">
        <v>682</v>
      </c>
      <c r="D290" s="131">
        <v>12.54</v>
      </c>
      <c r="E290" s="131" t="s">
        <v>904</v>
      </c>
      <c r="F290" s="131" t="str">
        <f t="shared" si="55"/>
        <v>CONCRETO USINADO, FCK = 25 MPA</v>
      </c>
      <c r="G290" s="131"/>
      <c r="H290" s="131"/>
      <c r="I290" s="131"/>
      <c r="J290" s="131"/>
      <c r="K290" s="131"/>
      <c r="L290" s="133" t="s">
        <v>905</v>
      </c>
      <c r="M290" s="134">
        <f t="shared" si="56"/>
        <v>12.54</v>
      </c>
      <c r="N290" s="132" t="e">
        <f>VLOOKUP(L290,#REF!,7,0)</f>
        <v>#REF!</v>
      </c>
      <c r="O290" s="135" t="e">
        <f t="shared" si="57"/>
        <v>#REF!</v>
      </c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</row>
    <row r="291" spans="1:26" ht="17.25" customHeight="1" outlineLevel="2">
      <c r="A291" s="3"/>
      <c r="B291" s="151" t="s">
        <v>568</v>
      </c>
      <c r="C291" s="130" t="s">
        <v>682</v>
      </c>
      <c r="D291" s="131">
        <f>D290</f>
        <v>12.54</v>
      </c>
      <c r="E291" s="131" t="s">
        <v>893</v>
      </c>
      <c r="F291" s="131" t="str">
        <f t="shared" si="55"/>
        <v>LANÇAMENTO E ADENSAMENTO DE CONCRETO OU MASSA POR BOMBEAMENTO</v>
      </c>
      <c r="G291" s="131"/>
      <c r="H291" s="131"/>
      <c r="I291" s="131"/>
      <c r="J291" s="131"/>
      <c r="K291" s="131"/>
      <c r="L291" s="133" t="s">
        <v>906</v>
      </c>
      <c r="M291" s="134">
        <f t="shared" si="56"/>
        <v>12.54</v>
      </c>
      <c r="N291" s="132" t="e">
        <f>VLOOKUP(L291,#REF!,7,0)</f>
        <v>#REF!</v>
      </c>
      <c r="O291" s="135" t="e">
        <f t="shared" si="57"/>
        <v>#REF!</v>
      </c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</row>
    <row r="292" spans="1:26" ht="17.25" customHeight="1" outlineLevel="2">
      <c r="A292" s="3"/>
      <c r="B292" s="151" t="s">
        <v>529</v>
      </c>
      <c r="C292" s="130" t="s">
        <v>895</v>
      </c>
      <c r="D292" s="131">
        <v>820.5</v>
      </c>
      <c r="E292" s="131" t="s">
        <v>896</v>
      </c>
      <c r="F292" s="131" t="str">
        <f t="shared" si="55"/>
        <v>ARMADURA EM BARRA DE AÇO CA-50 (A OU B) FYK = 500 MPA</v>
      </c>
      <c r="G292" s="131"/>
      <c r="H292" s="131"/>
      <c r="I292" s="131"/>
      <c r="J292" s="131"/>
      <c r="K292" s="131"/>
      <c r="L292" s="133" t="s">
        <v>907</v>
      </c>
      <c r="M292" s="134">
        <f t="shared" si="56"/>
        <v>820.5</v>
      </c>
      <c r="N292" s="132" t="e">
        <f>VLOOKUP(L292,#REF!,7,0)</f>
        <v>#REF!</v>
      </c>
      <c r="O292" s="135" t="e">
        <f t="shared" si="57"/>
        <v>#REF!</v>
      </c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</row>
    <row r="293" spans="1:26" ht="17.25" customHeight="1" outlineLevel="2">
      <c r="A293" s="3"/>
      <c r="B293" s="151" t="s">
        <v>593</v>
      </c>
      <c r="C293" s="130" t="s">
        <v>895</v>
      </c>
      <c r="D293" s="131">
        <v>32.4</v>
      </c>
      <c r="E293" s="131" t="s">
        <v>898</v>
      </c>
      <c r="F293" s="131" t="str">
        <f t="shared" si="55"/>
        <v>ARMADURA EM BARRA DE AÇO CA-60 (A OU B) FYK = 600 MPA</v>
      </c>
      <c r="G293" s="131"/>
      <c r="H293" s="131"/>
      <c r="I293" s="131"/>
      <c r="J293" s="131"/>
      <c r="K293" s="131"/>
      <c r="L293" s="133" t="s">
        <v>908</v>
      </c>
      <c r="M293" s="134">
        <f t="shared" si="56"/>
        <v>32.4</v>
      </c>
      <c r="N293" s="132" t="e">
        <f>VLOOKUP(L293,#REF!,7,0)</f>
        <v>#REF!</v>
      </c>
      <c r="O293" s="135" t="e">
        <f t="shared" si="57"/>
        <v>#REF!</v>
      </c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</row>
    <row r="294" spans="1:26" ht="17.25" customHeight="1" outlineLevel="2">
      <c r="A294" s="3"/>
      <c r="B294" s="113"/>
      <c r="C294" s="149"/>
      <c r="D294" s="115"/>
      <c r="E294" s="115"/>
      <c r="F294" s="115"/>
      <c r="G294" s="115"/>
      <c r="H294" s="115"/>
      <c r="I294" s="115"/>
      <c r="J294" s="115"/>
      <c r="K294" s="115"/>
      <c r="L294" s="117"/>
      <c r="M294" s="152"/>
      <c r="N294" s="116"/>
      <c r="O294" s="15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</row>
    <row r="295" spans="1:26" ht="17.25" customHeight="1" outlineLevel="1">
      <c r="A295" s="3"/>
      <c r="B295" s="139" t="s">
        <v>909</v>
      </c>
      <c r="C295" s="140"/>
      <c r="D295" s="141"/>
      <c r="E295" s="142"/>
      <c r="F295" s="142"/>
      <c r="G295" s="142"/>
      <c r="H295" s="142"/>
      <c r="I295" s="142"/>
      <c r="J295" s="142"/>
      <c r="K295" s="142"/>
      <c r="L295" s="143"/>
      <c r="M295" s="144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</row>
    <row r="296" spans="1:26" ht="17.25" customHeight="1" outlineLevel="2">
      <c r="A296" s="145"/>
      <c r="B296" s="137" t="s">
        <v>675</v>
      </c>
      <c r="C296" s="127" t="s">
        <v>47</v>
      </c>
      <c r="D296" s="146" t="s">
        <v>514</v>
      </c>
      <c r="E296" s="138"/>
      <c r="F296" s="138"/>
      <c r="G296" s="138"/>
      <c r="H296" s="138"/>
      <c r="I296" s="138"/>
      <c r="J296" s="138"/>
      <c r="K296" s="138"/>
      <c r="L296" s="147"/>
      <c r="M296" s="148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  <c r="Y296" s="149"/>
      <c r="Z296" s="149"/>
    </row>
    <row r="297" spans="1:26" ht="17.25" customHeight="1" outlineLevel="2">
      <c r="A297" s="3"/>
      <c r="B297" s="151" t="s">
        <v>548</v>
      </c>
      <c r="C297" s="130" t="s">
        <v>682</v>
      </c>
      <c r="D297" s="131">
        <f>D300</f>
        <v>4.24</v>
      </c>
      <c r="E297" s="131" t="s">
        <v>889</v>
      </c>
      <c r="F297" s="131" t="str">
        <f t="shared" ref="F297:F303" si="58">UPPER(B297)</f>
        <v>ESCAVAÇÃO MANUAL EM CAMPO ABERTO PARA TUBULÃO, FUSTE E/OU BASE</v>
      </c>
      <c r="G297" s="131"/>
      <c r="H297" s="131"/>
      <c r="I297" s="131"/>
      <c r="J297" s="131"/>
      <c r="K297" s="131"/>
      <c r="L297" s="133" t="s">
        <v>910</v>
      </c>
      <c r="M297" s="134">
        <f t="shared" ref="M297:M303" si="59">D297</f>
        <v>4.24</v>
      </c>
      <c r="N297" s="132" t="e">
        <f>VLOOKUP(L297,#REF!,7,0)</f>
        <v>#REF!</v>
      </c>
      <c r="O297" s="135" t="e">
        <f t="shared" ref="O297:O303" si="60">N297*M297</f>
        <v>#REF!</v>
      </c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</row>
    <row r="298" spans="1:26" ht="17.25" customHeight="1" outlineLevel="2">
      <c r="A298" s="3"/>
      <c r="B298" s="151" t="s">
        <v>557</v>
      </c>
      <c r="C298" s="130" t="s">
        <v>64</v>
      </c>
      <c r="D298" s="131">
        <v>52.97</v>
      </c>
      <c r="E298" s="131" t="s">
        <v>902</v>
      </c>
      <c r="F298" s="131" t="str">
        <f t="shared" si="58"/>
        <v>FORMA EM MADEIRA COMUM PARA FUNDAÇÃO</v>
      </c>
      <c r="G298" s="131"/>
      <c r="H298" s="131"/>
      <c r="I298" s="131"/>
      <c r="J298" s="131"/>
      <c r="K298" s="131"/>
      <c r="L298" s="133" t="s">
        <v>911</v>
      </c>
      <c r="M298" s="134">
        <f t="shared" si="59"/>
        <v>52.97</v>
      </c>
      <c r="N298" s="132" t="e">
        <f>VLOOKUP(L298,#REF!,7,0)</f>
        <v>#REF!</v>
      </c>
      <c r="O298" s="135" t="e">
        <f t="shared" si="60"/>
        <v>#REF!</v>
      </c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</row>
    <row r="299" spans="1:26" ht="17.25" customHeight="1" outlineLevel="2">
      <c r="A299" s="3"/>
      <c r="B299" s="131" t="s">
        <v>592</v>
      </c>
      <c r="C299" s="130" t="s">
        <v>64</v>
      </c>
      <c r="D299" s="131">
        <f>D298</f>
        <v>52.97</v>
      </c>
      <c r="E299" s="131" t="s">
        <v>912</v>
      </c>
      <c r="F299" s="131" t="str">
        <f t="shared" si="58"/>
        <v>IMPERMEABILIZAÇÃO EM MEMBRANA DE ASFALTO MODIFICADO COM ELASTÔMEROS, NA COR PRETA</v>
      </c>
      <c r="G299" s="131"/>
      <c r="H299" s="131"/>
      <c r="I299" s="131"/>
      <c r="J299" s="131"/>
      <c r="K299" s="131"/>
      <c r="L299" s="133" t="s">
        <v>913</v>
      </c>
      <c r="M299" s="134">
        <f t="shared" si="59"/>
        <v>52.97</v>
      </c>
      <c r="N299" s="132" t="e">
        <f>VLOOKUP(L299,#REF!,7,0)</f>
        <v>#REF!</v>
      </c>
      <c r="O299" s="135" t="e">
        <f t="shared" si="60"/>
        <v>#REF!</v>
      </c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</row>
    <row r="300" spans="1:26" ht="17.25" customHeight="1" outlineLevel="2">
      <c r="A300" s="3"/>
      <c r="B300" s="151" t="s">
        <v>649</v>
      </c>
      <c r="C300" s="130" t="s">
        <v>682</v>
      </c>
      <c r="D300" s="131">
        <v>4.24</v>
      </c>
      <c r="E300" s="131" t="s">
        <v>914</v>
      </c>
      <c r="F300" s="131" t="str">
        <f t="shared" si="58"/>
        <v>CONCRETO USINADO, FCK = 30 MPA</v>
      </c>
      <c r="G300" s="131"/>
      <c r="H300" s="131"/>
      <c r="I300" s="131"/>
      <c r="J300" s="131"/>
      <c r="K300" s="131"/>
      <c r="L300" s="133" t="s">
        <v>915</v>
      </c>
      <c r="M300" s="134">
        <f t="shared" si="59"/>
        <v>4.24</v>
      </c>
      <c r="N300" s="132" t="e">
        <f>VLOOKUP(L300,#REF!,7,0)</f>
        <v>#REF!</v>
      </c>
      <c r="O300" s="135" t="e">
        <f t="shared" si="60"/>
        <v>#REF!</v>
      </c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</row>
    <row r="301" spans="1:26" ht="17.25" customHeight="1" outlineLevel="2">
      <c r="A301" s="3"/>
      <c r="B301" s="151" t="s">
        <v>568</v>
      </c>
      <c r="C301" s="130" t="s">
        <v>682</v>
      </c>
      <c r="D301" s="131">
        <f>D300</f>
        <v>4.24</v>
      </c>
      <c r="E301" s="131" t="s">
        <v>893</v>
      </c>
      <c r="F301" s="131" t="str">
        <f t="shared" si="58"/>
        <v>LANÇAMENTO E ADENSAMENTO DE CONCRETO OU MASSA POR BOMBEAMENTO</v>
      </c>
      <c r="G301" s="131"/>
      <c r="H301" s="131"/>
      <c r="I301" s="131"/>
      <c r="J301" s="131"/>
      <c r="K301" s="131"/>
      <c r="L301" s="133" t="s">
        <v>916</v>
      </c>
      <c r="M301" s="134">
        <f t="shared" si="59"/>
        <v>4.24</v>
      </c>
      <c r="N301" s="132" t="e">
        <f>VLOOKUP(L301,#REF!,7,0)</f>
        <v>#REF!</v>
      </c>
      <c r="O301" s="135" t="e">
        <f t="shared" si="60"/>
        <v>#REF!</v>
      </c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</row>
    <row r="302" spans="1:26" ht="17.25" customHeight="1" outlineLevel="2">
      <c r="A302" s="3"/>
      <c r="B302" s="151" t="s">
        <v>529</v>
      </c>
      <c r="C302" s="130" t="s">
        <v>895</v>
      </c>
      <c r="D302" s="131">
        <v>147.69999999999999</v>
      </c>
      <c r="E302" s="131" t="s">
        <v>896</v>
      </c>
      <c r="F302" s="131" t="str">
        <f t="shared" si="58"/>
        <v>ARMADURA EM BARRA DE AÇO CA-50 (A OU B) FYK = 500 MPA</v>
      </c>
      <c r="G302" s="131"/>
      <c r="H302" s="131"/>
      <c r="I302" s="131"/>
      <c r="J302" s="131"/>
      <c r="K302" s="131"/>
      <c r="L302" s="133" t="s">
        <v>917</v>
      </c>
      <c r="M302" s="134">
        <f t="shared" si="59"/>
        <v>147.69999999999999</v>
      </c>
      <c r="N302" s="132" t="e">
        <f>VLOOKUP(L302,#REF!,7,0)</f>
        <v>#REF!</v>
      </c>
      <c r="O302" s="135" t="e">
        <f t="shared" si="60"/>
        <v>#REF!</v>
      </c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</row>
    <row r="303" spans="1:26" ht="17.25" customHeight="1" outlineLevel="2">
      <c r="A303" s="3"/>
      <c r="B303" s="151" t="s">
        <v>593</v>
      </c>
      <c r="C303" s="130" t="s">
        <v>895</v>
      </c>
      <c r="D303" s="131">
        <v>57.9</v>
      </c>
      <c r="E303" s="131" t="s">
        <v>898</v>
      </c>
      <c r="F303" s="131" t="str">
        <f t="shared" si="58"/>
        <v>ARMADURA EM BARRA DE AÇO CA-60 (A OU B) FYK = 600 MPA</v>
      </c>
      <c r="G303" s="131"/>
      <c r="H303" s="131"/>
      <c r="I303" s="131"/>
      <c r="J303" s="131"/>
      <c r="K303" s="131"/>
      <c r="L303" s="133" t="s">
        <v>918</v>
      </c>
      <c r="M303" s="134">
        <f t="shared" si="59"/>
        <v>57.9</v>
      </c>
      <c r="N303" s="132" t="e">
        <f>VLOOKUP(L303,#REF!,7,0)</f>
        <v>#REF!</v>
      </c>
      <c r="O303" s="135" t="e">
        <f t="shared" si="60"/>
        <v>#REF!</v>
      </c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</row>
    <row r="304" spans="1:26" ht="17.25" customHeight="1" outlineLevel="2">
      <c r="A304" s="3"/>
      <c r="B304" s="113"/>
      <c r="C304" s="149"/>
      <c r="D304" s="115"/>
      <c r="E304" s="115"/>
      <c r="F304" s="115"/>
      <c r="G304" s="115"/>
      <c r="H304" s="115"/>
      <c r="I304" s="115"/>
      <c r="J304" s="115"/>
      <c r="K304" s="115"/>
      <c r="L304" s="117"/>
      <c r="M304" s="152"/>
      <c r="N304" s="116"/>
      <c r="O304" s="15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</row>
    <row r="305" spans="1:26" ht="17.25" customHeight="1" outlineLevel="1">
      <c r="A305" s="3"/>
      <c r="B305" s="139" t="s">
        <v>919</v>
      </c>
      <c r="C305" s="140"/>
      <c r="D305" s="141"/>
      <c r="E305" s="142"/>
      <c r="F305" s="142"/>
      <c r="G305" s="142"/>
      <c r="H305" s="142"/>
      <c r="I305" s="142"/>
      <c r="J305" s="142"/>
      <c r="K305" s="142"/>
      <c r="L305" s="143"/>
      <c r="M305" s="144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</row>
    <row r="306" spans="1:26" ht="17.25" customHeight="1" outlineLevel="2">
      <c r="A306" s="145"/>
      <c r="B306" s="137" t="s">
        <v>675</v>
      </c>
      <c r="C306" s="127" t="s">
        <v>47</v>
      </c>
      <c r="D306" s="146" t="s">
        <v>514</v>
      </c>
      <c r="E306" s="138"/>
      <c r="F306" s="138"/>
      <c r="G306" s="138"/>
      <c r="H306" s="138"/>
      <c r="I306" s="138"/>
      <c r="J306" s="138"/>
      <c r="K306" s="138"/>
      <c r="L306" s="147"/>
      <c r="M306" s="148"/>
      <c r="N306" s="149"/>
      <c r="O306" s="149"/>
      <c r="P306" s="149"/>
      <c r="Q306" s="149"/>
      <c r="R306" s="149"/>
      <c r="S306" s="149"/>
      <c r="T306" s="149"/>
      <c r="U306" s="149"/>
      <c r="V306" s="149"/>
      <c r="W306" s="149"/>
      <c r="X306" s="149"/>
      <c r="Y306" s="149"/>
      <c r="Z306" s="149"/>
    </row>
    <row r="307" spans="1:26" ht="17.25" customHeight="1" outlineLevel="2">
      <c r="A307" s="3"/>
      <c r="B307" s="150" t="s">
        <v>920</v>
      </c>
      <c r="C307" s="130" t="s">
        <v>682</v>
      </c>
      <c r="D307" s="131">
        <f>57.35*0.2</f>
        <v>11.47</v>
      </c>
      <c r="E307" s="131"/>
      <c r="F307" s="131" t="str">
        <f t="shared" ref="F307:F313" si="61">UPPER(B307)</f>
        <v>COMPACTAÇÃO DE ATERRO MECANIZADO MÍNIMO DE 95% PN, SEM FORNECIMENTO DE SOLO EM CAMPO ABERTO</v>
      </c>
      <c r="G307" s="131"/>
      <c r="H307" s="131"/>
      <c r="I307" s="131"/>
      <c r="J307" s="131"/>
      <c r="K307" s="131"/>
      <c r="L307" s="133" t="s">
        <v>918</v>
      </c>
      <c r="M307" s="134">
        <f t="shared" ref="M307:M313" si="62">D307</f>
        <v>11.47</v>
      </c>
      <c r="N307" s="132" t="e">
        <f>VLOOKUP(L307,#REF!,7,0)</f>
        <v>#REF!</v>
      </c>
      <c r="O307" s="135" t="e">
        <f t="shared" ref="O307:O313" si="63">N307*M307</f>
        <v>#REF!</v>
      </c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</row>
    <row r="308" spans="1:26" ht="17.25" customHeight="1" outlineLevel="2">
      <c r="A308" s="3"/>
      <c r="B308" s="150" t="s">
        <v>921</v>
      </c>
      <c r="C308" s="130" t="s">
        <v>682</v>
      </c>
      <c r="D308" s="131">
        <f>57.35*0.1</f>
        <v>5.7350000000000003</v>
      </c>
      <c r="E308" s="131"/>
      <c r="F308" s="131" t="str">
        <f t="shared" si="61"/>
        <v>BASE DE BRITA GRADUADA</v>
      </c>
      <c r="G308" s="131"/>
      <c r="H308" s="131"/>
      <c r="I308" s="131"/>
      <c r="J308" s="131"/>
      <c r="K308" s="131"/>
      <c r="L308" s="133" t="s">
        <v>922</v>
      </c>
      <c r="M308" s="134">
        <f t="shared" si="62"/>
        <v>5.7350000000000003</v>
      </c>
      <c r="N308" s="132" t="e">
        <f>VLOOKUP(L308,#REF!,7,0)</f>
        <v>#REF!</v>
      </c>
      <c r="O308" s="135" t="e">
        <f t="shared" si="63"/>
        <v>#REF!</v>
      </c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</row>
    <row r="309" spans="1:26" ht="17.25" customHeight="1" outlineLevel="2">
      <c r="A309" s="3"/>
      <c r="B309" s="150" t="s">
        <v>923</v>
      </c>
      <c r="C309" s="130" t="s">
        <v>64</v>
      </c>
      <c r="D309" s="131">
        <v>57.35</v>
      </c>
      <c r="E309" s="131"/>
      <c r="F309" s="131" t="str">
        <f t="shared" si="61"/>
        <v>LONA PLÁSTICA</v>
      </c>
      <c r="G309" s="131"/>
      <c r="H309" s="131"/>
      <c r="I309" s="131"/>
      <c r="J309" s="131"/>
      <c r="K309" s="131"/>
      <c r="L309" s="133" t="s">
        <v>924</v>
      </c>
      <c r="M309" s="134">
        <f t="shared" si="62"/>
        <v>57.35</v>
      </c>
      <c r="N309" s="132" t="e">
        <f>VLOOKUP(L309,#REF!,7,0)</f>
        <v>#REF!</v>
      </c>
      <c r="O309" s="135" t="e">
        <f t="shared" si="63"/>
        <v>#REF!</v>
      </c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</row>
    <row r="310" spans="1:26" ht="17.25" customHeight="1" outlineLevel="2">
      <c r="A310" s="3"/>
      <c r="B310" s="150" t="s">
        <v>557</v>
      </c>
      <c r="C310" s="130" t="s">
        <v>64</v>
      </c>
      <c r="D310" s="131">
        <f>36.83*0.2</f>
        <v>7.3659999999999997</v>
      </c>
      <c r="E310" s="131"/>
      <c r="F310" s="131" t="str">
        <f t="shared" si="61"/>
        <v>FORMA EM MADEIRA COMUM PARA FUNDAÇÃO</v>
      </c>
      <c r="G310" s="131"/>
      <c r="H310" s="131"/>
      <c r="I310" s="131"/>
      <c r="J310" s="131"/>
      <c r="K310" s="131"/>
      <c r="L310" s="133" t="s">
        <v>925</v>
      </c>
      <c r="M310" s="134">
        <f t="shared" si="62"/>
        <v>7.3659999999999997</v>
      </c>
      <c r="N310" s="132" t="e">
        <f>VLOOKUP(L310,#REF!,7,0)</f>
        <v>#REF!</v>
      </c>
      <c r="O310" s="135" t="e">
        <f t="shared" si="63"/>
        <v>#REF!</v>
      </c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</row>
    <row r="311" spans="1:26" ht="17.25" customHeight="1" outlineLevel="2">
      <c r="A311" s="3"/>
      <c r="B311" s="150" t="s">
        <v>649</v>
      </c>
      <c r="C311" s="130" t="s">
        <v>682</v>
      </c>
      <c r="D311" s="131">
        <f>57.35*0.2</f>
        <v>11.47</v>
      </c>
      <c r="E311" s="131"/>
      <c r="F311" s="131" t="str">
        <f t="shared" si="61"/>
        <v>CONCRETO USINADO, FCK = 30 MPA</v>
      </c>
      <c r="G311" s="131"/>
      <c r="H311" s="131"/>
      <c r="I311" s="131"/>
      <c r="J311" s="131"/>
      <c r="K311" s="131"/>
      <c r="L311" s="133" t="s">
        <v>926</v>
      </c>
      <c r="M311" s="134">
        <f t="shared" si="62"/>
        <v>11.47</v>
      </c>
      <c r="N311" s="132" t="e">
        <f>VLOOKUP(L311,#REF!,7,0)</f>
        <v>#REF!</v>
      </c>
      <c r="O311" s="135" t="e">
        <f t="shared" si="63"/>
        <v>#REF!</v>
      </c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</row>
    <row r="312" spans="1:26" ht="17.25" customHeight="1" outlineLevel="2">
      <c r="A312" s="3"/>
      <c r="B312" s="151" t="s">
        <v>568</v>
      </c>
      <c r="C312" s="130" t="s">
        <v>682</v>
      </c>
      <c r="D312" s="131">
        <f>D311</f>
        <v>11.47</v>
      </c>
      <c r="E312" s="131" t="s">
        <v>893</v>
      </c>
      <c r="F312" s="131" t="str">
        <f t="shared" si="61"/>
        <v>LANÇAMENTO E ADENSAMENTO DE CONCRETO OU MASSA POR BOMBEAMENTO</v>
      </c>
      <c r="G312" s="131"/>
      <c r="H312" s="131"/>
      <c r="I312" s="131"/>
      <c r="J312" s="131"/>
      <c r="K312" s="131"/>
      <c r="L312" s="133" t="s">
        <v>927</v>
      </c>
      <c r="M312" s="134">
        <f t="shared" si="62"/>
        <v>11.47</v>
      </c>
      <c r="N312" s="132" t="e">
        <f>VLOOKUP(L312,#REF!,7,0)</f>
        <v>#REF!</v>
      </c>
      <c r="O312" s="135" t="e">
        <f t="shared" si="63"/>
        <v>#REF!</v>
      </c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</row>
    <row r="313" spans="1:26" ht="17.25" customHeight="1" outlineLevel="2">
      <c r="A313" s="3"/>
      <c r="B313" s="150" t="s">
        <v>529</v>
      </c>
      <c r="C313" s="130" t="s">
        <v>895</v>
      </c>
      <c r="D313" s="131">
        <f>E330</f>
        <v>737.72570000000007</v>
      </c>
      <c r="E313" s="131"/>
      <c r="F313" s="131" t="str">
        <f t="shared" si="61"/>
        <v>ARMADURA EM BARRA DE AÇO CA-50 (A OU B) FYK = 500 MPA</v>
      </c>
      <c r="G313" s="131"/>
      <c r="H313" s="131"/>
      <c r="I313" s="131"/>
      <c r="J313" s="131"/>
      <c r="K313" s="131"/>
      <c r="L313" s="133" t="s">
        <v>928</v>
      </c>
      <c r="M313" s="134">
        <f t="shared" si="62"/>
        <v>737.72570000000007</v>
      </c>
      <c r="N313" s="132" t="e">
        <f>VLOOKUP(L313,#REF!,7,0)</f>
        <v>#REF!</v>
      </c>
      <c r="O313" s="135" t="e">
        <f t="shared" si="63"/>
        <v>#REF!</v>
      </c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</row>
    <row r="314" spans="1:26" ht="17.25" customHeight="1" outlineLevel="2">
      <c r="A314" s="3"/>
      <c r="B314" s="113"/>
      <c r="C314" s="149"/>
      <c r="D314" s="115"/>
      <c r="E314" s="115"/>
      <c r="F314" s="115"/>
      <c r="G314" s="115"/>
      <c r="H314" s="115"/>
      <c r="I314" s="115"/>
      <c r="J314" s="115"/>
      <c r="K314" s="115"/>
      <c r="L314" s="117"/>
      <c r="M314" s="152"/>
      <c r="N314" s="116"/>
      <c r="O314" s="15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</row>
    <row r="315" spans="1:26" ht="17.25" customHeight="1" outlineLevel="2">
      <c r="A315" s="3"/>
      <c r="B315" s="137" t="s">
        <v>929</v>
      </c>
      <c r="C315" s="137" t="s">
        <v>514</v>
      </c>
      <c r="D315" s="146" t="s">
        <v>930</v>
      </c>
      <c r="E315" s="128" t="s">
        <v>931</v>
      </c>
      <c r="F315" s="115"/>
      <c r="G315" s="115"/>
      <c r="H315" s="115"/>
      <c r="I315" s="115"/>
      <c r="J315" s="115"/>
      <c r="K315" s="115"/>
      <c r="L315" s="117"/>
      <c r="M315" s="152"/>
      <c r="N315" s="116"/>
      <c r="O315" s="15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</row>
    <row r="316" spans="1:26" ht="17.25" customHeight="1" outlineLevel="2">
      <c r="A316" s="3"/>
      <c r="B316" s="136" t="s">
        <v>932</v>
      </c>
      <c r="C316" s="149">
        <v>26</v>
      </c>
      <c r="D316" s="115">
        <v>2.36</v>
      </c>
      <c r="E316" s="115">
        <f t="shared" ref="E316:E320" si="64">D316*C316*2</f>
        <v>122.72</v>
      </c>
      <c r="F316" s="115"/>
      <c r="G316" s="115"/>
      <c r="H316" s="115"/>
      <c r="I316" s="115"/>
      <c r="J316" s="115"/>
      <c r="K316" s="115"/>
      <c r="L316" s="117"/>
      <c r="M316" s="152"/>
      <c r="N316" s="116"/>
      <c r="O316" s="15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</row>
    <row r="317" spans="1:26" ht="17.25" customHeight="1" outlineLevel="2">
      <c r="A317" s="3"/>
      <c r="B317" s="136" t="s">
        <v>933</v>
      </c>
      <c r="C317" s="149">
        <v>34</v>
      </c>
      <c r="D317" s="115">
        <v>3.2</v>
      </c>
      <c r="E317" s="115">
        <f t="shared" si="64"/>
        <v>217.60000000000002</v>
      </c>
      <c r="F317" s="115"/>
      <c r="G317" s="115"/>
      <c r="H317" s="115"/>
      <c r="I317" s="115"/>
      <c r="J317" s="115"/>
      <c r="K317" s="115"/>
      <c r="L317" s="117"/>
      <c r="M317" s="152"/>
      <c r="N317" s="116"/>
      <c r="O317" s="15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</row>
    <row r="318" spans="1:26" ht="17.25" customHeight="1" outlineLevel="2">
      <c r="A318" s="3"/>
      <c r="B318" s="136" t="s">
        <v>934</v>
      </c>
      <c r="C318" s="149">
        <v>34</v>
      </c>
      <c r="D318" s="115">
        <v>3.12</v>
      </c>
      <c r="E318" s="115">
        <f t="shared" si="64"/>
        <v>212.16</v>
      </c>
      <c r="F318" s="115"/>
      <c r="G318" s="115"/>
      <c r="H318" s="115"/>
      <c r="I318" s="115"/>
      <c r="J318" s="115"/>
      <c r="K318" s="115"/>
      <c r="L318" s="117"/>
      <c r="M318" s="152"/>
      <c r="N318" s="116"/>
      <c r="O318" s="15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</row>
    <row r="319" spans="1:26" ht="17.25" customHeight="1" outlineLevel="2">
      <c r="A319" s="3"/>
      <c r="B319" s="136" t="s">
        <v>935</v>
      </c>
      <c r="C319" s="149">
        <v>34</v>
      </c>
      <c r="D319" s="115">
        <v>3.12</v>
      </c>
      <c r="E319" s="115">
        <f t="shared" si="64"/>
        <v>212.16</v>
      </c>
      <c r="F319" s="115"/>
      <c r="G319" s="115"/>
      <c r="H319" s="115"/>
      <c r="I319" s="115"/>
      <c r="J319" s="115"/>
      <c r="K319" s="115"/>
      <c r="L319" s="117"/>
      <c r="M319" s="152"/>
      <c r="N319" s="116"/>
      <c r="O319" s="15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</row>
    <row r="320" spans="1:26" ht="17.25" customHeight="1" outlineLevel="2">
      <c r="A320" s="3"/>
      <c r="B320" s="136" t="s">
        <v>936</v>
      </c>
      <c r="C320" s="149">
        <v>34</v>
      </c>
      <c r="D320" s="115">
        <v>2.69</v>
      </c>
      <c r="E320" s="115">
        <f t="shared" si="64"/>
        <v>182.92</v>
      </c>
      <c r="F320" s="115"/>
      <c r="G320" s="115"/>
      <c r="H320" s="115"/>
      <c r="I320" s="115"/>
      <c r="J320" s="115"/>
      <c r="K320" s="115"/>
      <c r="L320" s="117"/>
      <c r="M320" s="152"/>
      <c r="N320" s="116"/>
      <c r="O320" s="15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</row>
    <row r="321" spans="1:26" ht="17.25" customHeight="1" outlineLevel="2">
      <c r="A321" s="3"/>
      <c r="B321" s="137" t="s">
        <v>937</v>
      </c>
      <c r="C321" s="137" t="s">
        <v>514</v>
      </c>
      <c r="D321" s="146" t="s">
        <v>930</v>
      </c>
      <c r="E321" s="128" t="s">
        <v>931</v>
      </c>
      <c r="F321" s="115"/>
      <c r="G321" s="115"/>
      <c r="H321" s="115"/>
      <c r="I321" s="115"/>
      <c r="J321" s="115"/>
      <c r="K321" s="115"/>
      <c r="L321" s="117"/>
      <c r="M321" s="152"/>
      <c r="N321" s="116"/>
      <c r="O321" s="15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</row>
    <row r="322" spans="1:26" ht="17.25" customHeight="1" outlineLevel="2">
      <c r="A322" s="3"/>
      <c r="B322" s="136" t="s">
        <v>932</v>
      </c>
      <c r="C322" s="149">
        <v>21</v>
      </c>
      <c r="D322" s="115">
        <v>2.91</v>
      </c>
      <c r="E322" s="115">
        <f t="shared" ref="E322:E326" si="65">D322*C322*2</f>
        <v>122.22</v>
      </c>
      <c r="F322" s="115"/>
      <c r="G322" s="115"/>
      <c r="H322" s="115"/>
      <c r="I322" s="115"/>
      <c r="J322" s="115"/>
      <c r="K322" s="115"/>
      <c r="L322" s="117"/>
      <c r="M322" s="152"/>
      <c r="N322" s="116"/>
      <c r="O322" s="15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</row>
    <row r="323" spans="1:26" ht="17.25" customHeight="1" outlineLevel="2">
      <c r="A323" s="3"/>
      <c r="B323" s="136" t="s">
        <v>933</v>
      </c>
      <c r="C323" s="149">
        <v>29</v>
      </c>
      <c r="D323" s="115">
        <v>3.66</v>
      </c>
      <c r="E323" s="115">
        <f t="shared" si="65"/>
        <v>212.28</v>
      </c>
      <c r="F323" s="115"/>
      <c r="G323" s="115"/>
      <c r="H323" s="115"/>
      <c r="I323" s="115"/>
      <c r="J323" s="115"/>
      <c r="K323" s="115"/>
      <c r="L323" s="117"/>
      <c r="M323" s="152"/>
      <c r="N323" s="116"/>
      <c r="O323" s="15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</row>
    <row r="324" spans="1:26" ht="17.25" customHeight="1" outlineLevel="2">
      <c r="A324" s="3"/>
      <c r="B324" s="136" t="s">
        <v>934</v>
      </c>
      <c r="C324" s="149">
        <v>28</v>
      </c>
      <c r="D324" s="115">
        <v>3.66</v>
      </c>
      <c r="E324" s="115">
        <f t="shared" si="65"/>
        <v>204.96</v>
      </c>
      <c r="F324" s="115"/>
      <c r="G324" s="115"/>
      <c r="H324" s="115"/>
      <c r="I324" s="115"/>
      <c r="J324" s="115"/>
      <c r="K324" s="115"/>
      <c r="L324" s="117"/>
      <c r="M324" s="152"/>
      <c r="N324" s="116"/>
      <c r="O324" s="15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</row>
    <row r="325" spans="1:26" ht="17.25" customHeight="1" outlineLevel="2">
      <c r="A325" s="3"/>
      <c r="B325" s="136" t="s">
        <v>935</v>
      </c>
      <c r="C325" s="149">
        <v>28</v>
      </c>
      <c r="D325" s="115">
        <v>3.66</v>
      </c>
      <c r="E325" s="115">
        <f t="shared" si="65"/>
        <v>204.96</v>
      </c>
      <c r="F325" s="115"/>
      <c r="G325" s="115"/>
      <c r="H325" s="115"/>
      <c r="I325" s="115"/>
      <c r="J325" s="115"/>
      <c r="K325" s="115"/>
      <c r="L325" s="117"/>
      <c r="M325" s="152"/>
      <c r="N325" s="116"/>
      <c r="O325" s="15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</row>
    <row r="326" spans="1:26" ht="17.25" customHeight="1" outlineLevel="2">
      <c r="A326" s="3"/>
      <c r="B326" s="136" t="s">
        <v>936</v>
      </c>
      <c r="C326" s="149">
        <v>24</v>
      </c>
      <c r="D326" s="115">
        <v>3.66</v>
      </c>
      <c r="E326" s="115">
        <f t="shared" si="65"/>
        <v>175.68</v>
      </c>
      <c r="F326" s="115"/>
      <c r="G326" s="115"/>
      <c r="H326" s="115"/>
      <c r="I326" s="115"/>
      <c r="J326" s="115"/>
      <c r="K326" s="115"/>
      <c r="L326" s="117"/>
      <c r="M326" s="152"/>
      <c r="N326" s="116"/>
      <c r="O326" s="15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</row>
    <row r="327" spans="1:26" ht="17.25" customHeight="1" outlineLevel="2">
      <c r="A327" s="3"/>
      <c r="B327" s="136"/>
      <c r="C327" s="149"/>
      <c r="D327" s="115"/>
      <c r="E327" s="115"/>
      <c r="F327" s="115"/>
      <c r="G327" s="115"/>
      <c r="H327" s="115"/>
      <c r="I327" s="115"/>
      <c r="J327" s="115"/>
      <c r="K327" s="115"/>
      <c r="L327" s="117"/>
      <c r="M327" s="152"/>
      <c r="N327" s="116"/>
      <c r="O327" s="15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</row>
    <row r="328" spans="1:26" ht="17.25" customHeight="1" outlineLevel="2">
      <c r="A328" s="3"/>
      <c r="B328" s="113"/>
      <c r="C328" s="149"/>
      <c r="D328" s="128" t="s">
        <v>931</v>
      </c>
      <c r="E328" s="115">
        <f>SUM(E316:E326)</f>
        <v>1867.66</v>
      </c>
      <c r="F328" s="115"/>
      <c r="G328" s="115"/>
      <c r="H328" s="115"/>
      <c r="I328" s="115"/>
      <c r="J328" s="115"/>
      <c r="K328" s="115"/>
      <c r="L328" s="117"/>
      <c r="M328" s="152"/>
      <c r="N328" s="116"/>
      <c r="O328" s="15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</row>
    <row r="329" spans="1:26" ht="17.25" customHeight="1" outlineLevel="2">
      <c r="A329" s="3"/>
      <c r="B329" s="113"/>
      <c r="C329" s="149"/>
      <c r="D329" s="154" t="s">
        <v>938</v>
      </c>
      <c r="E329" s="155">
        <v>0.39500000000000002</v>
      </c>
      <c r="F329" s="115"/>
      <c r="G329" s="115"/>
      <c r="H329" s="115"/>
      <c r="I329" s="115"/>
      <c r="J329" s="115"/>
      <c r="K329" s="115"/>
      <c r="L329" s="117"/>
      <c r="M329" s="152"/>
      <c r="N329" s="116"/>
      <c r="O329" s="15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</row>
    <row r="330" spans="1:26" ht="17.25" customHeight="1" outlineLevel="2">
      <c r="A330" s="3"/>
      <c r="B330" s="113"/>
      <c r="C330" s="149"/>
      <c r="D330" s="128" t="s">
        <v>939</v>
      </c>
      <c r="E330" s="128">
        <f>E329*E328</f>
        <v>737.72570000000007</v>
      </c>
      <c r="F330" s="115"/>
      <c r="G330" s="115"/>
      <c r="H330" s="115"/>
      <c r="I330" s="115"/>
      <c r="J330" s="115"/>
      <c r="K330" s="115"/>
      <c r="L330" s="117"/>
      <c r="M330" s="152"/>
      <c r="N330" s="116"/>
      <c r="O330" s="15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</row>
    <row r="331" spans="1:26" ht="17.25" customHeight="1" outlineLevel="2">
      <c r="A331" s="3"/>
      <c r="B331" s="113"/>
      <c r="C331" s="149"/>
      <c r="D331" s="128"/>
      <c r="E331" s="128"/>
      <c r="F331" s="115"/>
      <c r="G331" s="115"/>
      <c r="H331" s="115"/>
      <c r="I331" s="115"/>
      <c r="J331" s="115"/>
      <c r="K331" s="115"/>
      <c r="L331" s="117"/>
      <c r="M331" s="152"/>
      <c r="N331" s="116"/>
      <c r="O331" s="15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</row>
    <row r="332" spans="1:26" ht="17.25" customHeight="1" outlineLevel="2">
      <c r="A332" s="3"/>
      <c r="B332" s="113"/>
      <c r="C332" s="149"/>
      <c r="D332" s="115"/>
      <c r="E332" s="115"/>
      <c r="F332" s="115"/>
      <c r="G332" s="115"/>
      <c r="H332" s="115"/>
      <c r="I332" s="115"/>
      <c r="J332" s="115"/>
      <c r="K332" s="115"/>
      <c r="L332" s="117"/>
      <c r="M332" s="152"/>
      <c r="N332" s="116"/>
      <c r="O332" s="15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</row>
    <row r="333" spans="1:26" ht="17.25" customHeight="1" outlineLevel="1">
      <c r="A333" s="3"/>
      <c r="B333" s="139" t="s">
        <v>701</v>
      </c>
      <c r="C333" s="140"/>
      <c r="D333" s="141"/>
      <c r="E333" s="142"/>
      <c r="F333" s="142"/>
      <c r="G333" s="142"/>
      <c r="H333" s="142"/>
      <c r="I333" s="142"/>
      <c r="J333" s="142"/>
      <c r="K333" s="142"/>
      <c r="L333" s="143"/>
      <c r="M333" s="144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</row>
    <row r="334" spans="1:26" ht="17.25" customHeight="1" outlineLevel="2">
      <c r="A334" s="145"/>
      <c r="B334" s="137" t="s">
        <v>675</v>
      </c>
      <c r="C334" s="127" t="s">
        <v>47</v>
      </c>
      <c r="D334" s="146" t="s">
        <v>514</v>
      </c>
      <c r="E334" s="138"/>
      <c r="F334" s="138"/>
      <c r="G334" s="138"/>
      <c r="H334" s="138"/>
      <c r="I334" s="138"/>
      <c r="J334" s="138"/>
      <c r="K334" s="138"/>
      <c r="L334" s="147"/>
      <c r="M334" s="148"/>
      <c r="N334" s="149"/>
      <c r="O334" s="149"/>
      <c r="P334" s="149"/>
      <c r="Q334" s="149"/>
      <c r="R334" s="149"/>
      <c r="S334" s="149"/>
      <c r="T334" s="149"/>
      <c r="U334" s="149"/>
      <c r="V334" s="149"/>
      <c r="W334" s="149"/>
      <c r="X334" s="149"/>
      <c r="Y334" s="149"/>
      <c r="Z334" s="149"/>
    </row>
    <row r="335" spans="1:26" ht="17.25" customHeight="1" outlineLevel="2">
      <c r="A335" s="3"/>
      <c r="B335" s="129" t="s">
        <v>543</v>
      </c>
      <c r="C335" s="130" t="s">
        <v>64</v>
      </c>
      <c r="D335" s="131">
        <v>59.31</v>
      </c>
      <c r="E335" s="131" t="str">
        <f>UPPER(B335)</f>
        <v>PAVIMENTAÇÃO EM PARALELEPÍPEDO, SEM REJUNTE</v>
      </c>
      <c r="F335" s="131"/>
      <c r="G335" s="131"/>
      <c r="H335" s="131"/>
      <c r="I335" s="131"/>
      <c r="J335" s="131"/>
      <c r="K335" s="131"/>
      <c r="L335" s="133" t="s">
        <v>940</v>
      </c>
      <c r="M335" s="134">
        <f>D335</f>
        <v>59.31</v>
      </c>
      <c r="N335" s="132" t="e">
        <f>VLOOKUP(L335,#REF!,7,0)</f>
        <v>#REF!</v>
      </c>
      <c r="O335" s="135" t="e">
        <f>N335*M335</f>
        <v>#REF!</v>
      </c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</row>
    <row r="336" spans="1:26" ht="17.25" customHeight="1" outlineLevel="2">
      <c r="A336" s="3"/>
      <c r="B336" s="113"/>
      <c r="C336" s="114"/>
      <c r="D336" s="115"/>
      <c r="E336" s="116"/>
      <c r="F336" s="116"/>
      <c r="G336" s="116"/>
      <c r="H336" s="116"/>
      <c r="I336" s="116"/>
      <c r="J336" s="116"/>
      <c r="K336" s="113"/>
      <c r="L336" s="117"/>
      <c r="M336" s="118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</row>
    <row r="337" spans="1:26" ht="17.25" customHeight="1" outlineLevel="1">
      <c r="A337" s="3"/>
      <c r="B337" s="139" t="s">
        <v>941</v>
      </c>
      <c r="C337" s="140"/>
      <c r="D337" s="141"/>
      <c r="E337" s="142"/>
      <c r="F337" s="142"/>
      <c r="G337" s="142"/>
      <c r="H337" s="142"/>
      <c r="I337" s="142"/>
      <c r="J337" s="142"/>
      <c r="K337" s="142"/>
      <c r="L337" s="143"/>
      <c r="M337" s="144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</row>
    <row r="338" spans="1:26" ht="17.25" customHeight="1" outlineLevel="2">
      <c r="A338" s="145"/>
      <c r="B338" s="137" t="s">
        <v>675</v>
      </c>
      <c r="C338" s="127" t="s">
        <v>47</v>
      </c>
      <c r="D338" s="146" t="s">
        <v>514</v>
      </c>
      <c r="E338" s="138"/>
      <c r="F338" s="138"/>
      <c r="G338" s="138"/>
      <c r="H338" s="138"/>
      <c r="I338" s="138"/>
      <c r="J338" s="138"/>
      <c r="K338" s="138"/>
      <c r="L338" s="147"/>
      <c r="M338" s="148"/>
      <c r="N338" s="149"/>
      <c r="O338" s="149"/>
      <c r="P338" s="149"/>
      <c r="Q338" s="149"/>
      <c r="R338" s="149"/>
      <c r="S338" s="149"/>
      <c r="T338" s="149"/>
      <c r="U338" s="149"/>
      <c r="V338" s="149"/>
      <c r="W338" s="149"/>
      <c r="X338" s="149"/>
      <c r="Y338" s="149"/>
      <c r="Z338" s="149"/>
    </row>
    <row r="339" spans="1:26" ht="17.25" customHeight="1" outlineLevel="2">
      <c r="A339" s="3"/>
      <c r="B339" s="129" t="s">
        <v>530</v>
      </c>
      <c r="C339" s="130" t="s">
        <v>77</v>
      </c>
      <c r="D339" s="131">
        <v>4</v>
      </c>
      <c r="E339" s="131" t="str">
        <f t="shared" ref="E339:E340" si="66">UPPER(A339)</f>
        <v/>
      </c>
      <c r="F339" s="131"/>
      <c r="G339" s="131"/>
      <c r="H339" s="131"/>
      <c r="I339" s="131"/>
      <c r="J339" s="131"/>
      <c r="K339" s="131"/>
      <c r="L339" s="133" t="s">
        <v>942</v>
      </c>
      <c r="M339" s="134">
        <f t="shared" ref="M339:M340" si="67">D339</f>
        <v>4</v>
      </c>
      <c r="N339" s="132" t="e">
        <f>VLOOKUP(L339,#REF!,7,0)</f>
        <v>#REF!</v>
      </c>
      <c r="O339" s="135" t="e">
        <f t="shared" ref="O339:O340" si="68">N339*M339</f>
        <v>#REF!</v>
      </c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</row>
    <row r="340" spans="1:26" ht="17.25" customHeight="1" outlineLevel="2">
      <c r="A340" s="3"/>
      <c r="B340" s="129" t="s">
        <v>586</v>
      </c>
      <c r="C340" s="130" t="s">
        <v>895</v>
      </c>
      <c r="D340" s="131">
        <v>168</v>
      </c>
      <c r="E340" s="131" t="str">
        <f t="shared" si="66"/>
        <v/>
      </c>
      <c r="F340" s="131"/>
      <c r="G340" s="131"/>
      <c r="H340" s="131"/>
      <c r="I340" s="131"/>
      <c r="J340" s="131"/>
      <c r="K340" s="131"/>
      <c r="L340" s="133" t="s">
        <v>943</v>
      </c>
      <c r="M340" s="134">
        <f t="shared" si="67"/>
        <v>168</v>
      </c>
      <c r="N340" s="132" t="e">
        <f>VLOOKUP(L340,#REF!,7,0)</f>
        <v>#REF!</v>
      </c>
      <c r="O340" s="135" t="e">
        <f t="shared" si="68"/>
        <v>#REF!</v>
      </c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</row>
    <row r="341" spans="1:26" ht="17.25" customHeight="1" outlineLevel="2">
      <c r="A341" s="3"/>
      <c r="B341" s="113"/>
      <c r="C341" s="114"/>
      <c r="D341" s="115"/>
      <c r="E341" s="116"/>
      <c r="F341" s="116"/>
      <c r="G341" s="116"/>
      <c r="H341" s="116"/>
      <c r="I341" s="116"/>
      <c r="J341" s="116"/>
      <c r="K341" s="113"/>
      <c r="L341" s="117"/>
      <c r="M341" s="118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</row>
    <row r="342" spans="1:26" ht="17.25" customHeight="1" outlineLevel="1">
      <c r="A342" s="3"/>
      <c r="B342" s="139" t="s">
        <v>944</v>
      </c>
      <c r="C342" s="140"/>
      <c r="D342" s="141"/>
      <c r="E342" s="142"/>
      <c r="F342" s="142"/>
      <c r="G342" s="142"/>
      <c r="H342" s="142"/>
      <c r="I342" s="142"/>
      <c r="J342" s="142"/>
      <c r="K342" s="142"/>
      <c r="L342" s="143"/>
      <c r="M342" s="144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</row>
    <row r="343" spans="1:26" ht="17.25" customHeight="1" outlineLevel="2">
      <c r="A343" s="3"/>
      <c r="B343" s="113"/>
      <c r="C343" s="114"/>
      <c r="D343" s="115"/>
      <c r="E343" s="116"/>
      <c r="F343" s="116"/>
      <c r="G343" s="116"/>
      <c r="H343" s="116"/>
      <c r="I343" s="116"/>
      <c r="J343" s="116"/>
      <c r="K343" s="113"/>
      <c r="L343" s="117"/>
      <c r="M343" s="118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</row>
    <row r="344" spans="1:26" ht="17.25" customHeight="1" outlineLevel="2">
      <c r="A344" s="145"/>
      <c r="B344" s="137" t="s">
        <v>675</v>
      </c>
      <c r="C344" s="127" t="s">
        <v>47</v>
      </c>
      <c r="D344" s="146" t="s">
        <v>514</v>
      </c>
      <c r="E344" s="138"/>
      <c r="F344" s="138"/>
      <c r="G344" s="138"/>
      <c r="H344" s="138"/>
      <c r="I344" s="138"/>
      <c r="J344" s="138"/>
      <c r="K344" s="138"/>
      <c r="L344" s="147"/>
      <c r="M344" s="148"/>
      <c r="N344" s="149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  <c r="Z344" s="149"/>
    </row>
    <row r="345" spans="1:26" ht="17.25" customHeight="1" outlineLevel="2">
      <c r="A345" s="3"/>
      <c r="B345" s="151" t="s">
        <v>594</v>
      </c>
      <c r="C345" s="130" t="s">
        <v>64</v>
      </c>
      <c r="D345" s="131">
        <f>(9.95*3)-(0.9*2.1)</f>
        <v>27.959999999999997</v>
      </c>
      <c r="E345" s="131" t="s">
        <v>945</v>
      </c>
      <c r="F345" s="131" t="str">
        <f t="shared" ref="F345:F346" si="69">UPPER(B345)</f>
        <v>ALVENARIA DE BLOCO DE CONCRETO DE VEDAÇÃO DE 19 X 19 X 39 CM - CLASSE C</v>
      </c>
      <c r="G345" s="131"/>
      <c r="H345" s="131"/>
      <c r="I345" s="131"/>
      <c r="J345" s="131"/>
      <c r="K345" s="131"/>
      <c r="L345" s="133" t="s">
        <v>946</v>
      </c>
      <c r="M345" s="134">
        <f t="shared" ref="M345:M349" si="70">D345</f>
        <v>27.959999999999997</v>
      </c>
      <c r="N345" s="132" t="e">
        <f>VLOOKUP(L345,#REF!,7,0)</f>
        <v>#REF!</v>
      </c>
      <c r="O345" s="135" t="e">
        <f t="shared" ref="O345:O349" si="71">N345*M345</f>
        <v>#REF!</v>
      </c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</row>
    <row r="346" spans="1:26" ht="17.25" customHeight="1" outlineLevel="2">
      <c r="A346" s="3"/>
      <c r="B346" s="150" t="s">
        <v>613</v>
      </c>
      <c r="C346" s="130" t="s">
        <v>64</v>
      </c>
      <c r="D346" s="131">
        <v>8.1</v>
      </c>
      <c r="E346" s="131" t="s">
        <v>947</v>
      </c>
      <c r="F346" s="131" t="str">
        <f t="shared" si="69"/>
        <v>LAJE PRÉ-FABRICADA UNIDIRECIONAL EM VIGA TRELIÇADA/LAJOTA EM EPS LT 12 (8 + 4), COM CAPA DE CONCRETO DE 25 MPA</v>
      </c>
      <c r="G346" s="131"/>
      <c r="H346" s="131"/>
      <c r="I346" s="131"/>
      <c r="J346" s="131"/>
      <c r="K346" s="131"/>
      <c r="L346" s="133" t="s">
        <v>948</v>
      </c>
      <c r="M346" s="134">
        <f t="shared" si="70"/>
        <v>8.1</v>
      </c>
      <c r="N346" s="132" t="e">
        <f>VLOOKUP(L346,#REF!,7,0)</f>
        <v>#REF!</v>
      </c>
      <c r="O346" s="135" t="e">
        <f t="shared" si="71"/>
        <v>#REF!</v>
      </c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</row>
    <row r="347" spans="1:26" ht="17.25" customHeight="1" outlineLevel="2">
      <c r="A347" s="3"/>
      <c r="B347" s="150" t="s">
        <v>642</v>
      </c>
      <c r="C347" s="130" t="s">
        <v>64</v>
      </c>
      <c r="D347" s="131">
        <f>(9.16*3)+(10.68*3)-(0.9*2.1*2)</f>
        <v>55.739999999999995</v>
      </c>
      <c r="E347" s="131" t="s">
        <v>949</v>
      </c>
      <c r="F347" s="131"/>
      <c r="G347" s="131"/>
      <c r="H347" s="131"/>
      <c r="I347" s="131"/>
      <c r="J347" s="131"/>
      <c r="K347" s="131"/>
      <c r="L347" s="133" t="s">
        <v>950</v>
      </c>
      <c r="M347" s="134">
        <f t="shared" si="70"/>
        <v>55.739999999999995</v>
      </c>
      <c r="N347" s="132" t="e">
        <f>VLOOKUP(L347,#REF!,7,0)</f>
        <v>#REF!</v>
      </c>
      <c r="O347" s="135" t="e">
        <f t="shared" si="71"/>
        <v>#REF!</v>
      </c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</row>
    <row r="348" spans="1:26" ht="17.25" customHeight="1" outlineLevel="2">
      <c r="A348" s="3"/>
      <c r="B348" s="150" t="s">
        <v>631</v>
      </c>
      <c r="C348" s="130" t="s">
        <v>64</v>
      </c>
      <c r="D348" s="131">
        <f>D347</f>
        <v>55.739999999999995</v>
      </c>
      <c r="E348" s="131" t="s">
        <v>951</v>
      </c>
      <c r="F348" s="131"/>
      <c r="G348" s="131"/>
      <c r="H348" s="131"/>
      <c r="I348" s="131"/>
      <c r="J348" s="131"/>
      <c r="K348" s="131"/>
      <c r="L348" s="133" t="s">
        <v>952</v>
      </c>
      <c r="M348" s="134">
        <f t="shared" si="70"/>
        <v>55.739999999999995</v>
      </c>
      <c r="N348" s="132" t="e">
        <f>VLOOKUP(L348,#REF!,7,0)</f>
        <v>#REF!</v>
      </c>
      <c r="O348" s="135" t="e">
        <f t="shared" si="71"/>
        <v>#REF!</v>
      </c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</row>
    <row r="349" spans="1:26" ht="17.25" customHeight="1" outlineLevel="2">
      <c r="A349" s="3"/>
      <c r="B349" s="151" t="s">
        <v>610</v>
      </c>
      <c r="C349" s="130" t="s">
        <v>64</v>
      </c>
      <c r="D349" s="131">
        <f>(10.68*3)-(0.9*2.1)</f>
        <v>30.15</v>
      </c>
      <c r="E349" s="131" t="s">
        <v>953</v>
      </c>
      <c r="F349" s="131" t="str">
        <f>UPPER(B349)</f>
        <v>TEXTURA ACRÍLICA PARA USO INTERNO / EXTERNO, INCLUSIVE PREPARO</v>
      </c>
      <c r="G349" s="131"/>
      <c r="H349" s="131"/>
      <c r="I349" s="131"/>
      <c r="J349" s="131"/>
      <c r="K349" s="131"/>
      <c r="L349" s="133" t="s">
        <v>954</v>
      </c>
      <c r="M349" s="134">
        <f t="shared" si="70"/>
        <v>30.15</v>
      </c>
      <c r="N349" s="132" t="e">
        <f>VLOOKUP(L349,#REF!,7,0)</f>
        <v>#REF!</v>
      </c>
      <c r="O349" s="135" t="e">
        <f t="shared" si="71"/>
        <v>#REF!</v>
      </c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</row>
    <row r="350" spans="1:26" ht="17.25" customHeight="1" outlineLevel="2">
      <c r="A350" s="3"/>
      <c r="B350" s="113"/>
      <c r="C350" s="114"/>
      <c r="D350" s="115"/>
      <c r="E350" s="116"/>
      <c r="F350" s="116"/>
      <c r="G350" s="116"/>
      <c r="H350" s="116"/>
      <c r="I350" s="116"/>
      <c r="J350" s="116"/>
      <c r="K350" s="113"/>
      <c r="L350" s="117"/>
      <c r="M350" s="118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</row>
    <row r="351" spans="1:26" ht="17.25" customHeight="1" outlineLevel="1">
      <c r="A351" s="3"/>
      <c r="B351" s="113"/>
      <c r="C351" s="114"/>
      <c r="D351" s="115"/>
      <c r="E351" s="116"/>
      <c r="F351" s="116"/>
      <c r="G351" s="116"/>
      <c r="H351" s="116"/>
      <c r="I351" s="116"/>
      <c r="J351" s="116"/>
      <c r="K351" s="113"/>
      <c r="L351" s="117"/>
      <c r="M351" s="118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</row>
    <row r="352" spans="1:26" ht="17.25" customHeight="1">
      <c r="A352" s="3"/>
      <c r="B352" s="120" t="s">
        <v>955</v>
      </c>
      <c r="C352" s="121"/>
      <c r="D352" s="122"/>
      <c r="E352" s="123"/>
      <c r="F352" s="123"/>
      <c r="G352" s="123"/>
      <c r="H352" s="123"/>
      <c r="I352" s="123"/>
      <c r="J352" s="123"/>
      <c r="K352" s="123"/>
      <c r="L352" s="124"/>
      <c r="M352" s="125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</row>
    <row r="353" spans="1:26" ht="17.25" customHeight="1" outlineLevel="1">
      <c r="A353" s="3"/>
      <c r="B353" s="113"/>
      <c r="C353" s="114"/>
      <c r="D353" s="115"/>
      <c r="E353" s="116"/>
      <c r="F353" s="116"/>
      <c r="G353" s="116"/>
      <c r="H353" s="116"/>
      <c r="I353" s="116"/>
      <c r="J353" s="116"/>
      <c r="K353" s="113"/>
      <c r="L353" s="117"/>
      <c r="M353" s="118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</row>
    <row r="354" spans="1:26" ht="17.25" customHeight="1" outlineLevel="1">
      <c r="A354" s="3"/>
      <c r="B354" s="136" t="s">
        <v>956</v>
      </c>
      <c r="C354" s="114">
        <v>0</v>
      </c>
      <c r="D354" s="115"/>
      <c r="E354" s="116"/>
      <c r="F354" s="116"/>
      <c r="G354" s="116"/>
      <c r="H354" s="116"/>
      <c r="I354" s="116"/>
      <c r="J354" s="116"/>
      <c r="K354" s="113"/>
      <c r="L354" s="117"/>
      <c r="M354" s="118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</row>
    <row r="355" spans="1:26" ht="17.25" customHeight="1" outlineLevel="1">
      <c r="A355" s="3"/>
      <c r="B355" s="136" t="s">
        <v>957</v>
      </c>
      <c r="C355" s="114">
        <v>63</v>
      </c>
      <c r="D355" s="115">
        <f t="shared" ref="D355:D359" si="72">C355/$C$360</f>
        <v>0.23954372623574144</v>
      </c>
      <c r="E355" s="116"/>
      <c r="F355" s="116"/>
      <c r="G355" s="116"/>
      <c r="H355" s="116"/>
      <c r="I355" s="116"/>
      <c r="J355" s="116"/>
      <c r="K355" s="113"/>
      <c r="L355" s="117"/>
      <c r="M355" s="118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</row>
    <row r="356" spans="1:26" ht="17.25" customHeight="1" outlineLevel="1">
      <c r="A356" s="3"/>
      <c r="B356" s="136" t="s">
        <v>958</v>
      </c>
      <c r="C356" s="114">
        <v>68</v>
      </c>
      <c r="D356" s="115">
        <f t="shared" si="72"/>
        <v>0.2585551330798479</v>
      </c>
      <c r="E356" s="116"/>
      <c r="F356" s="116"/>
      <c r="G356" s="116"/>
      <c r="H356" s="116"/>
      <c r="I356" s="116"/>
      <c r="J356" s="116"/>
      <c r="K356" s="113"/>
      <c r="L356" s="117"/>
      <c r="M356" s="118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</row>
    <row r="357" spans="1:26" ht="17.25" customHeight="1" outlineLevel="1">
      <c r="A357" s="3"/>
      <c r="B357" s="136" t="s">
        <v>959</v>
      </c>
      <c r="C357" s="114">
        <v>36</v>
      </c>
      <c r="D357" s="115">
        <f t="shared" si="72"/>
        <v>0.13688212927756654</v>
      </c>
      <c r="E357" s="116"/>
      <c r="F357" s="116"/>
      <c r="G357" s="116"/>
      <c r="H357" s="116"/>
      <c r="I357" s="116"/>
      <c r="J357" s="116"/>
      <c r="K357" s="113"/>
      <c r="L357" s="117"/>
      <c r="M357" s="118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</row>
    <row r="358" spans="1:26" ht="17.25" customHeight="1" outlineLevel="1">
      <c r="A358" s="3"/>
      <c r="B358" s="136" t="s">
        <v>960</v>
      </c>
      <c r="C358" s="114">
        <v>52</v>
      </c>
      <c r="D358" s="115">
        <f t="shared" si="72"/>
        <v>0.19771863117870722</v>
      </c>
      <c r="E358" s="116"/>
      <c r="F358" s="116"/>
      <c r="G358" s="116"/>
      <c r="H358" s="116"/>
      <c r="I358" s="116"/>
      <c r="J358" s="116"/>
      <c r="K358" s="113"/>
      <c r="L358" s="117"/>
      <c r="M358" s="118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</row>
    <row r="359" spans="1:26" ht="17.25" customHeight="1" outlineLevel="1">
      <c r="A359" s="3"/>
      <c r="B359" s="136" t="s">
        <v>961</v>
      </c>
      <c r="C359" s="114">
        <v>44</v>
      </c>
      <c r="D359" s="115">
        <f t="shared" si="72"/>
        <v>0.16730038022813687</v>
      </c>
      <c r="E359" s="116"/>
      <c r="F359" s="116"/>
      <c r="G359" s="116"/>
      <c r="H359" s="116"/>
      <c r="I359" s="116"/>
      <c r="J359" s="116"/>
      <c r="K359" s="113"/>
      <c r="L359" s="117"/>
      <c r="M359" s="118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</row>
    <row r="360" spans="1:26" ht="17.25" customHeight="1" outlineLevel="1">
      <c r="A360" s="3"/>
      <c r="B360" s="156" t="s">
        <v>962</v>
      </c>
      <c r="C360" s="127">
        <f>SUM(C354:C359)</f>
        <v>263</v>
      </c>
      <c r="D360" s="115"/>
      <c r="E360" s="116"/>
      <c r="F360" s="116"/>
      <c r="G360" s="116"/>
      <c r="H360" s="116"/>
      <c r="I360" s="116"/>
      <c r="J360" s="116"/>
      <c r="K360" s="113"/>
      <c r="L360" s="117"/>
      <c r="M360" s="118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</row>
    <row r="361" spans="1:26" ht="17.25" customHeight="1" outlineLevel="1">
      <c r="A361" s="3"/>
      <c r="B361" s="113"/>
      <c r="C361" s="114"/>
      <c r="D361" s="115"/>
      <c r="E361" s="116"/>
      <c r="F361" s="116"/>
      <c r="G361" s="116"/>
      <c r="H361" s="116"/>
      <c r="I361" s="116"/>
      <c r="J361" s="116"/>
      <c r="K361" s="113"/>
      <c r="L361" s="117"/>
      <c r="M361" s="118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</row>
    <row r="362" spans="1:26" ht="17.25" customHeight="1" outlineLevel="1">
      <c r="A362" s="145"/>
      <c r="B362" s="137" t="s">
        <v>675</v>
      </c>
      <c r="C362" s="127" t="s">
        <v>47</v>
      </c>
      <c r="D362" s="146" t="s">
        <v>514</v>
      </c>
      <c r="E362" s="138"/>
      <c r="F362" s="138"/>
      <c r="G362" s="138"/>
      <c r="H362" s="138"/>
      <c r="I362" s="138"/>
      <c r="J362" s="138"/>
      <c r="K362" s="138"/>
      <c r="L362" s="147"/>
      <c r="M362" s="148"/>
      <c r="N362" s="149"/>
      <c r="O362" s="149"/>
      <c r="P362" s="149"/>
      <c r="Q362" s="149"/>
      <c r="R362" s="149"/>
      <c r="S362" s="149"/>
      <c r="T362" s="149"/>
      <c r="U362" s="149"/>
      <c r="V362" s="149"/>
      <c r="W362" s="149"/>
      <c r="X362" s="149"/>
      <c r="Y362" s="149"/>
      <c r="Z362" s="149"/>
    </row>
    <row r="363" spans="1:26" ht="17.25" customHeight="1" outlineLevel="1">
      <c r="A363" s="3"/>
      <c r="B363" s="150"/>
      <c r="C363" s="130" t="s">
        <v>77</v>
      </c>
      <c r="D363" s="131">
        <f>C360</f>
        <v>263</v>
      </c>
      <c r="E363" s="131"/>
      <c r="F363" s="131"/>
      <c r="G363" s="131"/>
      <c r="H363" s="131"/>
      <c r="I363" s="131"/>
      <c r="J363" s="131"/>
      <c r="K363" s="131"/>
      <c r="L363" s="133" t="s">
        <v>963</v>
      </c>
      <c r="M363" s="134">
        <f>D363</f>
        <v>263</v>
      </c>
      <c r="N363" s="132" t="e">
        <f>VLOOKUP(L363,#REF!,7,0)</f>
        <v>#REF!</v>
      </c>
      <c r="O363" s="135" t="e">
        <f>N363*M363</f>
        <v>#REF!</v>
      </c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</row>
    <row r="364" spans="1:26" ht="17.25" customHeight="1" outlineLevel="1">
      <c r="A364" s="3"/>
      <c r="B364" s="113"/>
      <c r="C364" s="114"/>
      <c r="D364" s="115"/>
      <c r="E364" s="116"/>
      <c r="F364" s="116"/>
      <c r="G364" s="116"/>
      <c r="H364" s="116"/>
      <c r="I364" s="116"/>
      <c r="J364" s="116"/>
      <c r="K364" s="113"/>
      <c r="L364" s="117"/>
      <c r="M364" s="118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</row>
    <row r="365" spans="1:26" ht="17.25" customHeight="1">
      <c r="A365" s="3"/>
      <c r="B365" s="113"/>
      <c r="C365" s="114"/>
      <c r="D365" s="115"/>
      <c r="E365" s="116"/>
      <c r="F365" s="116"/>
      <c r="G365" s="116"/>
      <c r="H365" s="116"/>
      <c r="I365" s="116"/>
      <c r="J365" s="116"/>
      <c r="K365" s="113"/>
      <c r="L365" s="117"/>
      <c r="M365" s="118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</row>
    <row r="366" spans="1:26" ht="17.25" customHeight="1">
      <c r="A366" s="3"/>
      <c r="B366" s="113"/>
      <c r="C366" s="114"/>
      <c r="D366" s="115"/>
      <c r="E366" s="116"/>
      <c r="F366" s="116"/>
      <c r="G366" s="116"/>
      <c r="H366" s="116"/>
      <c r="I366" s="116"/>
      <c r="J366" s="116"/>
      <c r="K366" s="113"/>
      <c r="L366" s="117"/>
      <c r="M366" s="118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</row>
    <row r="367" spans="1:26" ht="17.25" customHeight="1">
      <c r="A367" s="3"/>
      <c r="B367" s="113"/>
      <c r="C367" s="114"/>
      <c r="D367" s="115"/>
      <c r="E367" s="116"/>
      <c r="F367" s="116"/>
      <c r="G367" s="116"/>
      <c r="H367" s="116"/>
      <c r="I367" s="116"/>
      <c r="J367" s="116"/>
      <c r="K367" s="113"/>
      <c r="L367" s="117"/>
      <c r="M367" s="118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</row>
    <row r="368" spans="1:26" ht="17.25" customHeight="1">
      <c r="A368" s="3"/>
      <c r="B368" s="113"/>
      <c r="C368" s="114"/>
      <c r="D368" s="115"/>
      <c r="E368" s="116"/>
      <c r="F368" s="116"/>
      <c r="G368" s="116"/>
      <c r="H368" s="116"/>
      <c r="I368" s="116"/>
      <c r="J368" s="116"/>
      <c r="K368" s="113"/>
      <c r="L368" s="117"/>
      <c r="M368" s="118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</row>
    <row r="369" spans="1:26" ht="17.25" customHeight="1">
      <c r="A369" s="3"/>
      <c r="B369" s="113"/>
      <c r="C369" s="114"/>
      <c r="D369" s="115"/>
      <c r="E369" s="116"/>
      <c r="F369" s="116"/>
      <c r="G369" s="116"/>
      <c r="H369" s="116"/>
      <c r="I369" s="116"/>
      <c r="J369" s="116"/>
      <c r="K369" s="113"/>
      <c r="L369" s="117"/>
      <c r="M369" s="118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</row>
    <row r="370" spans="1:26" ht="17.25" customHeight="1">
      <c r="A370" s="3"/>
      <c r="B370" s="113"/>
      <c r="C370" s="114"/>
      <c r="D370" s="115"/>
      <c r="E370" s="116"/>
      <c r="F370" s="116"/>
      <c r="G370" s="116"/>
      <c r="H370" s="116"/>
      <c r="I370" s="116"/>
      <c r="J370" s="116"/>
      <c r="K370" s="113"/>
      <c r="L370" s="117"/>
      <c r="M370" s="118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</row>
    <row r="371" spans="1:26" ht="17.25" customHeight="1">
      <c r="A371" s="3"/>
      <c r="B371" s="113"/>
      <c r="C371" s="114"/>
      <c r="D371" s="115"/>
      <c r="E371" s="116"/>
      <c r="F371" s="116"/>
      <c r="G371" s="116"/>
      <c r="H371" s="116"/>
      <c r="I371" s="116"/>
      <c r="J371" s="116"/>
      <c r="K371" s="113"/>
      <c r="L371" s="117"/>
      <c r="M371" s="118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</row>
    <row r="372" spans="1:26" ht="17.25" customHeight="1">
      <c r="A372" s="3"/>
      <c r="B372" s="113"/>
      <c r="C372" s="114"/>
      <c r="D372" s="115"/>
      <c r="E372" s="116"/>
      <c r="F372" s="116"/>
      <c r="G372" s="116"/>
      <c r="H372" s="116"/>
      <c r="I372" s="116"/>
      <c r="J372" s="116"/>
      <c r="K372" s="113"/>
      <c r="L372" s="117"/>
      <c r="M372" s="118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</row>
    <row r="373" spans="1:26" ht="17.25" customHeight="1">
      <c r="A373" s="3"/>
      <c r="B373" s="113"/>
      <c r="C373" s="114"/>
      <c r="D373" s="115"/>
      <c r="E373" s="116"/>
      <c r="F373" s="116"/>
      <c r="G373" s="116"/>
      <c r="H373" s="116"/>
      <c r="I373" s="116"/>
      <c r="J373" s="116"/>
      <c r="K373" s="113"/>
      <c r="L373" s="117"/>
      <c r="M373" s="118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</row>
    <row r="374" spans="1:26" ht="17.25" customHeight="1">
      <c r="A374" s="3"/>
      <c r="B374" s="113"/>
      <c r="C374" s="114"/>
      <c r="D374" s="115"/>
      <c r="E374" s="116"/>
      <c r="F374" s="116"/>
      <c r="G374" s="116"/>
      <c r="H374" s="116"/>
      <c r="I374" s="116"/>
      <c r="J374" s="116"/>
      <c r="K374" s="113"/>
      <c r="L374" s="117"/>
      <c r="M374" s="118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</row>
    <row r="375" spans="1:26" ht="17.25" customHeight="1">
      <c r="A375" s="3"/>
      <c r="B375" s="113"/>
      <c r="C375" s="114"/>
      <c r="D375" s="115"/>
      <c r="E375" s="116"/>
      <c r="F375" s="116"/>
      <c r="G375" s="116"/>
      <c r="H375" s="116"/>
      <c r="I375" s="116"/>
      <c r="J375" s="116"/>
      <c r="K375" s="113"/>
      <c r="L375" s="117"/>
      <c r="M375" s="118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</row>
    <row r="376" spans="1:26" ht="17.25" customHeight="1">
      <c r="A376" s="3"/>
      <c r="B376" s="113"/>
      <c r="C376" s="114"/>
      <c r="D376" s="115"/>
      <c r="E376" s="116"/>
      <c r="F376" s="116"/>
      <c r="G376" s="116"/>
      <c r="H376" s="116"/>
      <c r="I376" s="116"/>
      <c r="J376" s="116"/>
      <c r="K376" s="113"/>
      <c r="L376" s="117"/>
      <c r="M376" s="118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</row>
    <row r="377" spans="1:26" ht="17.25" customHeight="1">
      <c r="A377" s="3"/>
      <c r="B377" s="113"/>
      <c r="C377" s="114"/>
      <c r="D377" s="115"/>
      <c r="E377" s="116"/>
      <c r="F377" s="116"/>
      <c r="G377" s="116"/>
      <c r="H377" s="116"/>
      <c r="I377" s="116"/>
      <c r="J377" s="116"/>
      <c r="K377" s="113"/>
      <c r="L377" s="117"/>
      <c r="M377" s="118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</row>
    <row r="378" spans="1:26" ht="17.25" customHeight="1">
      <c r="A378" s="3"/>
      <c r="B378" s="113"/>
      <c r="C378" s="114"/>
      <c r="D378" s="115"/>
      <c r="E378" s="116"/>
      <c r="F378" s="116"/>
      <c r="G378" s="116"/>
      <c r="H378" s="116"/>
      <c r="I378" s="116"/>
      <c r="J378" s="116"/>
      <c r="K378" s="113"/>
      <c r="L378" s="117"/>
      <c r="M378" s="118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</row>
    <row r="379" spans="1:26" ht="17.25" customHeight="1">
      <c r="A379" s="3"/>
      <c r="B379" s="113"/>
      <c r="C379" s="114"/>
      <c r="D379" s="115"/>
      <c r="E379" s="116"/>
      <c r="F379" s="116"/>
      <c r="G379" s="116"/>
      <c r="H379" s="116"/>
      <c r="I379" s="116"/>
      <c r="J379" s="116"/>
      <c r="K379" s="113"/>
      <c r="L379" s="117"/>
      <c r="M379" s="118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</row>
    <row r="380" spans="1:26" ht="17.25" customHeight="1">
      <c r="A380" s="3"/>
      <c r="B380" s="113"/>
      <c r="C380" s="114"/>
      <c r="D380" s="115"/>
      <c r="E380" s="116"/>
      <c r="F380" s="116"/>
      <c r="G380" s="116"/>
      <c r="H380" s="116"/>
      <c r="I380" s="116"/>
      <c r="J380" s="116"/>
      <c r="K380" s="113"/>
      <c r="L380" s="117"/>
      <c r="M380" s="118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</row>
    <row r="381" spans="1:26" ht="17.25" customHeight="1">
      <c r="A381" s="3"/>
      <c r="B381" s="113"/>
      <c r="C381" s="114"/>
      <c r="D381" s="115"/>
      <c r="E381" s="116"/>
      <c r="F381" s="116"/>
      <c r="G381" s="116"/>
      <c r="H381" s="116"/>
      <c r="I381" s="116"/>
      <c r="J381" s="116"/>
      <c r="K381" s="113"/>
      <c r="L381" s="117"/>
      <c r="M381" s="118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</row>
    <row r="382" spans="1:26" ht="17.25" customHeight="1">
      <c r="A382" s="3"/>
      <c r="B382" s="113"/>
      <c r="C382" s="114"/>
      <c r="D382" s="115"/>
      <c r="E382" s="116"/>
      <c r="F382" s="116"/>
      <c r="G382" s="116"/>
      <c r="H382" s="116"/>
      <c r="I382" s="116"/>
      <c r="J382" s="116"/>
      <c r="K382" s="113"/>
      <c r="L382" s="117"/>
      <c r="M382" s="118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</row>
    <row r="383" spans="1:26" ht="17.25" customHeight="1">
      <c r="A383" s="3"/>
      <c r="B383" s="113"/>
      <c r="C383" s="114"/>
      <c r="D383" s="115"/>
      <c r="E383" s="116"/>
      <c r="F383" s="116"/>
      <c r="G383" s="116"/>
      <c r="H383" s="116"/>
      <c r="I383" s="116"/>
      <c r="J383" s="116"/>
      <c r="K383" s="113"/>
      <c r="L383" s="117"/>
      <c r="M383" s="118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</row>
    <row r="384" spans="1:26" ht="17.25" customHeight="1">
      <c r="A384" s="3"/>
      <c r="B384" s="113"/>
      <c r="C384" s="114"/>
      <c r="D384" s="115"/>
      <c r="E384" s="116"/>
      <c r="F384" s="116"/>
      <c r="G384" s="116"/>
      <c r="H384" s="116"/>
      <c r="I384" s="116"/>
      <c r="J384" s="116"/>
      <c r="K384" s="113"/>
      <c r="L384" s="117"/>
      <c r="M384" s="118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</row>
    <row r="385" spans="1:26" ht="17.25" customHeight="1">
      <c r="A385" s="3"/>
      <c r="B385" s="113"/>
      <c r="C385" s="114"/>
      <c r="D385" s="115"/>
      <c r="E385" s="116"/>
      <c r="F385" s="116"/>
      <c r="G385" s="116"/>
      <c r="H385" s="116"/>
      <c r="I385" s="116"/>
      <c r="J385" s="116"/>
      <c r="K385" s="113"/>
      <c r="L385" s="117"/>
      <c r="M385" s="118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</row>
    <row r="386" spans="1:26" ht="17.25" customHeight="1">
      <c r="A386" s="3"/>
      <c r="B386" s="113"/>
      <c r="C386" s="114"/>
      <c r="D386" s="115"/>
      <c r="E386" s="116"/>
      <c r="F386" s="116"/>
      <c r="G386" s="116"/>
      <c r="H386" s="116"/>
      <c r="I386" s="116"/>
      <c r="J386" s="116"/>
      <c r="K386" s="113"/>
      <c r="L386" s="117"/>
      <c r="M386" s="118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</row>
    <row r="387" spans="1:26" ht="17.25" customHeight="1">
      <c r="A387" s="3"/>
      <c r="B387" s="113"/>
      <c r="C387" s="114"/>
      <c r="D387" s="115"/>
      <c r="E387" s="116"/>
      <c r="F387" s="116"/>
      <c r="G387" s="116"/>
      <c r="H387" s="116"/>
      <c r="I387" s="116"/>
      <c r="J387" s="116"/>
      <c r="K387" s="113"/>
      <c r="L387" s="117"/>
      <c r="M387" s="118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</row>
    <row r="388" spans="1:26" ht="17.25" customHeight="1">
      <c r="A388" s="3"/>
      <c r="B388" s="113"/>
      <c r="C388" s="114"/>
      <c r="D388" s="115"/>
      <c r="E388" s="116"/>
      <c r="F388" s="116"/>
      <c r="G388" s="116"/>
      <c r="H388" s="116"/>
      <c r="I388" s="116"/>
      <c r="J388" s="116"/>
      <c r="K388" s="113"/>
      <c r="L388" s="117"/>
      <c r="M388" s="118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</row>
    <row r="389" spans="1:26" ht="17.25" customHeight="1">
      <c r="A389" s="3"/>
      <c r="B389" s="113"/>
      <c r="C389" s="114"/>
      <c r="D389" s="115"/>
      <c r="E389" s="116"/>
      <c r="F389" s="116"/>
      <c r="G389" s="116"/>
      <c r="H389" s="116"/>
      <c r="I389" s="116"/>
      <c r="J389" s="116"/>
      <c r="K389" s="113"/>
      <c r="L389" s="117"/>
      <c r="M389" s="118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</row>
    <row r="390" spans="1:26" ht="17.25" customHeight="1">
      <c r="A390" s="3"/>
      <c r="B390" s="113"/>
      <c r="C390" s="114"/>
      <c r="D390" s="115"/>
      <c r="E390" s="116"/>
      <c r="F390" s="116"/>
      <c r="G390" s="116"/>
      <c r="H390" s="116"/>
      <c r="I390" s="116"/>
      <c r="J390" s="116"/>
      <c r="K390" s="113"/>
      <c r="L390" s="117"/>
      <c r="M390" s="118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</row>
    <row r="391" spans="1:26" ht="17.25" customHeight="1">
      <c r="A391" s="3"/>
      <c r="B391" s="113"/>
      <c r="C391" s="114"/>
      <c r="D391" s="115"/>
      <c r="E391" s="116"/>
      <c r="F391" s="116"/>
      <c r="G391" s="116"/>
      <c r="H391" s="116"/>
      <c r="I391" s="116"/>
      <c r="J391" s="116"/>
      <c r="K391" s="113"/>
      <c r="L391" s="117"/>
      <c r="M391" s="118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</row>
    <row r="392" spans="1:26" ht="17.25" customHeight="1">
      <c r="A392" s="3"/>
      <c r="B392" s="113"/>
      <c r="C392" s="114"/>
      <c r="D392" s="115"/>
      <c r="E392" s="116"/>
      <c r="F392" s="116"/>
      <c r="G392" s="116"/>
      <c r="H392" s="116"/>
      <c r="I392" s="116"/>
      <c r="J392" s="116"/>
      <c r="K392" s="113"/>
      <c r="L392" s="117"/>
      <c r="M392" s="118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</row>
    <row r="393" spans="1:26" ht="17.25" customHeight="1">
      <c r="A393" s="3"/>
      <c r="B393" s="113"/>
      <c r="C393" s="114"/>
      <c r="D393" s="115"/>
      <c r="E393" s="116"/>
      <c r="F393" s="116"/>
      <c r="G393" s="116"/>
      <c r="H393" s="116"/>
      <c r="I393" s="116"/>
      <c r="J393" s="116"/>
      <c r="K393" s="113"/>
      <c r="L393" s="117"/>
      <c r="M393" s="118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</row>
    <row r="394" spans="1:26" ht="17.25" customHeight="1">
      <c r="A394" s="3"/>
      <c r="B394" s="113"/>
      <c r="C394" s="114"/>
      <c r="D394" s="115"/>
      <c r="E394" s="116"/>
      <c r="F394" s="116"/>
      <c r="G394" s="116"/>
      <c r="H394" s="116"/>
      <c r="I394" s="116"/>
      <c r="J394" s="116"/>
      <c r="K394" s="113"/>
      <c r="L394" s="117"/>
      <c r="M394" s="118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</row>
    <row r="395" spans="1:26" ht="17.25" customHeight="1">
      <c r="A395" s="3"/>
      <c r="B395" s="113"/>
      <c r="C395" s="114"/>
      <c r="D395" s="115"/>
      <c r="E395" s="116"/>
      <c r="F395" s="116"/>
      <c r="G395" s="116"/>
      <c r="H395" s="116"/>
      <c r="I395" s="116"/>
      <c r="J395" s="116"/>
      <c r="K395" s="113"/>
      <c r="L395" s="117"/>
      <c r="M395" s="118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</row>
    <row r="396" spans="1:26" ht="17.25" customHeight="1">
      <c r="A396" s="3"/>
      <c r="B396" s="113"/>
      <c r="C396" s="114"/>
      <c r="D396" s="115"/>
      <c r="E396" s="116"/>
      <c r="F396" s="116"/>
      <c r="G396" s="116"/>
      <c r="H396" s="116"/>
      <c r="I396" s="116"/>
      <c r="J396" s="116"/>
      <c r="K396" s="113"/>
      <c r="L396" s="117"/>
      <c r="M396" s="118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</row>
    <row r="397" spans="1:26" ht="17.25" customHeight="1">
      <c r="A397" s="3"/>
      <c r="B397" s="113"/>
      <c r="C397" s="114"/>
      <c r="D397" s="115"/>
      <c r="E397" s="116"/>
      <c r="F397" s="116"/>
      <c r="G397" s="116"/>
      <c r="H397" s="116"/>
      <c r="I397" s="116"/>
      <c r="J397" s="116"/>
      <c r="K397" s="113"/>
      <c r="L397" s="117"/>
      <c r="M397" s="118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</row>
    <row r="398" spans="1:26" ht="17.25" customHeight="1">
      <c r="A398" s="3"/>
      <c r="B398" s="113"/>
      <c r="C398" s="114"/>
      <c r="D398" s="115"/>
      <c r="E398" s="116"/>
      <c r="F398" s="116"/>
      <c r="G398" s="116"/>
      <c r="H398" s="116"/>
      <c r="I398" s="116"/>
      <c r="J398" s="116"/>
      <c r="K398" s="113"/>
      <c r="L398" s="117"/>
      <c r="M398" s="118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</row>
    <row r="399" spans="1:26" ht="17.25" customHeight="1">
      <c r="A399" s="3"/>
      <c r="B399" s="113"/>
      <c r="C399" s="114"/>
      <c r="D399" s="115"/>
      <c r="E399" s="116"/>
      <c r="F399" s="116"/>
      <c r="G399" s="116"/>
      <c r="H399" s="116"/>
      <c r="I399" s="116"/>
      <c r="J399" s="116"/>
      <c r="K399" s="113"/>
      <c r="L399" s="117"/>
      <c r="M399" s="118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</row>
    <row r="400" spans="1:26" ht="17.25" customHeight="1">
      <c r="A400" s="3"/>
      <c r="B400" s="113"/>
      <c r="C400" s="114"/>
      <c r="D400" s="115"/>
      <c r="E400" s="116"/>
      <c r="F400" s="116"/>
      <c r="G400" s="116"/>
      <c r="H400" s="116"/>
      <c r="I400" s="116"/>
      <c r="J400" s="116"/>
      <c r="K400" s="113"/>
      <c r="L400" s="117"/>
      <c r="M400" s="118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</row>
    <row r="401" spans="1:26" ht="17.25" customHeight="1">
      <c r="A401" s="3"/>
      <c r="B401" s="113"/>
      <c r="C401" s="114"/>
      <c r="D401" s="115"/>
      <c r="E401" s="116"/>
      <c r="F401" s="116"/>
      <c r="G401" s="116"/>
      <c r="H401" s="116"/>
      <c r="I401" s="116"/>
      <c r="J401" s="116"/>
      <c r="K401" s="113"/>
      <c r="L401" s="117"/>
      <c r="M401" s="118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</row>
    <row r="402" spans="1:26" ht="17.25" customHeight="1">
      <c r="A402" s="3"/>
      <c r="B402" s="113"/>
      <c r="C402" s="114"/>
      <c r="D402" s="115"/>
      <c r="E402" s="116"/>
      <c r="F402" s="116"/>
      <c r="G402" s="116"/>
      <c r="H402" s="116"/>
      <c r="I402" s="116"/>
      <c r="J402" s="116"/>
      <c r="K402" s="113"/>
      <c r="L402" s="117"/>
      <c r="M402" s="118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</row>
    <row r="403" spans="1:26" ht="17.25" customHeight="1">
      <c r="A403" s="3"/>
      <c r="B403" s="113"/>
      <c r="C403" s="114"/>
      <c r="D403" s="115"/>
      <c r="E403" s="116"/>
      <c r="F403" s="116"/>
      <c r="G403" s="116"/>
      <c r="H403" s="116"/>
      <c r="I403" s="116"/>
      <c r="J403" s="116"/>
      <c r="K403" s="113"/>
      <c r="L403" s="117"/>
      <c r="M403" s="118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</row>
    <row r="404" spans="1:26" ht="17.25" customHeight="1">
      <c r="A404" s="3"/>
      <c r="B404" s="113"/>
      <c r="C404" s="114"/>
      <c r="D404" s="115"/>
      <c r="E404" s="116"/>
      <c r="F404" s="116"/>
      <c r="G404" s="116"/>
      <c r="H404" s="116"/>
      <c r="I404" s="116"/>
      <c r="J404" s="116"/>
      <c r="K404" s="113"/>
      <c r="L404" s="117"/>
      <c r="M404" s="118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</row>
    <row r="405" spans="1:26" ht="17.25" customHeight="1">
      <c r="A405" s="3"/>
      <c r="B405" s="113"/>
      <c r="C405" s="114"/>
      <c r="D405" s="115"/>
      <c r="E405" s="116"/>
      <c r="F405" s="116"/>
      <c r="G405" s="116"/>
      <c r="H405" s="116"/>
      <c r="I405" s="116"/>
      <c r="J405" s="116"/>
      <c r="K405" s="113"/>
      <c r="L405" s="117"/>
      <c r="M405" s="118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</row>
    <row r="406" spans="1:26" ht="17.25" customHeight="1">
      <c r="A406" s="3"/>
      <c r="B406" s="113"/>
      <c r="C406" s="114"/>
      <c r="D406" s="115"/>
      <c r="E406" s="116"/>
      <c r="F406" s="116"/>
      <c r="G406" s="116"/>
      <c r="H406" s="116"/>
      <c r="I406" s="116"/>
      <c r="J406" s="116"/>
      <c r="K406" s="113"/>
      <c r="L406" s="117"/>
      <c r="M406" s="118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</row>
    <row r="407" spans="1:26" ht="17.25" customHeight="1">
      <c r="A407" s="3"/>
      <c r="B407" s="113"/>
      <c r="C407" s="114"/>
      <c r="D407" s="115"/>
      <c r="E407" s="116"/>
      <c r="F407" s="116"/>
      <c r="G407" s="116"/>
      <c r="H407" s="116"/>
      <c r="I407" s="116"/>
      <c r="J407" s="116"/>
      <c r="K407" s="113"/>
      <c r="L407" s="117"/>
      <c r="M407" s="118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</row>
    <row r="408" spans="1:26" ht="17.25" customHeight="1">
      <c r="A408" s="3"/>
      <c r="B408" s="113"/>
      <c r="C408" s="114"/>
      <c r="D408" s="115"/>
      <c r="E408" s="116"/>
      <c r="F408" s="116"/>
      <c r="G408" s="116"/>
      <c r="H408" s="116"/>
      <c r="I408" s="116"/>
      <c r="J408" s="116"/>
      <c r="K408" s="113"/>
      <c r="L408" s="117"/>
      <c r="M408" s="118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</row>
    <row r="409" spans="1:26" ht="17.25" customHeight="1">
      <c r="A409" s="3"/>
      <c r="B409" s="113"/>
      <c r="C409" s="114"/>
      <c r="D409" s="115"/>
      <c r="E409" s="116"/>
      <c r="F409" s="116"/>
      <c r="G409" s="116"/>
      <c r="H409" s="116"/>
      <c r="I409" s="116"/>
      <c r="J409" s="116"/>
      <c r="K409" s="113"/>
      <c r="L409" s="117"/>
      <c r="M409" s="118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</row>
    <row r="410" spans="1:26" ht="17.25" customHeight="1">
      <c r="A410" s="3"/>
      <c r="B410" s="113"/>
      <c r="C410" s="114"/>
      <c r="D410" s="115"/>
      <c r="E410" s="116"/>
      <c r="F410" s="116"/>
      <c r="G410" s="116"/>
      <c r="H410" s="116"/>
      <c r="I410" s="116"/>
      <c r="J410" s="116"/>
      <c r="K410" s="113"/>
      <c r="L410" s="117"/>
      <c r="M410" s="118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</row>
    <row r="411" spans="1:26" ht="17.25" customHeight="1">
      <c r="A411" s="3"/>
      <c r="B411" s="113"/>
      <c r="C411" s="114"/>
      <c r="D411" s="115"/>
      <c r="E411" s="116"/>
      <c r="F411" s="116"/>
      <c r="G411" s="116"/>
      <c r="H411" s="116"/>
      <c r="I411" s="116"/>
      <c r="J411" s="116"/>
      <c r="K411" s="113"/>
      <c r="L411" s="117"/>
      <c r="M411" s="118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</row>
    <row r="412" spans="1:26" ht="17.25" customHeight="1">
      <c r="A412" s="3"/>
      <c r="B412" s="113"/>
      <c r="C412" s="114"/>
      <c r="D412" s="115"/>
      <c r="E412" s="116"/>
      <c r="F412" s="116"/>
      <c r="G412" s="116"/>
      <c r="H412" s="116"/>
      <c r="I412" s="116"/>
      <c r="J412" s="116"/>
      <c r="K412" s="113"/>
      <c r="L412" s="117"/>
      <c r="M412" s="118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</row>
    <row r="413" spans="1:26" ht="17.25" customHeight="1">
      <c r="A413" s="3"/>
      <c r="B413" s="113"/>
      <c r="C413" s="114"/>
      <c r="D413" s="115"/>
      <c r="E413" s="116"/>
      <c r="F413" s="116"/>
      <c r="G413" s="116"/>
      <c r="H413" s="116"/>
      <c r="I413" s="116"/>
      <c r="J413" s="116"/>
      <c r="K413" s="113"/>
      <c r="L413" s="117"/>
      <c r="M413" s="118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</row>
    <row r="414" spans="1:26" ht="17.25" customHeight="1">
      <c r="A414" s="3"/>
      <c r="B414" s="113"/>
      <c r="C414" s="114"/>
      <c r="D414" s="115"/>
      <c r="E414" s="116"/>
      <c r="F414" s="116"/>
      <c r="G414" s="116"/>
      <c r="H414" s="116"/>
      <c r="I414" s="116"/>
      <c r="J414" s="116"/>
      <c r="K414" s="113"/>
      <c r="L414" s="117"/>
      <c r="M414" s="118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</row>
    <row r="415" spans="1:26" ht="17.25" customHeight="1">
      <c r="A415" s="3"/>
      <c r="B415" s="113"/>
      <c r="C415" s="114"/>
      <c r="D415" s="115"/>
      <c r="E415" s="116"/>
      <c r="F415" s="116"/>
      <c r="G415" s="116"/>
      <c r="H415" s="116"/>
      <c r="I415" s="116"/>
      <c r="J415" s="116"/>
      <c r="K415" s="113"/>
      <c r="L415" s="117"/>
      <c r="M415" s="118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</row>
    <row r="416" spans="1:26" ht="17.25" customHeight="1">
      <c r="A416" s="3"/>
      <c r="B416" s="113"/>
      <c r="C416" s="114"/>
      <c r="D416" s="115"/>
      <c r="E416" s="116"/>
      <c r="F416" s="116"/>
      <c r="G416" s="116"/>
      <c r="H416" s="116"/>
      <c r="I416" s="116"/>
      <c r="J416" s="116"/>
      <c r="K416" s="113"/>
      <c r="L416" s="117"/>
      <c r="M416" s="118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</row>
    <row r="417" spans="1:26" ht="17.25" customHeight="1">
      <c r="A417" s="3"/>
      <c r="B417" s="113"/>
      <c r="C417" s="114"/>
      <c r="D417" s="115"/>
      <c r="E417" s="116"/>
      <c r="F417" s="116"/>
      <c r="G417" s="116"/>
      <c r="H417" s="116"/>
      <c r="I417" s="116"/>
      <c r="J417" s="116"/>
      <c r="K417" s="113"/>
      <c r="L417" s="117"/>
      <c r="M417" s="118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</row>
    <row r="418" spans="1:26" ht="17.25" customHeight="1">
      <c r="A418" s="3"/>
      <c r="B418" s="113"/>
      <c r="C418" s="114"/>
      <c r="D418" s="115"/>
      <c r="E418" s="116"/>
      <c r="F418" s="116"/>
      <c r="G418" s="116"/>
      <c r="H418" s="116"/>
      <c r="I418" s="116"/>
      <c r="J418" s="116"/>
      <c r="K418" s="113"/>
      <c r="L418" s="117"/>
      <c r="M418" s="118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</row>
    <row r="419" spans="1:26" ht="17.25" customHeight="1">
      <c r="A419" s="3"/>
      <c r="B419" s="113"/>
      <c r="C419" s="114"/>
      <c r="D419" s="115"/>
      <c r="E419" s="116"/>
      <c r="F419" s="116"/>
      <c r="G419" s="116"/>
      <c r="H419" s="116"/>
      <c r="I419" s="116"/>
      <c r="J419" s="116"/>
      <c r="K419" s="113"/>
      <c r="L419" s="117"/>
      <c r="M419" s="118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</row>
    <row r="420" spans="1:26" ht="17.25" customHeight="1">
      <c r="A420" s="3"/>
      <c r="B420" s="113"/>
      <c r="C420" s="114"/>
      <c r="D420" s="115"/>
      <c r="E420" s="116"/>
      <c r="F420" s="116"/>
      <c r="G420" s="116"/>
      <c r="H420" s="116"/>
      <c r="I420" s="116"/>
      <c r="J420" s="116"/>
      <c r="K420" s="113"/>
      <c r="L420" s="117"/>
      <c r="M420" s="118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</row>
    <row r="421" spans="1:26" ht="17.25" customHeight="1">
      <c r="A421" s="3"/>
      <c r="B421" s="113"/>
      <c r="C421" s="114"/>
      <c r="D421" s="115"/>
      <c r="E421" s="116"/>
      <c r="F421" s="116"/>
      <c r="G421" s="116"/>
      <c r="H421" s="116"/>
      <c r="I421" s="116"/>
      <c r="J421" s="116"/>
      <c r="K421" s="113"/>
      <c r="L421" s="117"/>
      <c r="M421" s="118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</row>
    <row r="422" spans="1:26" ht="17.25" customHeight="1">
      <c r="A422" s="3"/>
      <c r="B422" s="113"/>
      <c r="C422" s="114"/>
      <c r="D422" s="115"/>
      <c r="E422" s="116"/>
      <c r="F422" s="116"/>
      <c r="G422" s="116"/>
      <c r="H422" s="116"/>
      <c r="I422" s="116"/>
      <c r="J422" s="116"/>
      <c r="K422" s="113"/>
      <c r="L422" s="117"/>
      <c r="M422" s="118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</row>
    <row r="423" spans="1:26" ht="17.25" customHeight="1">
      <c r="A423" s="3"/>
      <c r="B423" s="113"/>
      <c r="C423" s="114"/>
      <c r="D423" s="115"/>
      <c r="E423" s="116"/>
      <c r="F423" s="116"/>
      <c r="G423" s="116"/>
      <c r="H423" s="116"/>
      <c r="I423" s="116"/>
      <c r="J423" s="116"/>
      <c r="K423" s="113"/>
      <c r="L423" s="117"/>
      <c r="M423" s="118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</row>
    <row r="424" spans="1:26" ht="17.25" customHeight="1">
      <c r="A424" s="3"/>
      <c r="B424" s="113"/>
      <c r="C424" s="114"/>
      <c r="D424" s="115"/>
      <c r="E424" s="116"/>
      <c r="F424" s="116"/>
      <c r="G424" s="116"/>
      <c r="H424" s="116"/>
      <c r="I424" s="116"/>
      <c r="J424" s="116"/>
      <c r="K424" s="113"/>
      <c r="L424" s="117"/>
      <c r="M424" s="118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</row>
    <row r="425" spans="1:26" ht="17.25" customHeight="1">
      <c r="A425" s="3"/>
      <c r="B425" s="113"/>
      <c r="C425" s="114"/>
      <c r="D425" s="115"/>
      <c r="E425" s="116"/>
      <c r="F425" s="116"/>
      <c r="G425" s="116"/>
      <c r="H425" s="116"/>
      <c r="I425" s="116"/>
      <c r="J425" s="116"/>
      <c r="K425" s="113"/>
      <c r="L425" s="117"/>
      <c r="M425" s="118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</row>
    <row r="426" spans="1:26" ht="17.25" customHeight="1">
      <c r="A426" s="3"/>
      <c r="B426" s="113"/>
      <c r="C426" s="114"/>
      <c r="D426" s="115"/>
      <c r="E426" s="116"/>
      <c r="F426" s="116"/>
      <c r="G426" s="116"/>
      <c r="H426" s="116"/>
      <c r="I426" s="116"/>
      <c r="J426" s="116"/>
      <c r="K426" s="113"/>
      <c r="L426" s="117"/>
      <c r="M426" s="118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</row>
    <row r="427" spans="1:26" ht="17.25" customHeight="1">
      <c r="A427" s="3"/>
      <c r="B427" s="113"/>
      <c r="C427" s="114"/>
      <c r="D427" s="115"/>
      <c r="E427" s="116"/>
      <c r="F427" s="116"/>
      <c r="G427" s="116"/>
      <c r="H427" s="116"/>
      <c r="I427" s="116"/>
      <c r="J427" s="116"/>
      <c r="K427" s="113"/>
      <c r="L427" s="117"/>
      <c r="M427" s="118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</row>
    <row r="428" spans="1:26" ht="17.25" customHeight="1">
      <c r="A428" s="3"/>
      <c r="B428" s="113"/>
      <c r="C428" s="114"/>
      <c r="D428" s="115"/>
      <c r="E428" s="116"/>
      <c r="F428" s="116"/>
      <c r="G428" s="116"/>
      <c r="H428" s="116"/>
      <c r="I428" s="116"/>
      <c r="J428" s="116"/>
      <c r="K428" s="113"/>
      <c r="L428" s="117"/>
      <c r="M428" s="118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</row>
    <row r="429" spans="1:26" ht="17.25" customHeight="1">
      <c r="A429" s="3"/>
      <c r="B429" s="113"/>
      <c r="C429" s="114"/>
      <c r="D429" s="115"/>
      <c r="E429" s="116"/>
      <c r="F429" s="116"/>
      <c r="G429" s="116"/>
      <c r="H429" s="116"/>
      <c r="I429" s="116"/>
      <c r="J429" s="116"/>
      <c r="K429" s="113"/>
      <c r="L429" s="117"/>
      <c r="M429" s="118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</row>
    <row r="430" spans="1:26" ht="17.25" customHeight="1">
      <c r="A430" s="3"/>
      <c r="B430" s="113"/>
      <c r="C430" s="114"/>
      <c r="D430" s="115"/>
      <c r="E430" s="116"/>
      <c r="F430" s="116"/>
      <c r="G430" s="116"/>
      <c r="H430" s="116"/>
      <c r="I430" s="116"/>
      <c r="J430" s="116"/>
      <c r="K430" s="113"/>
      <c r="L430" s="117"/>
      <c r="M430" s="118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</row>
    <row r="431" spans="1:26" ht="17.25" customHeight="1">
      <c r="A431" s="3"/>
      <c r="B431" s="113"/>
      <c r="C431" s="114"/>
      <c r="D431" s="115"/>
      <c r="E431" s="116"/>
      <c r="F431" s="116"/>
      <c r="G431" s="116"/>
      <c r="H431" s="116"/>
      <c r="I431" s="116"/>
      <c r="J431" s="116"/>
      <c r="K431" s="113"/>
      <c r="L431" s="117"/>
      <c r="M431" s="118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</row>
    <row r="432" spans="1:26" ht="17.25" customHeight="1">
      <c r="A432" s="3"/>
      <c r="B432" s="113"/>
      <c r="C432" s="114"/>
      <c r="D432" s="115"/>
      <c r="E432" s="116"/>
      <c r="F432" s="116"/>
      <c r="G432" s="116"/>
      <c r="H432" s="116"/>
      <c r="I432" s="116"/>
      <c r="J432" s="116"/>
      <c r="K432" s="113"/>
      <c r="L432" s="117"/>
      <c r="M432" s="118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</row>
    <row r="433" spans="1:26" ht="17.25" customHeight="1">
      <c r="A433" s="3"/>
      <c r="B433" s="113"/>
      <c r="C433" s="114"/>
      <c r="D433" s="115"/>
      <c r="E433" s="116"/>
      <c r="F433" s="116"/>
      <c r="G433" s="116"/>
      <c r="H433" s="116"/>
      <c r="I433" s="116"/>
      <c r="J433" s="116"/>
      <c r="K433" s="113"/>
      <c r="L433" s="117"/>
      <c r="M433" s="118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</row>
    <row r="434" spans="1:26" ht="17.25" customHeight="1">
      <c r="A434" s="3"/>
      <c r="B434" s="113"/>
      <c r="C434" s="114"/>
      <c r="D434" s="115"/>
      <c r="E434" s="116"/>
      <c r="F434" s="116"/>
      <c r="G434" s="116"/>
      <c r="H434" s="116"/>
      <c r="I434" s="116"/>
      <c r="J434" s="116"/>
      <c r="K434" s="113"/>
      <c r="L434" s="117"/>
      <c r="M434" s="118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</row>
    <row r="435" spans="1:26" ht="17.25" customHeight="1">
      <c r="A435" s="3"/>
      <c r="B435" s="113"/>
      <c r="C435" s="114"/>
      <c r="D435" s="115"/>
      <c r="E435" s="116"/>
      <c r="F435" s="116"/>
      <c r="G435" s="116"/>
      <c r="H435" s="116"/>
      <c r="I435" s="116"/>
      <c r="J435" s="116"/>
      <c r="K435" s="113"/>
      <c r="L435" s="117"/>
      <c r="M435" s="118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</row>
    <row r="436" spans="1:26" ht="17.25" customHeight="1">
      <c r="A436" s="3"/>
      <c r="B436" s="113"/>
      <c r="C436" s="114"/>
      <c r="D436" s="115"/>
      <c r="E436" s="116"/>
      <c r="F436" s="116"/>
      <c r="G436" s="116"/>
      <c r="H436" s="116"/>
      <c r="I436" s="116"/>
      <c r="J436" s="116"/>
      <c r="K436" s="113"/>
      <c r="L436" s="117"/>
      <c r="M436" s="118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</row>
    <row r="437" spans="1:26" ht="17.25" customHeight="1">
      <c r="A437" s="3"/>
      <c r="B437" s="113"/>
      <c r="C437" s="114"/>
      <c r="D437" s="115"/>
      <c r="E437" s="116"/>
      <c r="F437" s="116"/>
      <c r="G437" s="116"/>
      <c r="H437" s="116"/>
      <c r="I437" s="116"/>
      <c r="J437" s="116"/>
      <c r="K437" s="113"/>
      <c r="L437" s="117"/>
      <c r="M437" s="118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</row>
    <row r="438" spans="1:26" ht="17.25" customHeight="1">
      <c r="A438" s="3"/>
      <c r="B438" s="113"/>
      <c r="C438" s="114"/>
      <c r="D438" s="115"/>
      <c r="E438" s="116"/>
      <c r="F438" s="116"/>
      <c r="G438" s="116"/>
      <c r="H438" s="116"/>
      <c r="I438" s="116"/>
      <c r="J438" s="116"/>
      <c r="K438" s="113"/>
      <c r="L438" s="117"/>
      <c r="M438" s="118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</row>
    <row r="439" spans="1:26" ht="17.25" customHeight="1">
      <c r="A439" s="3"/>
      <c r="B439" s="113"/>
      <c r="C439" s="114"/>
      <c r="D439" s="115"/>
      <c r="E439" s="116"/>
      <c r="F439" s="116"/>
      <c r="G439" s="116"/>
      <c r="H439" s="116"/>
      <c r="I439" s="116"/>
      <c r="J439" s="116"/>
      <c r="K439" s="113"/>
      <c r="L439" s="117"/>
      <c r="M439" s="118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</row>
    <row r="440" spans="1:26" ht="17.25" customHeight="1">
      <c r="A440" s="3"/>
      <c r="B440" s="113"/>
      <c r="C440" s="114"/>
      <c r="D440" s="115"/>
      <c r="E440" s="116"/>
      <c r="F440" s="116"/>
      <c r="G440" s="116"/>
      <c r="H440" s="116"/>
      <c r="I440" s="116"/>
      <c r="J440" s="116"/>
      <c r="K440" s="113"/>
      <c r="L440" s="117"/>
      <c r="M440" s="118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</row>
    <row r="441" spans="1:26" ht="17.25" customHeight="1">
      <c r="A441" s="3"/>
      <c r="B441" s="113"/>
      <c r="C441" s="114"/>
      <c r="D441" s="115"/>
      <c r="E441" s="116"/>
      <c r="F441" s="116"/>
      <c r="G441" s="116"/>
      <c r="H441" s="116"/>
      <c r="I441" s="116"/>
      <c r="J441" s="116"/>
      <c r="K441" s="113"/>
      <c r="L441" s="117"/>
      <c r="M441" s="118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</row>
    <row r="442" spans="1:26" ht="17.25" customHeight="1">
      <c r="A442" s="3"/>
      <c r="B442" s="113"/>
      <c r="C442" s="114"/>
      <c r="D442" s="115"/>
      <c r="E442" s="116"/>
      <c r="F442" s="116"/>
      <c r="G442" s="116"/>
      <c r="H442" s="116"/>
      <c r="I442" s="116"/>
      <c r="J442" s="116"/>
      <c r="K442" s="113"/>
      <c r="L442" s="117"/>
      <c r="M442" s="118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</row>
    <row r="443" spans="1:26" ht="17.25" customHeight="1">
      <c r="A443" s="3"/>
      <c r="B443" s="113"/>
      <c r="C443" s="114"/>
      <c r="D443" s="115"/>
      <c r="E443" s="116"/>
      <c r="F443" s="116"/>
      <c r="G443" s="116"/>
      <c r="H443" s="116"/>
      <c r="I443" s="116"/>
      <c r="J443" s="116"/>
      <c r="K443" s="113"/>
      <c r="L443" s="117"/>
      <c r="M443" s="118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</row>
    <row r="444" spans="1:26" ht="17.25" customHeight="1">
      <c r="A444" s="3"/>
      <c r="B444" s="113"/>
      <c r="C444" s="114"/>
      <c r="D444" s="115"/>
      <c r="E444" s="116"/>
      <c r="F444" s="116"/>
      <c r="G444" s="116"/>
      <c r="H444" s="116"/>
      <c r="I444" s="116"/>
      <c r="J444" s="116"/>
      <c r="K444" s="113"/>
      <c r="L444" s="117"/>
      <c r="M444" s="118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</row>
    <row r="445" spans="1:26" ht="17.25" customHeight="1">
      <c r="A445" s="3"/>
      <c r="B445" s="113"/>
      <c r="C445" s="114"/>
      <c r="D445" s="115"/>
      <c r="E445" s="116"/>
      <c r="F445" s="116"/>
      <c r="G445" s="116"/>
      <c r="H445" s="116"/>
      <c r="I445" s="116"/>
      <c r="J445" s="116"/>
      <c r="K445" s="113"/>
      <c r="L445" s="117"/>
      <c r="M445" s="118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</row>
    <row r="446" spans="1:26" ht="17.25" customHeight="1">
      <c r="A446" s="3"/>
      <c r="B446" s="113"/>
      <c r="C446" s="114"/>
      <c r="D446" s="115"/>
      <c r="E446" s="116"/>
      <c r="F446" s="116"/>
      <c r="G446" s="116"/>
      <c r="H446" s="116"/>
      <c r="I446" s="116"/>
      <c r="J446" s="116"/>
      <c r="K446" s="113"/>
      <c r="L446" s="117"/>
      <c r="M446" s="118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</row>
    <row r="447" spans="1:26" ht="17.25" customHeight="1">
      <c r="A447" s="3"/>
      <c r="B447" s="113"/>
      <c r="C447" s="114"/>
      <c r="D447" s="115"/>
      <c r="E447" s="116"/>
      <c r="F447" s="116"/>
      <c r="G447" s="116"/>
      <c r="H447" s="116"/>
      <c r="I447" s="116"/>
      <c r="J447" s="116"/>
      <c r="K447" s="113"/>
      <c r="L447" s="117"/>
      <c r="M447" s="118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</row>
    <row r="448" spans="1:26" ht="17.25" customHeight="1">
      <c r="A448" s="3"/>
      <c r="B448" s="113"/>
      <c r="C448" s="114"/>
      <c r="D448" s="115"/>
      <c r="E448" s="116"/>
      <c r="F448" s="116"/>
      <c r="G448" s="116"/>
      <c r="H448" s="116"/>
      <c r="I448" s="116"/>
      <c r="J448" s="116"/>
      <c r="K448" s="113"/>
      <c r="L448" s="117"/>
      <c r="M448" s="118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</row>
    <row r="449" spans="1:26" ht="17.25" customHeight="1">
      <c r="A449" s="3"/>
      <c r="B449" s="113"/>
      <c r="C449" s="114"/>
      <c r="D449" s="115"/>
      <c r="E449" s="116"/>
      <c r="F449" s="116"/>
      <c r="G449" s="116"/>
      <c r="H449" s="116"/>
      <c r="I449" s="116"/>
      <c r="J449" s="116"/>
      <c r="K449" s="113"/>
      <c r="L449" s="117"/>
      <c r="M449" s="118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</row>
    <row r="450" spans="1:26" ht="17.25" customHeight="1">
      <c r="A450" s="3"/>
      <c r="B450" s="113"/>
      <c r="C450" s="114"/>
      <c r="D450" s="115"/>
      <c r="E450" s="116"/>
      <c r="F450" s="116"/>
      <c r="G450" s="116"/>
      <c r="H450" s="116"/>
      <c r="I450" s="116"/>
      <c r="J450" s="116"/>
      <c r="K450" s="113"/>
      <c r="L450" s="117"/>
      <c r="M450" s="118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</row>
    <row r="451" spans="1:26" ht="17.25" customHeight="1">
      <c r="A451" s="3"/>
      <c r="B451" s="113"/>
      <c r="C451" s="114"/>
      <c r="D451" s="115"/>
      <c r="E451" s="116"/>
      <c r="F451" s="116"/>
      <c r="G451" s="116"/>
      <c r="H451" s="116"/>
      <c r="I451" s="116"/>
      <c r="J451" s="116"/>
      <c r="K451" s="113"/>
      <c r="L451" s="117"/>
      <c r="M451" s="118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</row>
    <row r="452" spans="1:26" ht="17.25" customHeight="1">
      <c r="A452" s="3"/>
      <c r="B452" s="113"/>
      <c r="C452" s="114"/>
      <c r="D452" s="115"/>
      <c r="E452" s="116"/>
      <c r="F452" s="116"/>
      <c r="G452" s="116"/>
      <c r="H452" s="116"/>
      <c r="I452" s="116"/>
      <c r="J452" s="116"/>
      <c r="K452" s="113"/>
      <c r="L452" s="117"/>
      <c r="M452" s="118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</row>
    <row r="453" spans="1:26" ht="17.25" customHeight="1">
      <c r="A453" s="3"/>
      <c r="B453" s="113"/>
      <c r="C453" s="114"/>
      <c r="D453" s="115"/>
      <c r="E453" s="116"/>
      <c r="F453" s="116"/>
      <c r="G453" s="116"/>
      <c r="H453" s="116"/>
      <c r="I453" s="116"/>
      <c r="J453" s="116"/>
      <c r="K453" s="113"/>
      <c r="L453" s="117"/>
      <c r="M453" s="118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</row>
    <row r="454" spans="1:26" ht="17.25" customHeight="1">
      <c r="A454" s="3"/>
      <c r="B454" s="113"/>
      <c r="C454" s="114"/>
      <c r="D454" s="115"/>
      <c r="E454" s="116"/>
      <c r="F454" s="116"/>
      <c r="G454" s="116"/>
      <c r="H454" s="116"/>
      <c r="I454" s="116"/>
      <c r="J454" s="116"/>
      <c r="K454" s="113"/>
      <c r="L454" s="117"/>
      <c r="M454" s="118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</row>
    <row r="455" spans="1:26" ht="17.25" customHeight="1">
      <c r="A455" s="3"/>
      <c r="B455" s="113"/>
      <c r="C455" s="114"/>
      <c r="D455" s="115"/>
      <c r="E455" s="116"/>
      <c r="F455" s="116"/>
      <c r="G455" s="116"/>
      <c r="H455" s="116"/>
      <c r="I455" s="116"/>
      <c r="J455" s="116"/>
      <c r="K455" s="113"/>
      <c r="L455" s="117"/>
      <c r="M455" s="118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</row>
    <row r="456" spans="1:26" ht="17.25" customHeight="1">
      <c r="A456" s="3"/>
      <c r="B456" s="113"/>
      <c r="C456" s="114"/>
      <c r="D456" s="115"/>
      <c r="E456" s="116"/>
      <c r="F456" s="116"/>
      <c r="G456" s="116"/>
      <c r="H456" s="116"/>
      <c r="I456" s="116"/>
      <c r="J456" s="116"/>
      <c r="K456" s="113"/>
      <c r="L456" s="117"/>
      <c r="M456" s="118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</row>
    <row r="457" spans="1:26" ht="17.25" customHeight="1">
      <c r="A457" s="3"/>
      <c r="B457" s="113"/>
      <c r="C457" s="114"/>
      <c r="D457" s="115"/>
      <c r="E457" s="116"/>
      <c r="F457" s="116"/>
      <c r="G457" s="116"/>
      <c r="H457" s="116"/>
      <c r="I457" s="116"/>
      <c r="J457" s="116"/>
      <c r="K457" s="113"/>
      <c r="L457" s="117"/>
      <c r="M457" s="118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</row>
    <row r="458" spans="1:26" ht="17.25" customHeight="1">
      <c r="A458" s="3"/>
      <c r="B458" s="113"/>
      <c r="C458" s="114"/>
      <c r="D458" s="115"/>
      <c r="E458" s="116"/>
      <c r="F458" s="116"/>
      <c r="G458" s="116"/>
      <c r="H458" s="116"/>
      <c r="I458" s="116"/>
      <c r="J458" s="116"/>
      <c r="K458" s="113"/>
      <c r="L458" s="117"/>
      <c r="M458" s="118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</row>
    <row r="459" spans="1:26" ht="17.25" customHeight="1">
      <c r="A459" s="3"/>
      <c r="B459" s="113"/>
      <c r="C459" s="114"/>
      <c r="D459" s="115"/>
      <c r="E459" s="116"/>
      <c r="F459" s="116"/>
      <c r="G459" s="116"/>
      <c r="H459" s="116"/>
      <c r="I459" s="116"/>
      <c r="J459" s="116"/>
      <c r="K459" s="113"/>
      <c r="L459" s="117"/>
      <c r="M459" s="118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</row>
    <row r="460" spans="1:26" ht="17.25" customHeight="1">
      <c r="A460" s="3"/>
      <c r="B460" s="113"/>
      <c r="C460" s="114"/>
      <c r="D460" s="115"/>
      <c r="E460" s="116"/>
      <c r="F460" s="116"/>
      <c r="G460" s="116"/>
      <c r="H460" s="116"/>
      <c r="I460" s="116"/>
      <c r="J460" s="116"/>
      <c r="K460" s="113"/>
      <c r="L460" s="117"/>
      <c r="M460" s="118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</row>
    <row r="461" spans="1:26" ht="17.25" customHeight="1">
      <c r="A461" s="3"/>
      <c r="B461" s="113"/>
      <c r="C461" s="114"/>
      <c r="D461" s="115"/>
      <c r="E461" s="116"/>
      <c r="F461" s="116"/>
      <c r="G461" s="116"/>
      <c r="H461" s="116"/>
      <c r="I461" s="116"/>
      <c r="J461" s="116"/>
      <c r="K461" s="113"/>
      <c r="L461" s="117"/>
      <c r="M461" s="118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</row>
    <row r="462" spans="1:26" ht="17.25" customHeight="1">
      <c r="A462" s="3"/>
      <c r="B462" s="113"/>
      <c r="C462" s="114"/>
      <c r="D462" s="115"/>
      <c r="E462" s="116"/>
      <c r="F462" s="116"/>
      <c r="G462" s="116"/>
      <c r="H462" s="116"/>
      <c r="I462" s="116"/>
      <c r="J462" s="116"/>
      <c r="K462" s="113"/>
      <c r="L462" s="117"/>
      <c r="M462" s="118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</row>
    <row r="463" spans="1:26" ht="17.25" customHeight="1">
      <c r="A463" s="3"/>
      <c r="B463" s="113"/>
      <c r="C463" s="114"/>
      <c r="D463" s="115"/>
      <c r="E463" s="116"/>
      <c r="F463" s="116"/>
      <c r="G463" s="116"/>
      <c r="H463" s="116"/>
      <c r="I463" s="116"/>
      <c r="J463" s="116"/>
      <c r="K463" s="113"/>
      <c r="L463" s="117"/>
      <c r="M463" s="118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</row>
    <row r="464" spans="1:26" ht="17.25" customHeight="1">
      <c r="A464" s="3"/>
      <c r="B464" s="113"/>
      <c r="C464" s="114"/>
      <c r="D464" s="115"/>
      <c r="E464" s="116"/>
      <c r="F464" s="116"/>
      <c r="G464" s="116"/>
      <c r="H464" s="116"/>
      <c r="I464" s="116"/>
      <c r="J464" s="116"/>
      <c r="K464" s="113"/>
      <c r="L464" s="117"/>
      <c r="M464" s="118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</row>
    <row r="465" spans="1:26" ht="17.25" customHeight="1">
      <c r="A465" s="3"/>
      <c r="B465" s="113"/>
      <c r="C465" s="114"/>
      <c r="D465" s="115"/>
      <c r="E465" s="116"/>
      <c r="F465" s="116"/>
      <c r="G465" s="116"/>
      <c r="H465" s="116"/>
      <c r="I465" s="116"/>
      <c r="J465" s="116"/>
      <c r="K465" s="113"/>
      <c r="L465" s="117"/>
      <c r="M465" s="118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</row>
    <row r="466" spans="1:26" ht="17.25" customHeight="1">
      <c r="A466" s="3"/>
      <c r="B466" s="113"/>
      <c r="C466" s="114"/>
      <c r="D466" s="115"/>
      <c r="E466" s="116"/>
      <c r="F466" s="116"/>
      <c r="G466" s="116"/>
      <c r="H466" s="116"/>
      <c r="I466" s="116"/>
      <c r="J466" s="116"/>
      <c r="K466" s="113"/>
      <c r="L466" s="117"/>
      <c r="M466" s="118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</row>
    <row r="467" spans="1:26" ht="17.25" customHeight="1">
      <c r="A467" s="3"/>
      <c r="B467" s="113"/>
      <c r="C467" s="114"/>
      <c r="D467" s="115"/>
      <c r="E467" s="116"/>
      <c r="F467" s="116"/>
      <c r="G467" s="116"/>
      <c r="H467" s="116"/>
      <c r="I467" s="116"/>
      <c r="J467" s="116"/>
      <c r="K467" s="113"/>
      <c r="L467" s="117"/>
      <c r="M467" s="118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</row>
    <row r="468" spans="1:26" ht="17.25" customHeight="1">
      <c r="A468" s="3"/>
      <c r="B468" s="113"/>
      <c r="C468" s="114"/>
      <c r="D468" s="115"/>
      <c r="E468" s="116"/>
      <c r="F468" s="116"/>
      <c r="G468" s="116"/>
      <c r="H468" s="116"/>
      <c r="I468" s="116"/>
      <c r="J468" s="116"/>
      <c r="K468" s="113"/>
      <c r="L468" s="117"/>
      <c r="M468" s="118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</row>
    <row r="469" spans="1:26" ht="17.25" customHeight="1">
      <c r="A469" s="3"/>
      <c r="B469" s="113"/>
      <c r="C469" s="114"/>
      <c r="D469" s="115"/>
      <c r="E469" s="116"/>
      <c r="F469" s="116"/>
      <c r="G469" s="116"/>
      <c r="H469" s="116"/>
      <c r="I469" s="116"/>
      <c r="J469" s="116"/>
      <c r="K469" s="113"/>
      <c r="L469" s="117"/>
      <c r="M469" s="118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</row>
    <row r="470" spans="1:26" ht="17.25" customHeight="1">
      <c r="A470" s="3"/>
      <c r="B470" s="113"/>
      <c r="C470" s="114"/>
      <c r="D470" s="115"/>
      <c r="E470" s="116"/>
      <c r="F470" s="116"/>
      <c r="G470" s="116"/>
      <c r="H470" s="116"/>
      <c r="I470" s="116"/>
      <c r="J470" s="116"/>
      <c r="K470" s="113"/>
      <c r="L470" s="117"/>
      <c r="M470" s="118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</row>
    <row r="471" spans="1:26" ht="17.25" customHeight="1">
      <c r="A471" s="3"/>
      <c r="B471" s="113"/>
      <c r="C471" s="114"/>
      <c r="D471" s="115"/>
      <c r="E471" s="116"/>
      <c r="F471" s="116"/>
      <c r="G471" s="116"/>
      <c r="H471" s="116"/>
      <c r="I471" s="116"/>
      <c r="J471" s="116"/>
      <c r="K471" s="113"/>
      <c r="L471" s="117"/>
      <c r="M471" s="118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</row>
    <row r="472" spans="1:26" ht="17.25" customHeight="1">
      <c r="A472" s="3"/>
      <c r="B472" s="113"/>
      <c r="C472" s="114"/>
      <c r="D472" s="115"/>
      <c r="E472" s="116"/>
      <c r="F472" s="116"/>
      <c r="G472" s="116"/>
      <c r="H472" s="116"/>
      <c r="I472" s="116"/>
      <c r="J472" s="116"/>
      <c r="K472" s="113"/>
      <c r="L472" s="117"/>
      <c r="M472" s="118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</row>
    <row r="473" spans="1:26" ht="17.25" customHeight="1">
      <c r="A473" s="3"/>
      <c r="B473" s="113"/>
      <c r="C473" s="114"/>
      <c r="D473" s="115"/>
      <c r="E473" s="116"/>
      <c r="F473" s="116"/>
      <c r="G473" s="116"/>
      <c r="H473" s="116"/>
      <c r="I473" s="116"/>
      <c r="J473" s="116"/>
      <c r="K473" s="113"/>
      <c r="L473" s="117"/>
      <c r="M473" s="118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</row>
    <row r="474" spans="1:26" ht="17.25" customHeight="1">
      <c r="A474" s="3"/>
      <c r="B474" s="113"/>
      <c r="C474" s="114"/>
      <c r="D474" s="115"/>
      <c r="E474" s="116"/>
      <c r="F474" s="116"/>
      <c r="G474" s="116"/>
      <c r="H474" s="116"/>
      <c r="I474" s="116"/>
      <c r="J474" s="116"/>
      <c r="K474" s="113"/>
      <c r="L474" s="117"/>
      <c r="M474" s="118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</row>
    <row r="475" spans="1:26" ht="17.25" customHeight="1">
      <c r="A475" s="3"/>
      <c r="B475" s="113"/>
      <c r="C475" s="114"/>
      <c r="D475" s="115"/>
      <c r="E475" s="116"/>
      <c r="F475" s="116"/>
      <c r="G475" s="116"/>
      <c r="H475" s="116"/>
      <c r="I475" s="116"/>
      <c r="J475" s="116"/>
      <c r="K475" s="113"/>
      <c r="L475" s="117"/>
      <c r="M475" s="118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</row>
    <row r="476" spans="1:26" ht="17.25" customHeight="1">
      <c r="A476" s="3"/>
      <c r="B476" s="113"/>
      <c r="C476" s="114"/>
      <c r="D476" s="115"/>
      <c r="E476" s="116"/>
      <c r="F476" s="116"/>
      <c r="G476" s="116"/>
      <c r="H476" s="116"/>
      <c r="I476" s="116"/>
      <c r="J476" s="116"/>
      <c r="K476" s="113"/>
      <c r="L476" s="117"/>
      <c r="M476" s="118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</row>
    <row r="477" spans="1:26" ht="17.25" customHeight="1">
      <c r="A477" s="3"/>
      <c r="B477" s="113"/>
      <c r="C477" s="114"/>
      <c r="D477" s="115"/>
      <c r="E477" s="116"/>
      <c r="F477" s="116"/>
      <c r="G477" s="116"/>
      <c r="H477" s="116"/>
      <c r="I477" s="116"/>
      <c r="J477" s="116"/>
      <c r="K477" s="113"/>
      <c r="L477" s="117"/>
      <c r="M477" s="118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</row>
    <row r="478" spans="1:26" ht="17.25" customHeight="1">
      <c r="A478" s="3"/>
      <c r="B478" s="113"/>
      <c r="C478" s="114"/>
      <c r="D478" s="115"/>
      <c r="E478" s="116"/>
      <c r="F478" s="116"/>
      <c r="G478" s="116"/>
      <c r="H478" s="116"/>
      <c r="I478" s="116"/>
      <c r="J478" s="116"/>
      <c r="K478" s="113"/>
      <c r="L478" s="117"/>
      <c r="M478" s="118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</row>
    <row r="479" spans="1:26" ht="17.25" customHeight="1">
      <c r="A479" s="3"/>
      <c r="B479" s="113"/>
      <c r="C479" s="114"/>
      <c r="D479" s="115"/>
      <c r="E479" s="116"/>
      <c r="F479" s="116"/>
      <c r="G479" s="116"/>
      <c r="H479" s="116"/>
      <c r="I479" s="116"/>
      <c r="J479" s="116"/>
      <c r="K479" s="113"/>
      <c r="L479" s="117"/>
      <c r="M479" s="118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</row>
    <row r="480" spans="1:26" ht="17.25" customHeight="1">
      <c r="A480" s="3"/>
      <c r="B480" s="113"/>
      <c r="C480" s="114"/>
      <c r="D480" s="115"/>
      <c r="E480" s="116"/>
      <c r="F480" s="116"/>
      <c r="G480" s="116"/>
      <c r="H480" s="116"/>
      <c r="I480" s="116"/>
      <c r="J480" s="116"/>
      <c r="K480" s="113"/>
      <c r="L480" s="117"/>
      <c r="M480" s="118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</row>
    <row r="481" spans="1:26" ht="17.25" customHeight="1">
      <c r="A481" s="3"/>
      <c r="B481" s="113"/>
      <c r="C481" s="114"/>
      <c r="D481" s="115"/>
      <c r="E481" s="116"/>
      <c r="F481" s="116"/>
      <c r="G481" s="116"/>
      <c r="H481" s="116"/>
      <c r="I481" s="116"/>
      <c r="J481" s="116"/>
      <c r="K481" s="113"/>
      <c r="L481" s="117"/>
      <c r="M481" s="118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</row>
    <row r="482" spans="1:26" ht="17.25" customHeight="1">
      <c r="A482" s="3"/>
      <c r="B482" s="113"/>
      <c r="C482" s="114"/>
      <c r="D482" s="115"/>
      <c r="E482" s="116"/>
      <c r="F482" s="116"/>
      <c r="G482" s="116"/>
      <c r="H482" s="116"/>
      <c r="I482" s="116"/>
      <c r="J482" s="116"/>
      <c r="K482" s="113"/>
      <c r="L482" s="117"/>
      <c r="M482" s="118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</row>
    <row r="483" spans="1:26" ht="17.25" customHeight="1">
      <c r="A483" s="3"/>
      <c r="B483" s="113"/>
      <c r="C483" s="114"/>
      <c r="D483" s="115"/>
      <c r="E483" s="116"/>
      <c r="F483" s="116"/>
      <c r="G483" s="116"/>
      <c r="H483" s="116"/>
      <c r="I483" s="116"/>
      <c r="J483" s="116"/>
      <c r="K483" s="113"/>
      <c r="L483" s="117"/>
      <c r="M483" s="118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</row>
    <row r="484" spans="1:26" ht="17.25" customHeight="1">
      <c r="A484" s="3"/>
      <c r="B484" s="113"/>
      <c r="C484" s="114"/>
      <c r="D484" s="115"/>
      <c r="E484" s="116"/>
      <c r="F484" s="116"/>
      <c r="G484" s="116"/>
      <c r="H484" s="116"/>
      <c r="I484" s="116"/>
      <c r="J484" s="116"/>
      <c r="K484" s="113"/>
      <c r="L484" s="117"/>
      <c r="M484" s="118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</row>
    <row r="485" spans="1:26" ht="17.25" customHeight="1">
      <c r="A485" s="3"/>
      <c r="B485" s="113"/>
      <c r="C485" s="114"/>
      <c r="D485" s="115"/>
      <c r="E485" s="116"/>
      <c r="F485" s="116"/>
      <c r="G485" s="116"/>
      <c r="H485" s="116"/>
      <c r="I485" s="116"/>
      <c r="J485" s="116"/>
      <c r="K485" s="113"/>
      <c r="L485" s="117"/>
      <c r="M485" s="118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</row>
    <row r="486" spans="1:26" ht="17.25" customHeight="1">
      <c r="A486" s="3"/>
      <c r="B486" s="113"/>
      <c r="C486" s="114"/>
      <c r="D486" s="115"/>
      <c r="E486" s="116"/>
      <c r="F486" s="116"/>
      <c r="G486" s="116"/>
      <c r="H486" s="116"/>
      <c r="I486" s="116"/>
      <c r="J486" s="116"/>
      <c r="K486" s="113"/>
      <c r="L486" s="117"/>
      <c r="M486" s="118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</row>
    <row r="487" spans="1:26" ht="17.25" customHeight="1">
      <c r="A487" s="3"/>
      <c r="B487" s="113"/>
      <c r="C487" s="114"/>
      <c r="D487" s="115"/>
      <c r="E487" s="116"/>
      <c r="F487" s="116"/>
      <c r="G487" s="116"/>
      <c r="H487" s="116"/>
      <c r="I487" s="116"/>
      <c r="J487" s="116"/>
      <c r="K487" s="113"/>
      <c r="L487" s="117"/>
      <c r="M487" s="118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</row>
    <row r="488" spans="1:26" ht="17.25" customHeight="1">
      <c r="A488" s="3"/>
      <c r="B488" s="113"/>
      <c r="C488" s="114"/>
      <c r="D488" s="115"/>
      <c r="E488" s="116"/>
      <c r="F488" s="116"/>
      <c r="G488" s="116"/>
      <c r="H488" s="116"/>
      <c r="I488" s="116"/>
      <c r="J488" s="116"/>
      <c r="K488" s="113"/>
      <c r="L488" s="117"/>
      <c r="M488" s="118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</row>
    <row r="489" spans="1:26" ht="17.25" customHeight="1">
      <c r="A489" s="3"/>
      <c r="B489" s="113"/>
      <c r="C489" s="114"/>
      <c r="D489" s="115"/>
      <c r="E489" s="116"/>
      <c r="F489" s="116"/>
      <c r="G489" s="116"/>
      <c r="H489" s="116"/>
      <c r="I489" s="116"/>
      <c r="J489" s="116"/>
      <c r="K489" s="113"/>
      <c r="L489" s="117"/>
      <c r="M489" s="118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</row>
    <row r="490" spans="1:26" ht="17.25" customHeight="1">
      <c r="A490" s="3"/>
      <c r="B490" s="113"/>
      <c r="C490" s="114"/>
      <c r="D490" s="115"/>
      <c r="E490" s="116"/>
      <c r="F490" s="116"/>
      <c r="G490" s="116"/>
      <c r="H490" s="116"/>
      <c r="I490" s="116"/>
      <c r="J490" s="116"/>
      <c r="K490" s="113"/>
      <c r="L490" s="117"/>
      <c r="M490" s="118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</row>
    <row r="491" spans="1:26" ht="17.25" customHeight="1">
      <c r="A491" s="3"/>
      <c r="B491" s="113"/>
      <c r="C491" s="114"/>
      <c r="D491" s="115"/>
      <c r="E491" s="116"/>
      <c r="F491" s="116"/>
      <c r="G491" s="116"/>
      <c r="H491" s="116"/>
      <c r="I491" s="116"/>
      <c r="J491" s="116"/>
      <c r="K491" s="113"/>
      <c r="L491" s="117"/>
      <c r="M491" s="118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</row>
    <row r="492" spans="1:26" ht="17.25" customHeight="1">
      <c r="A492" s="3"/>
      <c r="B492" s="113"/>
      <c r="C492" s="114"/>
      <c r="D492" s="115"/>
      <c r="E492" s="116"/>
      <c r="F492" s="116"/>
      <c r="G492" s="116"/>
      <c r="H492" s="116"/>
      <c r="I492" s="116"/>
      <c r="J492" s="116"/>
      <c r="K492" s="113"/>
      <c r="L492" s="117"/>
      <c r="M492" s="118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</row>
    <row r="493" spans="1:26" ht="17.25" customHeight="1">
      <c r="A493" s="3"/>
      <c r="B493" s="113"/>
      <c r="C493" s="114"/>
      <c r="D493" s="115"/>
      <c r="E493" s="116"/>
      <c r="F493" s="116"/>
      <c r="G493" s="116"/>
      <c r="H493" s="116"/>
      <c r="I493" s="116"/>
      <c r="J493" s="116"/>
      <c r="K493" s="113"/>
      <c r="L493" s="117"/>
      <c r="M493" s="118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</row>
    <row r="494" spans="1:26" ht="17.25" customHeight="1">
      <c r="A494" s="3"/>
      <c r="B494" s="113"/>
      <c r="C494" s="114"/>
      <c r="D494" s="115"/>
      <c r="E494" s="116"/>
      <c r="F494" s="116"/>
      <c r="G494" s="116"/>
      <c r="H494" s="116"/>
      <c r="I494" s="116"/>
      <c r="J494" s="116"/>
      <c r="K494" s="113"/>
      <c r="L494" s="117"/>
      <c r="M494" s="118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</row>
    <row r="495" spans="1:26" ht="17.25" customHeight="1">
      <c r="A495" s="3"/>
      <c r="B495" s="113"/>
      <c r="C495" s="114"/>
      <c r="D495" s="115"/>
      <c r="E495" s="116"/>
      <c r="F495" s="116"/>
      <c r="G495" s="116"/>
      <c r="H495" s="116"/>
      <c r="I495" s="116"/>
      <c r="J495" s="116"/>
      <c r="K495" s="113"/>
      <c r="L495" s="117"/>
      <c r="M495" s="118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</row>
    <row r="496" spans="1:26" ht="17.25" customHeight="1">
      <c r="A496" s="3"/>
      <c r="B496" s="113"/>
      <c r="C496" s="114"/>
      <c r="D496" s="115"/>
      <c r="E496" s="116"/>
      <c r="F496" s="116"/>
      <c r="G496" s="116"/>
      <c r="H496" s="116"/>
      <c r="I496" s="116"/>
      <c r="J496" s="116"/>
      <c r="K496" s="113"/>
      <c r="L496" s="117"/>
      <c r="M496" s="118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</row>
    <row r="497" spans="1:26" ht="17.25" customHeight="1">
      <c r="A497" s="3"/>
      <c r="B497" s="113"/>
      <c r="C497" s="114"/>
      <c r="D497" s="115"/>
      <c r="E497" s="116"/>
      <c r="F497" s="116"/>
      <c r="G497" s="116"/>
      <c r="H497" s="116"/>
      <c r="I497" s="116"/>
      <c r="J497" s="116"/>
      <c r="K497" s="113"/>
      <c r="L497" s="117"/>
      <c r="M497" s="118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</row>
    <row r="498" spans="1:26" ht="17.25" customHeight="1">
      <c r="A498" s="3"/>
      <c r="B498" s="113"/>
      <c r="C498" s="114"/>
      <c r="D498" s="115"/>
      <c r="E498" s="116"/>
      <c r="F498" s="116"/>
      <c r="G498" s="116"/>
      <c r="H498" s="116"/>
      <c r="I498" s="116"/>
      <c r="J498" s="116"/>
      <c r="K498" s="113"/>
      <c r="L498" s="117"/>
      <c r="M498" s="118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</row>
    <row r="499" spans="1:26" ht="17.25" customHeight="1">
      <c r="A499" s="3"/>
      <c r="B499" s="113"/>
      <c r="C499" s="114"/>
      <c r="D499" s="115"/>
      <c r="E499" s="116"/>
      <c r="F499" s="116"/>
      <c r="G499" s="116"/>
      <c r="H499" s="116"/>
      <c r="I499" s="116"/>
      <c r="J499" s="116"/>
      <c r="K499" s="113"/>
      <c r="L499" s="117"/>
      <c r="M499" s="118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</row>
    <row r="500" spans="1:26" ht="17.25" customHeight="1">
      <c r="A500" s="3"/>
      <c r="B500" s="113"/>
      <c r="C500" s="114"/>
      <c r="D500" s="115"/>
      <c r="E500" s="116"/>
      <c r="F500" s="116"/>
      <c r="G500" s="116"/>
      <c r="H500" s="116"/>
      <c r="I500" s="116"/>
      <c r="J500" s="116"/>
      <c r="K500" s="113"/>
      <c r="L500" s="117"/>
      <c r="M500" s="118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</row>
    <row r="501" spans="1:26" ht="17.25" customHeight="1">
      <c r="A501" s="3"/>
      <c r="B501" s="113"/>
      <c r="C501" s="114"/>
      <c r="D501" s="115"/>
      <c r="E501" s="116"/>
      <c r="F501" s="116"/>
      <c r="G501" s="116"/>
      <c r="H501" s="116"/>
      <c r="I501" s="116"/>
      <c r="J501" s="116"/>
      <c r="K501" s="113"/>
      <c r="L501" s="117"/>
      <c r="M501" s="118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</row>
    <row r="502" spans="1:26" ht="17.25" customHeight="1">
      <c r="A502" s="3"/>
      <c r="B502" s="113"/>
      <c r="C502" s="114"/>
      <c r="D502" s="115"/>
      <c r="E502" s="116"/>
      <c r="F502" s="116"/>
      <c r="G502" s="116"/>
      <c r="H502" s="116"/>
      <c r="I502" s="116"/>
      <c r="J502" s="116"/>
      <c r="K502" s="113"/>
      <c r="L502" s="117"/>
      <c r="M502" s="118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</row>
    <row r="503" spans="1:26" ht="17.25" customHeight="1">
      <c r="A503" s="3"/>
      <c r="B503" s="113"/>
      <c r="C503" s="114"/>
      <c r="D503" s="115"/>
      <c r="E503" s="116"/>
      <c r="F503" s="116"/>
      <c r="G503" s="116"/>
      <c r="H503" s="116"/>
      <c r="I503" s="116"/>
      <c r="J503" s="116"/>
      <c r="K503" s="113"/>
      <c r="L503" s="117"/>
      <c r="M503" s="118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</row>
    <row r="504" spans="1:26" ht="17.25" customHeight="1">
      <c r="A504" s="3"/>
      <c r="B504" s="113"/>
      <c r="C504" s="114"/>
      <c r="D504" s="115"/>
      <c r="E504" s="116"/>
      <c r="F504" s="116"/>
      <c r="G504" s="116"/>
      <c r="H504" s="116"/>
      <c r="I504" s="116"/>
      <c r="J504" s="116"/>
      <c r="K504" s="113"/>
      <c r="L504" s="117"/>
      <c r="M504" s="118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</row>
    <row r="505" spans="1:26" ht="17.25" customHeight="1">
      <c r="A505" s="3"/>
      <c r="B505" s="113"/>
      <c r="C505" s="114"/>
      <c r="D505" s="115"/>
      <c r="E505" s="116"/>
      <c r="F505" s="116"/>
      <c r="G505" s="116"/>
      <c r="H505" s="116"/>
      <c r="I505" s="116"/>
      <c r="J505" s="116"/>
      <c r="K505" s="113"/>
      <c r="L505" s="117"/>
      <c r="M505" s="118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</row>
    <row r="506" spans="1:26" ht="17.25" customHeight="1">
      <c r="A506" s="3"/>
      <c r="B506" s="113"/>
      <c r="C506" s="114"/>
      <c r="D506" s="115"/>
      <c r="E506" s="116"/>
      <c r="F506" s="116"/>
      <c r="G506" s="116"/>
      <c r="H506" s="116"/>
      <c r="I506" s="116"/>
      <c r="J506" s="116"/>
      <c r="K506" s="113"/>
      <c r="L506" s="117"/>
      <c r="M506" s="118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</row>
    <row r="507" spans="1:26" ht="17.25" customHeight="1">
      <c r="A507" s="3"/>
      <c r="B507" s="113"/>
      <c r="C507" s="114"/>
      <c r="D507" s="115"/>
      <c r="E507" s="116"/>
      <c r="F507" s="116"/>
      <c r="G507" s="116"/>
      <c r="H507" s="116"/>
      <c r="I507" s="116"/>
      <c r="J507" s="116"/>
      <c r="K507" s="113"/>
      <c r="L507" s="117"/>
      <c r="M507" s="118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</row>
    <row r="508" spans="1:26" ht="17.25" customHeight="1">
      <c r="A508" s="3"/>
      <c r="B508" s="113"/>
      <c r="C508" s="114"/>
      <c r="D508" s="115"/>
      <c r="E508" s="116"/>
      <c r="F508" s="116"/>
      <c r="G508" s="116"/>
      <c r="H508" s="116"/>
      <c r="I508" s="116"/>
      <c r="J508" s="116"/>
      <c r="K508" s="113"/>
      <c r="L508" s="117"/>
      <c r="M508" s="118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</row>
    <row r="509" spans="1:26" ht="17.25" customHeight="1">
      <c r="A509" s="3"/>
      <c r="B509" s="113"/>
      <c r="C509" s="114"/>
      <c r="D509" s="115"/>
      <c r="E509" s="116"/>
      <c r="F509" s="116"/>
      <c r="G509" s="116"/>
      <c r="H509" s="116"/>
      <c r="I509" s="116"/>
      <c r="J509" s="116"/>
      <c r="K509" s="113"/>
      <c r="L509" s="117"/>
      <c r="M509" s="118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</row>
    <row r="510" spans="1:26" ht="17.25" customHeight="1">
      <c r="A510" s="3"/>
      <c r="B510" s="113"/>
      <c r="C510" s="114"/>
      <c r="D510" s="115"/>
      <c r="E510" s="116"/>
      <c r="F510" s="116"/>
      <c r="G510" s="116"/>
      <c r="H510" s="116"/>
      <c r="I510" s="116"/>
      <c r="J510" s="116"/>
      <c r="K510" s="113"/>
      <c r="L510" s="117"/>
      <c r="M510" s="118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</row>
    <row r="511" spans="1:26" ht="17.25" customHeight="1">
      <c r="A511" s="3"/>
      <c r="B511" s="113"/>
      <c r="C511" s="114"/>
      <c r="D511" s="115"/>
      <c r="E511" s="116"/>
      <c r="F511" s="116"/>
      <c r="G511" s="116"/>
      <c r="H511" s="116"/>
      <c r="I511" s="116"/>
      <c r="J511" s="116"/>
      <c r="K511" s="113"/>
      <c r="L511" s="117"/>
      <c r="M511" s="118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</row>
    <row r="512" spans="1:26" ht="17.25" customHeight="1">
      <c r="A512" s="3"/>
      <c r="B512" s="113"/>
      <c r="C512" s="114"/>
      <c r="D512" s="115"/>
      <c r="E512" s="116"/>
      <c r="F512" s="116"/>
      <c r="G512" s="116"/>
      <c r="H512" s="116"/>
      <c r="I512" s="116"/>
      <c r="J512" s="116"/>
      <c r="K512" s="113"/>
      <c r="L512" s="117"/>
      <c r="M512" s="118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</row>
    <row r="513" spans="1:26" ht="17.25" customHeight="1">
      <c r="A513" s="3"/>
      <c r="B513" s="113"/>
      <c r="C513" s="114"/>
      <c r="D513" s="115"/>
      <c r="E513" s="116"/>
      <c r="F513" s="116"/>
      <c r="G513" s="116"/>
      <c r="H513" s="116"/>
      <c r="I513" s="116"/>
      <c r="J513" s="116"/>
      <c r="K513" s="113"/>
      <c r="L513" s="117"/>
      <c r="M513" s="118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</row>
    <row r="514" spans="1:26" ht="17.25" customHeight="1">
      <c r="A514" s="3"/>
      <c r="B514" s="113"/>
      <c r="C514" s="114"/>
      <c r="D514" s="115"/>
      <c r="E514" s="116"/>
      <c r="F514" s="116"/>
      <c r="G514" s="116"/>
      <c r="H514" s="116"/>
      <c r="I514" s="116"/>
      <c r="J514" s="116"/>
      <c r="K514" s="113"/>
      <c r="L514" s="117"/>
      <c r="M514" s="118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</row>
    <row r="515" spans="1:26" ht="17.25" customHeight="1">
      <c r="A515" s="3"/>
      <c r="B515" s="113"/>
      <c r="C515" s="114"/>
      <c r="D515" s="115"/>
      <c r="E515" s="116"/>
      <c r="F515" s="116"/>
      <c r="G515" s="116"/>
      <c r="H515" s="116"/>
      <c r="I515" s="116"/>
      <c r="J515" s="116"/>
      <c r="K515" s="113"/>
      <c r="L515" s="117"/>
      <c r="M515" s="118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</row>
    <row r="516" spans="1:26" ht="17.25" customHeight="1">
      <c r="A516" s="3"/>
      <c r="B516" s="113"/>
      <c r="C516" s="114"/>
      <c r="D516" s="115"/>
      <c r="E516" s="116"/>
      <c r="F516" s="116"/>
      <c r="G516" s="116"/>
      <c r="H516" s="116"/>
      <c r="I516" s="116"/>
      <c r="J516" s="116"/>
      <c r="K516" s="113"/>
      <c r="L516" s="117"/>
      <c r="M516" s="118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</row>
    <row r="517" spans="1:26" ht="17.25" customHeight="1">
      <c r="A517" s="3"/>
      <c r="B517" s="113"/>
      <c r="C517" s="114"/>
      <c r="D517" s="115"/>
      <c r="E517" s="116"/>
      <c r="F517" s="116"/>
      <c r="G517" s="116"/>
      <c r="H517" s="116"/>
      <c r="I517" s="116"/>
      <c r="J517" s="116"/>
      <c r="K517" s="113"/>
      <c r="L517" s="117"/>
      <c r="M517" s="118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</row>
    <row r="518" spans="1:26" ht="17.25" customHeight="1">
      <c r="A518" s="3"/>
      <c r="B518" s="113"/>
      <c r="C518" s="114"/>
      <c r="D518" s="115"/>
      <c r="E518" s="116"/>
      <c r="F518" s="116"/>
      <c r="G518" s="116"/>
      <c r="H518" s="116"/>
      <c r="I518" s="116"/>
      <c r="J518" s="116"/>
      <c r="K518" s="113"/>
      <c r="L518" s="117"/>
      <c r="M518" s="118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</row>
    <row r="519" spans="1:26" ht="17.25" customHeight="1">
      <c r="A519" s="3"/>
      <c r="B519" s="113"/>
      <c r="C519" s="114"/>
      <c r="D519" s="115"/>
      <c r="E519" s="116"/>
      <c r="F519" s="116"/>
      <c r="G519" s="116"/>
      <c r="H519" s="116"/>
      <c r="I519" s="116"/>
      <c r="J519" s="116"/>
      <c r="K519" s="113"/>
      <c r="L519" s="117"/>
      <c r="M519" s="118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</row>
    <row r="520" spans="1:26" ht="17.25" customHeight="1">
      <c r="A520" s="3"/>
      <c r="B520" s="113"/>
      <c r="C520" s="114"/>
      <c r="D520" s="115"/>
      <c r="E520" s="116"/>
      <c r="F520" s="116"/>
      <c r="G520" s="116"/>
      <c r="H520" s="116"/>
      <c r="I520" s="116"/>
      <c r="J520" s="116"/>
      <c r="K520" s="113"/>
      <c r="L520" s="117"/>
      <c r="M520" s="118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</row>
    <row r="521" spans="1:26" ht="17.25" customHeight="1">
      <c r="A521" s="3"/>
      <c r="B521" s="113"/>
      <c r="C521" s="114"/>
      <c r="D521" s="115"/>
      <c r="E521" s="116"/>
      <c r="F521" s="116"/>
      <c r="G521" s="116"/>
      <c r="H521" s="116"/>
      <c r="I521" s="116"/>
      <c r="J521" s="116"/>
      <c r="K521" s="113"/>
      <c r="L521" s="117"/>
      <c r="M521" s="118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</row>
    <row r="522" spans="1:26" ht="17.25" customHeight="1">
      <c r="A522" s="3"/>
      <c r="B522" s="113"/>
      <c r="C522" s="114"/>
      <c r="D522" s="115"/>
      <c r="E522" s="116"/>
      <c r="F522" s="116"/>
      <c r="G522" s="116"/>
      <c r="H522" s="116"/>
      <c r="I522" s="116"/>
      <c r="J522" s="116"/>
      <c r="K522" s="113"/>
      <c r="L522" s="117"/>
      <c r="M522" s="118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</row>
    <row r="523" spans="1:26" ht="17.25" customHeight="1">
      <c r="A523" s="3"/>
      <c r="B523" s="113"/>
      <c r="C523" s="114"/>
      <c r="D523" s="115"/>
      <c r="E523" s="116"/>
      <c r="F523" s="116"/>
      <c r="G523" s="116"/>
      <c r="H523" s="116"/>
      <c r="I523" s="116"/>
      <c r="J523" s="116"/>
      <c r="K523" s="113"/>
      <c r="L523" s="117"/>
      <c r="M523" s="118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</row>
    <row r="524" spans="1:26" ht="17.25" customHeight="1">
      <c r="A524" s="3"/>
      <c r="B524" s="113"/>
      <c r="C524" s="114"/>
      <c r="D524" s="115"/>
      <c r="E524" s="116"/>
      <c r="F524" s="116"/>
      <c r="G524" s="116"/>
      <c r="H524" s="116"/>
      <c r="I524" s="116"/>
      <c r="J524" s="116"/>
      <c r="K524" s="113"/>
      <c r="L524" s="117"/>
      <c r="M524" s="118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</row>
    <row r="525" spans="1:26" ht="17.25" customHeight="1">
      <c r="A525" s="3"/>
      <c r="B525" s="113"/>
      <c r="C525" s="114"/>
      <c r="D525" s="115"/>
      <c r="E525" s="116"/>
      <c r="F525" s="116"/>
      <c r="G525" s="116"/>
      <c r="H525" s="116"/>
      <c r="I525" s="116"/>
      <c r="J525" s="116"/>
      <c r="K525" s="113"/>
      <c r="L525" s="117"/>
      <c r="M525" s="118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</row>
    <row r="526" spans="1:26" ht="17.25" customHeight="1">
      <c r="A526" s="3"/>
      <c r="B526" s="113"/>
      <c r="C526" s="114"/>
      <c r="D526" s="115"/>
      <c r="E526" s="116"/>
      <c r="F526" s="116"/>
      <c r="G526" s="116"/>
      <c r="H526" s="116"/>
      <c r="I526" s="116"/>
      <c r="J526" s="116"/>
      <c r="K526" s="113"/>
      <c r="L526" s="117"/>
      <c r="M526" s="118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</row>
    <row r="527" spans="1:26" ht="17.25" customHeight="1">
      <c r="A527" s="3"/>
      <c r="B527" s="113"/>
      <c r="C527" s="114"/>
      <c r="D527" s="115"/>
      <c r="E527" s="116"/>
      <c r="F527" s="116"/>
      <c r="G527" s="116"/>
      <c r="H527" s="116"/>
      <c r="I527" s="116"/>
      <c r="J527" s="116"/>
      <c r="K527" s="113"/>
      <c r="L527" s="117"/>
      <c r="M527" s="118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</row>
    <row r="528" spans="1:26" ht="17.25" customHeight="1">
      <c r="A528" s="3"/>
      <c r="B528" s="113"/>
      <c r="C528" s="114"/>
      <c r="D528" s="115"/>
      <c r="E528" s="116"/>
      <c r="F528" s="116"/>
      <c r="G528" s="116"/>
      <c r="H528" s="116"/>
      <c r="I528" s="116"/>
      <c r="J528" s="116"/>
      <c r="K528" s="113"/>
      <c r="L528" s="117"/>
      <c r="M528" s="118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</row>
    <row r="529" spans="1:26" ht="17.25" customHeight="1">
      <c r="A529" s="3"/>
      <c r="B529" s="113"/>
      <c r="C529" s="114"/>
      <c r="D529" s="115"/>
      <c r="E529" s="116"/>
      <c r="F529" s="116"/>
      <c r="G529" s="116"/>
      <c r="H529" s="116"/>
      <c r="I529" s="116"/>
      <c r="J529" s="116"/>
      <c r="K529" s="113"/>
      <c r="L529" s="117"/>
      <c r="M529" s="118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</row>
    <row r="530" spans="1:26" ht="17.25" customHeight="1">
      <c r="A530" s="3"/>
      <c r="B530" s="113"/>
      <c r="C530" s="114"/>
      <c r="D530" s="115"/>
      <c r="E530" s="116"/>
      <c r="F530" s="116"/>
      <c r="G530" s="116"/>
      <c r="H530" s="116"/>
      <c r="I530" s="116"/>
      <c r="J530" s="116"/>
      <c r="K530" s="113"/>
      <c r="L530" s="117"/>
      <c r="M530" s="118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</row>
    <row r="531" spans="1:26" ht="17.25" customHeight="1">
      <c r="A531" s="3"/>
      <c r="B531" s="113"/>
      <c r="C531" s="114"/>
      <c r="D531" s="115"/>
      <c r="E531" s="116"/>
      <c r="F531" s="116"/>
      <c r="G531" s="116"/>
      <c r="H531" s="116"/>
      <c r="I531" s="116"/>
      <c r="J531" s="116"/>
      <c r="K531" s="113"/>
      <c r="L531" s="117"/>
      <c r="M531" s="118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</row>
    <row r="532" spans="1:26" ht="17.25" customHeight="1">
      <c r="A532" s="3"/>
      <c r="B532" s="113"/>
      <c r="C532" s="114"/>
      <c r="D532" s="115"/>
      <c r="E532" s="116"/>
      <c r="F532" s="116"/>
      <c r="G532" s="116"/>
      <c r="H532" s="116"/>
      <c r="I532" s="116"/>
      <c r="J532" s="116"/>
      <c r="K532" s="113"/>
      <c r="L532" s="117"/>
      <c r="M532" s="118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</row>
    <row r="533" spans="1:26" ht="17.25" customHeight="1">
      <c r="A533" s="3"/>
      <c r="B533" s="113"/>
      <c r="C533" s="114"/>
      <c r="D533" s="115"/>
      <c r="E533" s="116"/>
      <c r="F533" s="116"/>
      <c r="G533" s="116"/>
      <c r="H533" s="116"/>
      <c r="I533" s="116"/>
      <c r="J533" s="116"/>
      <c r="K533" s="113"/>
      <c r="L533" s="117"/>
      <c r="M533" s="118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</row>
    <row r="534" spans="1:26" ht="17.25" customHeight="1">
      <c r="A534" s="3"/>
      <c r="B534" s="113"/>
      <c r="C534" s="114"/>
      <c r="D534" s="115"/>
      <c r="E534" s="116"/>
      <c r="F534" s="116"/>
      <c r="G534" s="116"/>
      <c r="H534" s="116"/>
      <c r="I534" s="116"/>
      <c r="J534" s="116"/>
      <c r="K534" s="113"/>
      <c r="L534" s="117"/>
      <c r="M534" s="118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</row>
    <row r="535" spans="1:26" ht="17.25" customHeight="1">
      <c r="A535" s="3"/>
      <c r="B535" s="113"/>
      <c r="C535" s="114"/>
      <c r="D535" s="115"/>
      <c r="E535" s="116"/>
      <c r="F535" s="116"/>
      <c r="G535" s="116"/>
      <c r="H535" s="116"/>
      <c r="I535" s="116"/>
      <c r="J535" s="116"/>
      <c r="K535" s="113"/>
      <c r="L535" s="117"/>
      <c r="M535" s="118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</row>
    <row r="536" spans="1:26" ht="17.25" customHeight="1">
      <c r="A536" s="3"/>
      <c r="B536" s="113"/>
      <c r="C536" s="114"/>
      <c r="D536" s="115"/>
      <c r="E536" s="116"/>
      <c r="F536" s="116"/>
      <c r="G536" s="116"/>
      <c r="H536" s="116"/>
      <c r="I536" s="116"/>
      <c r="J536" s="116"/>
      <c r="K536" s="113"/>
      <c r="L536" s="117"/>
      <c r="M536" s="118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</row>
    <row r="537" spans="1:26" ht="17.25" customHeight="1">
      <c r="A537" s="3"/>
      <c r="B537" s="113"/>
      <c r="C537" s="114"/>
      <c r="D537" s="115"/>
      <c r="E537" s="116"/>
      <c r="F537" s="116"/>
      <c r="G537" s="116"/>
      <c r="H537" s="116"/>
      <c r="I537" s="116"/>
      <c r="J537" s="116"/>
      <c r="K537" s="113"/>
      <c r="L537" s="117"/>
      <c r="M537" s="118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</row>
    <row r="538" spans="1:26" ht="17.25" customHeight="1">
      <c r="A538" s="3"/>
      <c r="B538" s="113"/>
      <c r="C538" s="114"/>
      <c r="D538" s="115"/>
      <c r="E538" s="116"/>
      <c r="F538" s="116"/>
      <c r="G538" s="116"/>
      <c r="H538" s="116"/>
      <c r="I538" s="116"/>
      <c r="J538" s="116"/>
      <c r="K538" s="113"/>
      <c r="L538" s="117"/>
      <c r="M538" s="118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</row>
    <row r="539" spans="1:26" ht="17.25" customHeight="1">
      <c r="A539" s="3"/>
      <c r="B539" s="113"/>
      <c r="C539" s="114"/>
      <c r="D539" s="115"/>
      <c r="E539" s="116"/>
      <c r="F539" s="116"/>
      <c r="G539" s="116"/>
      <c r="H539" s="116"/>
      <c r="I539" s="116"/>
      <c r="J539" s="116"/>
      <c r="K539" s="113"/>
      <c r="L539" s="117"/>
      <c r="M539" s="118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</row>
    <row r="540" spans="1:26" ht="17.25" customHeight="1">
      <c r="A540" s="3"/>
      <c r="B540" s="113"/>
      <c r="C540" s="114"/>
      <c r="D540" s="115"/>
      <c r="E540" s="116"/>
      <c r="F540" s="116"/>
      <c r="G540" s="116"/>
      <c r="H540" s="116"/>
      <c r="I540" s="116"/>
      <c r="J540" s="116"/>
      <c r="K540" s="113"/>
      <c r="L540" s="117"/>
      <c r="M540" s="118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</row>
    <row r="541" spans="1:26" ht="17.25" customHeight="1">
      <c r="A541" s="3"/>
      <c r="B541" s="113"/>
      <c r="C541" s="114"/>
      <c r="D541" s="115"/>
      <c r="E541" s="116"/>
      <c r="F541" s="116"/>
      <c r="G541" s="116"/>
      <c r="H541" s="116"/>
      <c r="I541" s="116"/>
      <c r="J541" s="116"/>
      <c r="K541" s="113"/>
      <c r="L541" s="117"/>
      <c r="M541" s="118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</row>
    <row r="542" spans="1:26" ht="17.25" customHeight="1">
      <c r="A542" s="3"/>
      <c r="B542" s="113"/>
      <c r="C542" s="114"/>
      <c r="D542" s="115"/>
      <c r="E542" s="116"/>
      <c r="F542" s="116"/>
      <c r="G542" s="116"/>
      <c r="H542" s="116"/>
      <c r="I542" s="116"/>
      <c r="J542" s="116"/>
      <c r="K542" s="113"/>
      <c r="L542" s="117"/>
      <c r="M542" s="118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</row>
    <row r="543" spans="1:26" ht="17.25" customHeight="1">
      <c r="A543" s="3"/>
      <c r="B543" s="113"/>
      <c r="C543" s="114"/>
      <c r="D543" s="115"/>
      <c r="E543" s="116"/>
      <c r="F543" s="116"/>
      <c r="G543" s="116"/>
      <c r="H543" s="116"/>
      <c r="I543" s="116"/>
      <c r="J543" s="116"/>
      <c r="K543" s="113"/>
      <c r="L543" s="117"/>
      <c r="M543" s="118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</row>
    <row r="544" spans="1:26" ht="17.25" customHeight="1">
      <c r="A544" s="3"/>
      <c r="B544" s="113"/>
      <c r="C544" s="114"/>
      <c r="D544" s="115"/>
      <c r="E544" s="116"/>
      <c r="F544" s="116"/>
      <c r="G544" s="116"/>
      <c r="H544" s="116"/>
      <c r="I544" s="116"/>
      <c r="J544" s="116"/>
      <c r="K544" s="113"/>
      <c r="L544" s="117"/>
      <c r="M544" s="118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</row>
    <row r="545" spans="1:26" ht="17.25" customHeight="1">
      <c r="A545" s="3"/>
      <c r="B545" s="113"/>
      <c r="C545" s="114"/>
      <c r="D545" s="115"/>
      <c r="E545" s="116"/>
      <c r="F545" s="116"/>
      <c r="G545" s="116"/>
      <c r="H545" s="116"/>
      <c r="I545" s="116"/>
      <c r="J545" s="116"/>
      <c r="K545" s="113"/>
      <c r="L545" s="117"/>
      <c r="M545" s="118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</row>
    <row r="546" spans="1:26" ht="17.25" customHeight="1">
      <c r="A546" s="3"/>
      <c r="B546" s="113"/>
      <c r="C546" s="114"/>
      <c r="D546" s="115"/>
      <c r="E546" s="116"/>
      <c r="F546" s="116"/>
      <c r="G546" s="116"/>
      <c r="H546" s="116"/>
      <c r="I546" s="116"/>
      <c r="J546" s="116"/>
      <c r="K546" s="113"/>
      <c r="L546" s="117"/>
      <c r="M546" s="118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</row>
    <row r="547" spans="1:26" ht="17.25" customHeight="1">
      <c r="A547" s="3"/>
      <c r="B547" s="113"/>
      <c r="C547" s="114"/>
      <c r="D547" s="115"/>
      <c r="E547" s="116"/>
      <c r="F547" s="116"/>
      <c r="G547" s="116"/>
      <c r="H547" s="116"/>
      <c r="I547" s="116"/>
      <c r="J547" s="116"/>
      <c r="K547" s="113"/>
      <c r="L547" s="117"/>
      <c r="M547" s="118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</row>
    <row r="548" spans="1:26" ht="17.25" customHeight="1">
      <c r="A548" s="3"/>
      <c r="B548" s="113"/>
      <c r="C548" s="114"/>
      <c r="D548" s="115"/>
      <c r="E548" s="116"/>
      <c r="F548" s="116"/>
      <c r="G548" s="116"/>
      <c r="H548" s="116"/>
      <c r="I548" s="116"/>
      <c r="J548" s="116"/>
      <c r="K548" s="113"/>
      <c r="L548" s="117"/>
      <c r="M548" s="118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</row>
    <row r="549" spans="1:26" ht="17.25" customHeight="1">
      <c r="A549" s="3"/>
      <c r="B549" s="113"/>
      <c r="C549" s="114"/>
      <c r="D549" s="115"/>
      <c r="E549" s="116"/>
      <c r="F549" s="116"/>
      <c r="G549" s="116"/>
      <c r="H549" s="116"/>
      <c r="I549" s="116"/>
      <c r="J549" s="116"/>
      <c r="K549" s="113"/>
      <c r="L549" s="117"/>
      <c r="M549" s="118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</row>
    <row r="550" spans="1:26" ht="17.25" customHeight="1">
      <c r="A550" s="3"/>
      <c r="B550" s="113"/>
      <c r="C550" s="114"/>
      <c r="D550" s="115"/>
      <c r="E550" s="116"/>
      <c r="F550" s="116"/>
      <c r="G550" s="116"/>
      <c r="H550" s="116"/>
      <c r="I550" s="116"/>
      <c r="J550" s="116"/>
      <c r="K550" s="113"/>
      <c r="L550" s="117"/>
      <c r="M550" s="118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</row>
    <row r="551" spans="1:26" ht="17.25" customHeight="1">
      <c r="A551" s="3"/>
      <c r="B551" s="113"/>
      <c r="C551" s="114"/>
      <c r="D551" s="115"/>
      <c r="E551" s="116"/>
      <c r="F551" s="116"/>
      <c r="G551" s="116"/>
      <c r="H551" s="116"/>
      <c r="I551" s="116"/>
      <c r="J551" s="116"/>
      <c r="K551" s="113"/>
      <c r="L551" s="117"/>
      <c r="M551" s="118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</row>
    <row r="552" spans="1:26" ht="17.25" customHeight="1">
      <c r="A552" s="3"/>
      <c r="B552" s="113"/>
      <c r="C552" s="114"/>
      <c r="D552" s="115"/>
      <c r="E552" s="116"/>
      <c r="F552" s="116"/>
      <c r="G552" s="116"/>
      <c r="H552" s="116"/>
      <c r="I552" s="116"/>
      <c r="J552" s="116"/>
      <c r="K552" s="113"/>
      <c r="L552" s="117"/>
      <c r="M552" s="118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</row>
    <row r="553" spans="1:26" ht="17.25" customHeight="1">
      <c r="A553" s="3"/>
      <c r="B553" s="113"/>
      <c r="C553" s="114"/>
      <c r="D553" s="115"/>
      <c r="E553" s="116"/>
      <c r="F553" s="116"/>
      <c r="G553" s="116"/>
      <c r="H553" s="116"/>
      <c r="I553" s="116"/>
      <c r="J553" s="116"/>
      <c r="K553" s="113"/>
      <c r="L553" s="117"/>
      <c r="M553" s="118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</row>
    <row r="554" spans="1:26" ht="17.25" customHeight="1">
      <c r="A554" s="3"/>
      <c r="B554" s="113"/>
      <c r="C554" s="114"/>
      <c r="D554" s="115"/>
      <c r="E554" s="116"/>
      <c r="F554" s="116"/>
      <c r="G554" s="116"/>
      <c r="H554" s="116"/>
      <c r="I554" s="116"/>
      <c r="J554" s="116"/>
      <c r="K554" s="113"/>
      <c r="L554" s="117"/>
      <c r="M554" s="118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</row>
    <row r="555" spans="1:26" ht="17.25" customHeight="1">
      <c r="A555" s="3"/>
      <c r="B555" s="113"/>
      <c r="C555" s="114"/>
      <c r="D555" s="115"/>
      <c r="E555" s="116"/>
      <c r="F555" s="116"/>
      <c r="G555" s="116"/>
      <c r="H555" s="116"/>
      <c r="I555" s="116"/>
      <c r="J555" s="116"/>
      <c r="K555" s="113"/>
      <c r="L555" s="117"/>
      <c r="M555" s="118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</row>
    <row r="556" spans="1:26" ht="17.25" customHeight="1">
      <c r="A556" s="3"/>
      <c r="B556" s="113"/>
      <c r="C556" s="114"/>
      <c r="D556" s="115"/>
      <c r="E556" s="116"/>
      <c r="F556" s="116"/>
      <c r="G556" s="116"/>
      <c r="H556" s="116"/>
      <c r="I556" s="116"/>
      <c r="J556" s="116"/>
      <c r="K556" s="113"/>
      <c r="L556" s="117"/>
      <c r="M556" s="118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</row>
    <row r="557" spans="1:26" ht="17.25" customHeight="1">
      <c r="A557" s="3"/>
      <c r="B557" s="113"/>
      <c r="C557" s="114"/>
      <c r="D557" s="115"/>
      <c r="E557" s="116"/>
      <c r="F557" s="116"/>
      <c r="G557" s="116"/>
      <c r="H557" s="116"/>
      <c r="I557" s="116"/>
      <c r="J557" s="116"/>
      <c r="K557" s="113"/>
      <c r="L557" s="117"/>
      <c r="M557" s="118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</row>
    <row r="558" spans="1:26" ht="17.25" customHeight="1">
      <c r="A558" s="3"/>
      <c r="B558" s="113"/>
      <c r="C558" s="114"/>
      <c r="D558" s="115"/>
      <c r="E558" s="116"/>
      <c r="F558" s="116"/>
      <c r="G558" s="116"/>
      <c r="H558" s="116"/>
      <c r="I558" s="116"/>
      <c r="J558" s="116"/>
      <c r="K558" s="113"/>
      <c r="L558" s="117"/>
      <c r="M558" s="118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</row>
    <row r="559" spans="1:26" ht="17.25" customHeight="1">
      <c r="A559" s="3"/>
      <c r="B559" s="113"/>
      <c r="C559" s="114"/>
      <c r="D559" s="115"/>
      <c r="E559" s="116"/>
      <c r="F559" s="116"/>
      <c r="G559" s="116"/>
      <c r="H559" s="116"/>
      <c r="I559" s="116"/>
      <c r="J559" s="116"/>
      <c r="K559" s="113"/>
      <c r="L559" s="117"/>
      <c r="M559" s="118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</row>
    <row r="560" spans="1:26" ht="17.25" customHeight="1">
      <c r="A560" s="3"/>
      <c r="B560" s="113"/>
      <c r="C560" s="114"/>
      <c r="D560" s="115"/>
      <c r="E560" s="116"/>
      <c r="F560" s="116"/>
      <c r="G560" s="116"/>
      <c r="H560" s="116"/>
      <c r="I560" s="116"/>
      <c r="J560" s="116"/>
      <c r="K560" s="113"/>
      <c r="L560" s="117"/>
      <c r="M560" s="118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</row>
    <row r="561" spans="1:26" ht="17.25" customHeight="1">
      <c r="A561" s="3"/>
      <c r="B561" s="113"/>
      <c r="C561" s="114"/>
      <c r="D561" s="115"/>
      <c r="E561" s="116"/>
      <c r="F561" s="116"/>
      <c r="G561" s="116"/>
      <c r="H561" s="116"/>
      <c r="I561" s="116"/>
      <c r="J561" s="116"/>
      <c r="K561" s="113"/>
      <c r="L561" s="117"/>
      <c r="M561" s="118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</row>
    <row r="562" spans="1:26" ht="17.25" customHeight="1">
      <c r="A562" s="3"/>
      <c r="B562" s="113"/>
      <c r="C562" s="114"/>
      <c r="D562" s="115"/>
      <c r="E562" s="116"/>
      <c r="F562" s="116"/>
      <c r="G562" s="116"/>
      <c r="H562" s="116"/>
      <c r="I562" s="116"/>
      <c r="J562" s="116"/>
      <c r="K562" s="113"/>
      <c r="L562" s="117"/>
      <c r="M562" s="118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</row>
    <row r="563" spans="1:26" ht="17.25" customHeight="1">
      <c r="A563" s="3"/>
      <c r="B563" s="113"/>
      <c r="C563" s="114"/>
      <c r="D563" s="115"/>
      <c r="E563" s="116"/>
      <c r="F563" s="116"/>
      <c r="G563" s="116"/>
      <c r="H563" s="116"/>
      <c r="I563" s="116"/>
      <c r="J563" s="116"/>
      <c r="K563" s="113"/>
      <c r="L563" s="117"/>
      <c r="M563" s="118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</row>
    <row r="564" spans="1:26" ht="17.25" customHeight="1">
      <c r="A564" s="3"/>
      <c r="B564" s="113"/>
      <c r="C564" s="114"/>
      <c r="D564" s="115"/>
      <c r="E564" s="116"/>
      <c r="F564" s="116"/>
      <c r="G564" s="116"/>
      <c r="H564" s="116"/>
      <c r="I564" s="116"/>
      <c r="J564" s="116"/>
      <c r="K564" s="113"/>
      <c r="L564" s="117"/>
      <c r="M564" s="118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</row>
    <row r="565" spans="1:26" ht="17.25" customHeight="1">
      <c r="A565" s="3"/>
      <c r="B565" s="113"/>
      <c r="C565" s="114"/>
      <c r="D565" s="115"/>
      <c r="E565" s="116"/>
      <c r="F565" s="116"/>
      <c r="G565" s="116"/>
      <c r="H565" s="116"/>
      <c r="I565" s="116"/>
      <c r="J565" s="116"/>
      <c r="K565" s="113"/>
      <c r="L565" s="117"/>
      <c r="M565" s="118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</row>
    <row r="566" spans="1:26" ht="17.25" customHeight="1">
      <c r="A566" s="3"/>
      <c r="B566" s="113"/>
      <c r="C566" s="114"/>
      <c r="D566" s="115"/>
      <c r="E566" s="116"/>
      <c r="F566" s="116"/>
      <c r="G566" s="116"/>
      <c r="H566" s="116"/>
      <c r="I566" s="116"/>
      <c r="J566" s="116"/>
      <c r="K566" s="113"/>
      <c r="L566" s="117"/>
      <c r="M566" s="118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</row>
    <row r="567" spans="1:26" ht="17.25" customHeight="1">
      <c r="A567" s="3"/>
      <c r="B567" s="113"/>
      <c r="C567" s="114"/>
      <c r="D567" s="115"/>
      <c r="E567" s="116"/>
      <c r="F567" s="116"/>
      <c r="G567" s="116"/>
      <c r="H567" s="116"/>
      <c r="I567" s="116"/>
      <c r="J567" s="116"/>
      <c r="K567" s="113"/>
      <c r="L567" s="117"/>
      <c r="M567" s="118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</row>
    <row r="568" spans="1:26" ht="17.25" customHeight="1">
      <c r="A568" s="3"/>
      <c r="B568" s="113"/>
      <c r="C568" s="114"/>
      <c r="D568" s="115"/>
      <c r="E568" s="116"/>
      <c r="F568" s="116"/>
      <c r="G568" s="116"/>
      <c r="H568" s="116"/>
      <c r="I568" s="116"/>
      <c r="J568" s="116"/>
      <c r="K568" s="113"/>
      <c r="L568" s="117"/>
      <c r="M568" s="118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</row>
    <row r="569" spans="1:26" ht="17.25" customHeight="1">
      <c r="A569" s="3"/>
      <c r="B569" s="113"/>
      <c r="C569" s="114"/>
      <c r="D569" s="115"/>
      <c r="E569" s="116"/>
      <c r="F569" s="116"/>
      <c r="G569" s="116"/>
      <c r="H569" s="116"/>
      <c r="I569" s="116"/>
      <c r="J569" s="116"/>
      <c r="K569" s="113"/>
      <c r="L569" s="117"/>
      <c r="M569" s="118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</row>
    <row r="570" spans="1:26" ht="17.25" customHeight="1">
      <c r="A570" s="3"/>
      <c r="B570" s="113"/>
      <c r="C570" s="114"/>
      <c r="D570" s="115"/>
      <c r="E570" s="116"/>
      <c r="F570" s="116"/>
      <c r="G570" s="116"/>
      <c r="H570" s="116"/>
      <c r="I570" s="116"/>
      <c r="J570" s="116"/>
      <c r="K570" s="113"/>
      <c r="L570" s="117"/>
      <c r="M570" s="118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</row>
    <row r="571" spans="1:26" ht="17.25" customHeight="1">
      <c r="A571" s="3"/>
      <c r="B571" s="113"/>
      <c r="C571" s="114"/>
      <c r="D571" s="115"/>
      <c r="E571" s="116"/>
      <c r="F571" s="116"/>
      <c r="G571" s="116"/>
      <c r="H571" s="116"/>
      <c r="I571" s="116"/>
      <c r="J571" s="116"/>
      <c r="K571" s="113"/>
      <c r="L571" s="117"/>
      <c r="M571" s="118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</row>
    <row r="572" spans="1:26" ht="17.25" customHeight="1">
      <c r="A572" s="3"/>
      <c r="B572" s="113"/>
      <c r="C572" s="114"/>
      <c r="D572" s="115"/>
      <c r="E572" s="116"/>
      <c r="F572" s="116"/>
      <c r="G572" s="116"/>
      <c r="H572" s="116"/>
      <c r="I572" s="116"/>
      <c r="J572" s="116"/>
      <c r="K572" s="113"/>
      <c r="L572" s="117"/>
      <c r="M572" s="118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</row>
    <row r="573" spans="1:26" ht="17.25" customHeight="1">
      <c r="A573" s="3"/>
      <c r="B573" s="113"/>
      <c r="C573" s="114"/>
      <c r="D573" s="115"/>
      <c r="E573" s="116"/>
      <c r="F573" s="116"/>
      <c r="G573" s="116"/>
      <c r="H573" s="116"/>
      <c r="I573" s="116"/>
      <c r="J573" s="116"/>
      <c r="K573" s="113"/>
      <c r="L573" s="117"/>
      <c r="M573" s="118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</row>
    <row r="574" spans="1:26" ht="17.25" customHeight="1">
      <c r="A574" s="3"/>
      <c r="B574" s="113"/>
      <c r="C574" s="114"/>
      <c r="D574" s="115"/>
      <c r="E574" s="116"/>
      <c r="F574" s="116"/>
      <c r="G574" s="116"/>
      <c r="H574" s="116"/>
      <c r="I574" s="116"/>
      <c r="J574" s="116"/>
      <c r="K574" s="113"/>
      <c r="L574" s="117"/>
      <c r="M574" s="118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</row>
    <row r="575" spans="1:26" ht="17.25" customHeight="1">
      <c r="A575" s="3"/>
      <c r="B575" s="113"/>
      <c r="C575" s="114"/>
      <c r="D575" s="115"/>
      <c r="E575" s="116"/>
      <c r="F575" s="116"/>
      <c r="G575" s="116"/>
      <c r="H575" s="116"/>
      <c r="I575" s="116"/>
      <c r="J575" s="116"/>
      <c r="K575" s="113"/>
      <c r="L575" s="117"/>
      <c r="M575" s="118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</row>
    <row r="576" spans="1:26" ht="17.25" customHeight="1">
      <c r="A576" s="3"/>
      <c r="B576" s="113"/>
      <c r="C576" s="114"/>
      <c r="D576" s="115"/>
      <c r="E576" s="116"/>
      <c r="F576" s="116"/>
      <c r="G576" s="116"/>
      <c r="H576" s="116"/>
      <c r="I576" s="116"/>
      <c r="J576" s="116"/>
      <c r="K576" s="113"/>
      <c r="L576" s="117"/>
      <c r="M576" s="118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</row>
    <row r="577" spans="1:26" ht="17.25" customHeight="1">
      <c r="A577" s="3"/>
      <c r="B577" s="113"/>
      <c r="C577" s="114"/>
      <c r="D577" s="115"/>
      <c r="E577" s="116"/>
      <c r="F577" s="116"/>
      <c r="G577" s="116"/>
      <c r="H577" s="116"/>
      <c r="I577" s="116"/>
      <c r="J577" s="116"/>
      <c r="K577" s="113"/>
      <c r="L577" s="117"/>
      <c r="M577" s="118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</row>
    <row r="578" spans="1:26" ht="17.25" customHeight="1">
      <c r="A578" s="3"/>
      <c r="B578" s="113"/>
      <c r="C578" s="114"/>
      <c r="D578" s="115"/>
      <c r="E578" s="116"/>
      <c r="F578" s="116"/>
      <c r="G578" s="116"/>
      <c r="H578" s="116"/>
      <c r="I578" s="116"/>
      <c r="J578" s="116"/>
      <c r="K578" s="113"/>
      <c r="L578" s="117"/>
      <c r="M578" s="118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</row>
    <row r="579" spans="1:26" ht="17.25" customHeight="1">
      <c r="A579" s="3"/>
      <c r="B579" s="113"/>
      <c r="C579" s="114"/>
      <c r="D579" s="115"/>
      <c r="E579" s="116"/>
      <c r="F579" s="116"/>
      <c r="G579" s="116"/>
      <c r="H579" s="116"/>
      <c r="I579" s="116"/>
      <c r="J579" s="116"/>
      <c r="K579" s="113"/>
      <c r="L579" s="117"/>
      <c r="M579" s="118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</row>
    <row r="580" spans="1:26" ht="17.25" customHeight="1">
      <c r="A580" s="3"/>
      <c r="B580" s="113"/>
      <c r="C580" s="114"/>
      <c r="D580" s="115"/>
      <c r="E580" s="116"/>
      <c r="F580" s="116"/>
      <c r="G580" s="116"/>
      <c r="H580" s="116"/>
      <c r="I580" s="116"/>
      <c r="J580" s="116"/>
      <c r="K580" s="113"/>
      <c r="L580" s="117"/>
      <c r="M580" s="118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</row>
    <row r="581" spans="1:26" ht="17.25" customHeight="1">
      <c r="A581" s="3"/>
      <c r="B581" s="113"/>
      <c r="C581" s="114"/>
      <c r="D581" s="115"/>
      <c r="E581" s="116"/>
      <c r="F581" s="116"/>
      <c r="G581" s="116"/>
      <c r="H581" s="116"/>
      <c r="I581" s="116"/>
      <c r="J581" s="116"/>
      <c r="K581" s="113"/>
      <c r="L581" s="117"/>
      <c r="M581" s="118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</row>
    <row r="582" spans="1:26" ht="17.25" customHeight="1">
      <c r="A582" s="3"/>
      <c r="B582" s="113"/>
      <c r="C582" s="114"/>
      <c r="D582" s="115"/>
      <c r="E582" s="116"/>
      <c r="F582" s="116"/>
      <c r="G582" s="116"/>
      <c r="H582" s="116"/>
      <c r="I582" s="116"/>
      <c r="J582" s="116"/>
      <c r="K582" s="113"/>
      <c r="L582" s="117"/>
      <c r="M582" s="118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</row>
    <row r="583" spans="1:26" ht="17.25" customHeight="1">
      <c r="A583" s="3"/>
      <c r="B583" s="113"/>
      <c r="C583" s="114"/>
      <c r="D583" s="115"/>
      <c r="E583" s="116"/>
      <c r="F583" s="116"/>
      <c r="G583" s="116"/>
      <c r="H583" s="116"/>
      <c r="I583" s="116"/>
      <c r="J583" s="116"/>
      <c r="K583" s="113"/>
      <c r="L583" s="117"/>
      <c r="M583" s="118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</row>
    <row r="584" spans="1:26" ht="17.25" customHeight="1">
      <c r="A584" s="3"/>
      <c r="B584" s="113"/>
      <c r="C584" s="114"/>
      <c r="D584" s="115"/>
      <c r="E584" s="116"/>
      <c r="F584" s="116"/>
      <c r="G584" s="116"/>
      <c r="H584" s="116"/>
      <c r="I584" s="116"/>
      <c r="J584" s="116"/>
      <c r="K584" s="113"/>
      <c r="L584" s="117"/>
      <c r="M584" s="118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</row>
    <row r="585" spans="1:26" ht="17.25" customHeight="1">
      <c r="A585" s="3"/>
      <c r="B585" s="113"/>
      <c r="C585" s="114"/>
      <c r="D585" s="115"/>
      <c r="E585" s="116"/>
      <c r="F585" s="116"/>
      <c r="G585" s="116"/>
      <c r="H585" s="116"/>
      <c r="I585" s="116"/>
      <c r="J585" s="116"/>
      <c r="K585" s="113"/>
      <c r="L585" s="117"/>
      <c r="M585" s="118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</row>
    <row r="586" spans="1:26" ht="17.25" customHeight="1">
      <c r="A586" s="3"/>
      <c r="B586" s="113"/>
      <c r="C586" s="114"/>
      <c r="D586" s="115"/>
      <c r="E586" s="116"/>
      <c r="F586" s="116"/>
      <c r="G586" s="116"/>
      <c r="H586" s="116"/>
      <c r="I586" s="116"/>
      <c r="J586" s="116"/>
      <c r="K586" s="113"/>
      <c r="L586" s="117"/>
      <c r="M586" s="118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</row>
    <row r="587" spans="1:26" ht="17.25" customHeight="1">
      <c r="A587" s="3"/>
      <c r="B587" s="113"/>
      <c r="C587" s="114"/>
      <c r="D587" s="115"/>
      <c r="E587" s="116"/>
      <c r="F587" s="116"/>
      <c r="G587" s="116"/>
      <c r="H587" s="116"/>
      <c r="I587" s="116"/>
      <c r="J587" s="116"/>
      <c r="K587" s="113"/>
      <c r="L587" s="117"/>
      <c r="M587" s="118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</row>
    <row r="588" spans="1:26" ht="17.25" customHeight="1">
      <c r="A588" s="3"/>
      <c r="B588" s="113"/>
      <c r="C588" s="114"/>
      <c r="D588" s="115"/>
      <c r="E588" s="116"/>
      <c r="F588" s="116"/>
      <c r="G588" s="116"/>
      <c r="H588" s="116"/>
      <c r="I588" s="116"/>
      <c r="J588" s="116"/>
      <c r="K588" s="113"/>
      <c r="L588" s="117"/>
      <c r="M588" s="118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</row>
    <row r="589" spans="1:26" ht="17.25" customHeight="1">
      <c r="A589" s="3"/>
      <c r="B589" s="113"/>
      <c r="C589" s="114"/>
      <c r="D589" s="115"/>
      <c r="E589" s="116"/>
      <c r="F589" s="116"/>
      <c r="G589" s="116"/>
      <c r="H589" s="116"/>
      <c r="I589" s="116"/>
      <c r="J589" s="116"/>
      <c r="K589" s="113"/>
      <c r="L589" s="117"/>
      <c r="M589" s="118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</row>
    <row r="590" spans="1:26" ht="17.25" customHeight="1">
      <c r="A590" s="3"/>
      <c r="B590" s="113"/>
      <c r="C590" s="114"/>
      <c r="D590" s="115"/>
      <c r="E590" s="116"/>
      <c r="F590" s="116"/>
      <c r="G590" s="116"/>
      <c r="H590" s="116"/>
      <c r="I590" s="116"/>
      <c r="J590" s="116"/>
      <c r="K590" s="113"/>
      <c r="L590" s="117"/>
      <c r="M590" s="118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</row>
    <row r="591" spans="1:26" ht="17.25" customHeight="1">
      <c r="A591" s="3"/>
      <c r="B591" s="113"/>
      <c r="C591" s="114"/>
      <c r="D591" s="115"/>
      <c r="E591" s="116"/>
      <c r="F591" s="116"/>
      <c r="G591" s="116"/>
      <c r="H591" s="116"/>
      <c r="I591" s="116"/>
      <c r="J591" s="116"/>
      <c r="K591" s="113"/>
      <c r="L591" s="117"/>
      <c r="M591" s="118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</row>
    <row r="592" spans="1:26" ht="17.25" customHeight="1">
      <c r="A592" s="3"/>
      <c r="B592" s="113"/>
      <c r="C592" s="114"/>
      <c r="D592" s="115"/>
      <c r="E592" s="116"/>
      <c r="F592" s="116"/>
      <c r="G592" s="116"/>
      <c r="H592" s="116"/>
      <c r="I592" s="116"/>
      <c r="J592" s="116"/>
      <c r="K592" s="113"/>
      <c r="L592" s="117"/>
      <c r="M592" s="118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</row>
    <row r="593" spans="1:26" ht="17.25" customHeight="1">
      <c r="A593" s="3"/>
      <c r="B593" s="113"/>
      <c r="C593" s="114"/>
      <c r="D593" s="115"/>
      <c r="E593" s="116"/>
      <c r="F593" s="116"/>
      <c r="G593" s="116"/>
      <c r="H593" s="116"/>
      <c r="I593" s="116"/>
      <c r="J593" s="116"/>
      <c r="K593" s="113"/>
      <c r="L593" s="117"/>
      <c r="M593" s="118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</row>
    <row r="594" spans="1:26" ht="17.25" customHeight="1">
      <c r="A594" s="3"/>
      <c r="B594" s="113"/>
      <c r="C594" s="114"/>
      <c r="D594" s="115"/>
      <c r="E594" s="116"/>
      <c r="F594" s="116"/>
      <c r="G594" s="116"/>
      <c r="H594" s="116"/>
      <c r="I594" s="116"/>
      <c r="J594" s="116"/>
      <c r="K594" s="113"/>
      <c r="L594" s="117"/>
      <c r="M594" s="118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</row>
    <row r="595" spans="1:26" ht="17.25" customHeight="1">
      <c r="A595" s="3"/>
      <c r="B595" s="113"/>
      <c r="C595" s="114"/>
      <c r="D595" s="115"/>
      <c r="E595" s="116"/>
      <c r="F595" s="116"/>
      <c r="G595" s="116"/>
      <c r="H595" s="116"/>
      <c r="I595" s="116"/>
      <c r="J595" s="116"/>
      <c r="K595" s="113"/>
      <c r="L595" s="117"/>
      <c r="M595" s="118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</row>
    <row r="596" spans="1:26" ht="17.25" customHeight="1">
      <c r="A596" s="3"/>
      <c r="B596" s="113"/>
      <c r="C596" s="114"/>
      <c r="D596" s="115"/>
      <c r="E596" s="116"/>
      <c r="F596" s="116"/>
      <c r="G596" s="116"/>
      <c r="H596" s="116"/>
      <c r="I596" s="116"/>
      <c r="J596" s="116"/>
      <c r="K596" s="113"/>
      <c r="L596" s="117"/>
      <c r="M596" s="118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</row>
    <row r="597" spans="1:26" ht="17.25" customHeight="1">
      <c r="A597" s="3"/>
      <c r="B597" s="113"/>
      <c r="C597" s="114"/>
      <c r="D597" s="115"/>
      <c r="E597" s="116"/>
      <c r="F597" s="116"/>
      <c r="G597" s="116"/>
      <c r="H597" s="116"/>
      <c r="I597" s="116"/>
      <c r="J597" s="116"/>
      <c r="K597" s="113"/>
      <c r="L597" s="117"/>
      <c r="M597" s="118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</row>
    <row r="598" spans="1:26" ht="17.25" customHeight="1">
      <c r="A598" s="3"/>
      <c r="B598" s="113"/>
      <c r="C598" s="114"/>
      <c r="D598" s="115"/>
      <c r="E598" s="116"/>
      <c r="F598" s="116"/>
      <c r="G598" s="116"/>
      <c r="H598" s="116"/>
      <c r="I598" s="116"/>
      <c r="J598" s="116"/>
      <c r="K598" s="113"/>
      <c r="L598" s="117"/>
      <c r="M598" s="118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</row>
    <row r="599" spans="1:26" ht="17.25" customHeight="1">
      <c r="A599" s="3"/>
      <c r="B599" s="113"/>
      <c r="C599" s="114"/>
      <c r="D599" s="115"/>
      <c r="E599" s="116"/>
      <c r="F599" s="116"/>
      <c r="G599" s="116"/>
      <c r="H599" s="116"/>
      <c r="I599" s="116"/>
      <c r="J599" s="116"/>
      <c r="K599" s="113"/>
      <c r="L599" s="117"/>
      <c r="M599" s="118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</row>
    <row r="600" spans="1:26" ht="17.25" customHeight="1">
      <c r="A600" s="3"/>
      <c r="B600" s="113"/>
      <c r="C600" s="114"/>
      <c r="D600" s="115"/>
      <c r="E600" s="116"/>
      <c r="F600" s="116"/>
      <c r="G600" s="116"/>
      <c r="H600" s="116"/>
      <c r="I600" s="116"/>
      <c r="J600" s="116"/>
      <c r="K600" s="113"/>
      <c r="L600" s="117"/>
      <c r="M600" s="118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</row>
    <row r="601" spans="1:26" ht="17.25" customHeight="1">
      <c r="A601" s="3"/>
      <c r="B601" s="113"/>
      <c r="C601" s="114"/>
      <c r="D601" s="115"/>
      <c r="E601" s="116"/>
      <c r="F601" s="116"/>
      <c r="G601" s="116"/>
      <c r="H601" s="116"/>
      <c r="I601" s="116"/>
      <c r="J601" s="116"/>
      <c r="K601" s="113"/>
      <c r="L601" s="117"/>
      <c r="M601" s="118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</row>
    <row r="602" spans="1:26" ht="17.25" customHeight="1">
      <c r="A602" s="3"/>
      <c r="B602" s="113"/>
      <c r="C602" s="114"/>
      <c r="D602" s="115"/>
      <c r="E602" s="116"/>
      <c r="F602" s="116"/>
      <c r="G602" s="116"/>
      <c r="H602" s="116"/>
      <c r="I602" s="116"/>
      <c r="J602" s="116"/>
      <c r="K602" s="113"/>
      <c r="L602" s="117"/>
      <c r="M602" s="118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</row>
    <row r="603" spans="1:26" ht="17.25" customHeight="1">
      <c r="A603" s="3"/>
      <c r="B603" s="113"/>
      <c r="C603" s="114"/>
      <c r="D603" s="115"/>
      <c r="E603" s="116"/>
      <c r="F603" s="116"/>
      <c r="G603" s="116"/>
      <c r="H603" s="116"/>
      <c r="I603" s="116"/>
      <c r="J603" s="116"/>
      <c r="K603" s="113"/>
      <c r="L603" s="117"/>
      <c r="M603" s="118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</row>
    <row r="604" spans="1:26" ht="17.25" customHeight="1">
      <c r="A604" s="3"/>
      <c r="B604" s="113"/>
      <c r="C604" s="114"/>
      <c r="D604" s="115"/>
      <c r="E604" s="116"/>
      <c r="F604" s="116"/>
      <c r="G604" s="116"/>
      <c r="H604" s="116"/>
      <c r="I604" s="116"/>
      <c r="J604" s="116"/>
      <c r="K604" s="113"/>
      <c r="L604" s="117"/>
      <c r="M604" s="118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</row>
    <row r="605" spans="1:26" ht="17.25" customHeight="1">
      <c r="A605" s="3"/>
      <c r="B605" s="113"/>
      <c r="C605" s="114"/>
      <c r="D605" s="115"/>
      <c r="E605" s="116"/>
      <c r="F605" s="116"/>
      <c r="G605" s="116"/>
      <c r="H605" s="116"/>
      <c r="I605" s="116"/>
      <c r="J605" s="116"/>
      <c r="K605" s="113"/>
      <c r="L605" s="117"/>
      <c r="M605" s="118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</row>
    <row r="606" spans="1:26" ht="17.25" customHeight="1">
      <c r="A606" s="3"/>
      <c r="B606" s="113"/>
      <c r="C606" s="114"/>
      <c r="D606" s="115"/>
      <c r="E606" s="116"/>
      <c r="F606" s="116"/>
      <c r="G606" s="116"/>
      <c r="H606" s="116"/>
      <c r="I606" s="116"/>
      <c r="J606" s="116"/>
      <c r="K606" s="113"/>
      <c r="L606" s="117"/>
      <c r="M606" s="118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</row>
    <row r="607" spans="1:26" ht="17.25" customHeight="1">
      <c r="A607" s="3"/>
      <c r="B607" s="113"/>
      <c r="C607" s="114"/>
      <c r="D607" s="115"/>
      <c r="E607" s="116"/>
      <c r="F607" s="116"/>
      <c r="G607" s="116"/>
      <c r="H607" s="116"/>
      <c r="I607" s="116"/>
      <c r="J607" s="116"/>
      <c r="K607" s="113"/>
      <c r="L607" s="117"/>
      <c r="M607" s="118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</row>
    <row r="608" spans="1:26" ht="17.25" customHeight="1">
      <c r="A608" s="3"/>
      <c r="B608" s="113"/>
      <c r="C608" s="114"/>
      <c r="D608" s="115"/>
      <c r="E608" s="116"/>
      <c r="F608" s="116"/>
      <c r="G608" s="116"/>
      <c r="H608" s="116"/>
      <c r="I608" s="116"/>
      <c r="J608" s="116"/>
      <c r="K608" s="113"/>
      <c r="L608" s="117"/>
      <c r="M608" s="118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</row>
    <row r="609" spans="1:26" ht="17.25" customHeight="1">
      <c r="A609" s="3"/>
      <c r="B609" s="113"/>
      <c r="C609" s="114"/>
      <c r="D609" s="115"/>
      <c r="E609" s="116"/>
      <c r="F609" s="116"/>
      <c r="G609" s="116"/>
      <c r="H609" s="116"/>
      <c r="I609" s="116"/>
      <c r="J609" s="116"/>
      <c r="K609" s="113"/>
      <c r="L609" s="117"/>
      <c r="M609" s="118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</row>
    <row r="610" spans="1:26" ht="17.25" customHeight="1">
      <c r="A610" s="3"/>
      <c r="B610" s="113"/>
      <c r="C610" s="114"/>
      <c r="D610" s="115"/>
      <c r="E610" s="116"/>
      <c r="F610" s="116"/>
      <c r="G610" s="116"/>
      <c r="H610" s="116"/>
      <c r="I610" s="116"/>
      <c r="J610" s="116"/>
      <c r="K610" s="113"/>
      <c r="L610" s="117"/>
      <c r="M610" s="118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</row>
    <row r="611" spans="1:26" ht="17.25" customHeight="1">
      <c r="A611" s="3"/>
      <c r="B611" s="113"/>
      <c r="C611" s="114"/>
      <c r="D611" s="115"/>
      <c r="E611" s="116"/>
      <c r="F611" s="116"/>
      <c r="G611" s="116"/>
      <c r="H611" s="116"/>
      <c r="I611" s="116"/>
      <c r="J611" s="116"/>
      <c r="K611" s="113"/>
      <c r="L611" s="117"/>
      <c r="M611" s="118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</row>
    <row r="612" spans="1:26" ht="17.25" customHeight="1">
      <c r="A612" s="3"/>
      <c r="B612" s="113"/>
      <c r="C612" s="114"/>
      <c r="D612" s="115"/>
      <c r="E612" s="116"/>
      <c r="F612" s="116"/>
      <c r="G612" s="116"/>
      <c r="H612" s="116"/>
      <c r="I612" s="116"/>
      <c r="J612" s="116"/>
      <c r="K612" s="113"/>
      <c r="L612" s="117"/>
      <c r="M612" s="118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</row>
    <row r="613" spans="1:26" ht="17.25" customHeight="1">
      <c r="A613" s="3"/>
      <c r="B613" s="113"/>
      <c r="C613" s="114"/>
      <c r="D613" s="115"/>
      <c r="E613" s="116"/>
      <c r="F613" s="116"/>
      <c r="G613" s="116"/>
      <c r="H613" s="116"/>
      <c r="I613" s="116"/>
      <c r="J613" s="116"/>
      <c r="K613" s="113"/>
      <c r="L613" s="117"/>
      <c r="M613" s="118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</row>
    <row r="614" spans="1:26" ht="17.25" customHeight="1">
      <c r="A614" s="3"/>
      <c r="B614" s="113"/>
      <c r="C614" s="114"/>
      <c r="D614" s="115"/>
      <c r="E614" s="116"/>
      <c r="F614" s="116"/>
      <c r="G614" s="116"/>
      <c r="H614" s="116"/>
      <c r="I614" s="116"/>
      <c r="J614" s="116"/>
      <c r="K614" s="113"/>
      <c r="L614" s="117"/>
      <c r="M614" s="118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</row>
    <row r="615" spans="1:26" ht="17.25" customHeight="1">
      <c r="A615" s="3"/>
      <c r="B615" s="113"/>
      <c r="C615" s="114"/>
      <c r="D615" s="115"/>
      <c r="E615" s="116"/>
      <c r="F615" s="116"/>
      <c r="G615" s="116"/>
      <c r="H615" s="116"/>
      <c r="I615" s="116"/>
      <c r="J615" s="116"/>
      <c r="K615" s="113"/>
      <c r="L615" s="117"/>
      <c r="M615" s="118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</row>
    <row r="616" spans="1:26" ht="17.25" customHeight="1">
      <c r="A616" s="3"/>
      <c r="B616" s="113"/>
      <c r="C616" s="114"/>
      <c r="D616" s="115"/>
      <c r="E616" s="116"/>
      <c r="F616" s="116"/>
      <c r="G616" s="116"/>
      <c r="H616" s="116"/>
      <c r="I616" s="116"/>
      <c r="J616" s="116"/>
      <c r="K616" s="113"/>
      <c r="L616" s="117"/>
      <c r="M616" s="118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</row>
    <row r="617" spans="1:26" ht="17.25" customHeight="1">
      <c r="A617" s="3"/>
      <c r="B617" s="113"/>
      <c r="C617" s="114"/>
      <c r="D617" s="115"/>
      <c r="E617" s="116"/>
      <c r="F617" s="116"/>
      <c r="G617" s="116"/>
      <c r="H617" s="116"/>
      <c r="I617" s="116"/>
      <c r="J617" s="116"/>
      <c r="K617" s="113"/>
      <c r="L617" s="117"/>
      <c r="M617" s="118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</row>
    <row r="618" spans="1:26" ht="17.25" customHeight="1">
      <c r="A618" s="3"/>
      <c r="B618" s="113"/>
      <c r="C618" s="114"/>
      <c r="D618" s="115"/>
      <c r="E618" s="116"/>
      <c r="F618" s="116"/>
      <c r="G618" s="116"/>
      <c r="H618" s="116"/>
      <c r="I618" s="116"/>
      <c r="J618" s="116"/>
      <c r="K618" s="113"/>
      <c r="L618" s="117"/>
      <c r="M618" s="118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</row>
    <row r="619" spans="1:26" ht="17.25" customHeight="1">
      <c r="A619" s="3"/>
      <c r="B619" s="113"/>
      <c r="C619" s="114"/>
      <c r="D619" s="115"/>
      <c r="E619" s="116"/>
      <c r="F619" s="116"/>
      <c r="G619" s="116"/>
      <c r="H619" s="116"/>
      <c r="I619" s="116"/>
      <c r="J619" s="116"/>
      <c r="K619" s="113"/>
      <c r="L619" s="117"/>
      <c r="M619" s="118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</row>
    <row r="620" spans="1:26" ht="17.25" customHeight="1">
      <c r="A620" s="3"/>
      <c r="B620" s="113"/>
      <c r="C620" s="114"/>
      <c r="D620" s="115"/>
      <c r="E620" s="116"/>
      <c r="F620" s="116"/>
      <c r="G620" s="116"/>
      <c r="H620" s="116"/>
      <c r="I620" s="116"/>
      <c r="J620" s="116"/>
      <c r="K620" s="113"/>
      <c r="L620" s="117"/>
      <c r="M620" s="118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</row>
    <row r="621" spans="1:26" ht="17.25" customHeight="1">
      <c r="A621" s="3"/>
      <c r="B621" s="113"/>
      <c r="C621" s="114"/>
      <c r="D621" s="115"/>
      <c r="E621" s="116"/>
      <c r="F621" s="116"/>
      <c r="G621" s="116"/>
      <c r="H621" s="116"/>
      <c r="I621" s="116"/>
      <c r="J621" s="116"/>
      <c r="K621" s="113"/>
      <c r="L621" s="117"/>
      <c r="M621" s="118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</row>
    <row r="622" spans="1:26" ht="17.25" customHeight="1">
      <c r="A622" s="3"/>
      <c r="B622" s="113"/>
      <c r="C622" s="114"/>
      <c r="D622" s="115"/>
      <c r="E622" s="116"/>
      <c r="F622" s="116"/>
      <c r="G622" s="116"/>
      <c r="H622" s="116"/>
      <c r="I622" s="116"/>
      <c r="J622" s="116"/>
      <c r="K622" s="113"/>
      <c r="L622" s="117"/>
      <c r="M622" s="118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</row>
    <row r="623" spans="1:26" ht="17.25" customHeight="1">
      <c r="A623" s="3"/>
      <c r="B623" s="113"/>
      <c r="C623" s="114"/>
      <c r="D623" s="115"/>
      <c r="E623" s="116"/>
      <c r="F623" s="116"/>
      <c r="G623" s="116"/>
      <c r="H623" s="116"/>
      <c r="I623" s="116"/>
      <c r="J623" s="116"/>
      <c r="K623" s="113"/>
      <c r="L623" s="117"/>
      <c r="M623" s="118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</row>
    <row r="624" spans="1:26" ht="17.25" customHeight="1">
      <c r="A624" s="3"/>
      <c r="B624" s="113"/>
      <c r="C624" s="114"/>
      <c r="D624" s="115"/>
      <c r="E624" s="116"/>
      <c r="F624" s="116"/>
      <c r="G624" s="116"/>
      <c r="H624" s="116"/>
      <c r="I624" s="116"/>
      <c r="J624" s="116"/>
      <c r="K624" s="113"/>
      <c r="L624" s="117"/>
      <c r="M624" s="118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</row>
    <row r="625" spans="1:26" ht="17.25" customHeight="1">
      <c r="A625" s="3"/>
      <c r="B625" s="113"/>
      <c r="C625" s="114"/>
      <c r="D625" s="115"/>
      <c r="E625" s="116"/>
      <c r="F625" s="116"/>
      <c r="G625" s="116"/>
      <c r="H625" s="116"/>
      <c r="I625" s="116"/>
      <c r="J625" s="116"/>
      <c r="K625" s="113"/>
      <c r="L625" s="117"/>
      <c r="M625" s="118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</row>
    <row r="626" spans="1:26" ht="17.25" customHeight="1">
      <c r="A626" s="3"/>
      <c r="B626" s="113"/>
      <c r="C626" s="114"/>
      <c r="D626" s="115"/>
      <c r="E626" s="116"/>
      <c r="F626" s="116"/>
      <c r="G626" s="116"/>
      <c r="H626" s="116"/>
      <c r="I626" s="116"/>
      <c r="J626" s="116"/>
      <c r="K626" s="113"/>
      <c r="L626" s="117"/>
      <c r="M626" s="118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</row>
    <row r="627" spans="1:26" ht="17.25" customHeight="1">
      <c r="A627" s="3"/>
      <c r="B627" s="113"/>
      <c r="C627" s="114"/>
      <c r="D627" s="115"/>
      <c r="E627" s="116"/>
      <c r="F627" s="116"/>
      <c r="G627" s="116"/>
      <c r="H627" s="116"/>
      <c r="I627" s="116"/>
      <c r="J627" s="116"/>
      <c r="K627" s="113"/>
      <c r="L627" s="117"/>
      <c r="M627" s="118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</row>
    <row r="628" spans="1:26" ht="17.25" customHeight="1">
      <c r="A628" s="3"/>
      <c r="B628" s="113"/>
      <c r="C628" s="114"/>
      <c r="D628" s="115"/>
      <c r="E628" s="116"/>
      <c r="F628" s="116"/>
      <c r="G628" s="116"/>
      <c r="H628" s="116"/>
      <c r="I628" s="116"/>
      <c r="J628" s="116"/>
      <c r="K628" s="113"/>
      <c r="L628" s="117"/>
      <c r="M628" s="118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</row>
    <row r="629" spans="1:26" ht="17.25" customHeight="1">
      <c r="A629" s="3"/>
      <c r="B629" s="113"/>
      <c r="C629" s="114"/>
      <c r="D629" s="115"/>
      <c r="E629" s="116"/>
      <c r="F629" s="116"/>
      <c r="G629" s="116"/>
      <c r="H629" s="116"/>
      <c r="I629" s="116"/>
      <c r="J629" s="116"/>
      <c r="K629" s="113"/>
      <c r="L629" s="117"/>
      <c r="M629" s="118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</row>
    <row r="630" spans="1:26" ht="17.25" customHeight="1">
      <c r="A630" s="3"/>
      <c r="B630" s="113"/>
      <c r="C630" s="114"/>
      <c r="D630" s="115"/>
      <c r="E630" s="116"/>
      <c r="F630" s="116"/>
      <c r="G630" s="116"/>
      <c r="H630" s="116"/>
      <c r="I630" s="116"/>
      <c r="J630" s="116"/>
      <c r="K630" s="113"/>
      <c r="L630" s="117"/>
      <c r="M630" s="118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</row>
    <row r="631" spans="1:26" ht="17.25" customHeight="1">
      <c r="A631" s="3"/>
      <c r="B631" s="113"/>
      <c r="C631" s="114"/>
      <c r="D631" s="115"/>
      <c r="E631" s="116"/>
      <c r="F631" s="116"/>
      <c r="G631" s="116"/>
      <c r="H631" s="116"/>
      <c r="I631" s="116"/>
      <c r="J631" s="116"/>
      <c r="K631" s="113"/>
      <c r="L631" s="117"/>
      <c r="M631" s="118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</row>
    <row r="632" spans="1:26" ht="17.25" customHeight="1">
      <c r="A632" s="3"/>
      <c r="B632" s="113"/>
      <c r="C632" s="114"/>
      <c r="D632" s="115"/>
      <c r="E632" s="116"/>
      <c r="F632" s="116"/>
      <c r="G632" s="116"/>
      <c r="H632" s="116"/>
      <c r="I632" s="116"/>
      <c r="J632" s="116"/>
      <c r="K632" s="113"/>
      <c r="L632" s="117"/>
      <c r="M632" s="118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</row>
    <row r="633" spans="1:26" ht="17.25" customHeight="1">
      <c r="A633" s="3"/>
      <c r="B633" s="113"/>
      <c r="C633" s="114"/>
      <c r="D633" s="115"/>
      <c r="E633" s="116"/>
      <c r="F633" s="116"/>
      <c r="G633" s="116"/>
      <c r="H633" s="116"/>
      <c r="I633" s="116"/>
      <c r="J633" s="116"/>
      <c r="K633" s="113"/>
      <c r="L633" s="117"/>
      <c r="M633" s="118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</row>
    <row r="634" spans="1:26" ht="17.25" customHeight="1">
      <c r="A634" s="3"/>
      <c r="B634" s="113"/>
      <c r="C634" s="114"/>
      <c r="D634" s="115"/>
      <c r="E634" s="116"/>
      <c r="F634" s="116"/>
      <c r="G634" s="116"/>
      <c r="H634" s="116"/>
      <c r="I634" s="116"/>
      <c r="J634" s="116"/>
      <c r="K634" s="113"/>
      <c r="L634" s="117"/>
      <c r="M634" s="118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</row>
    <row r="635" spans="1:26" ht="17.25" customHeight="1">
      <c r="A635" s="3"/>
      <c r="B635" s="113"/>
      <c r="C635" s="114"/>
      <c r="D635" s="115"/>
      <c r="E635" s="116"/>
      <c r="F635" s="116"/>
      <c r="G635" s="116"/>
      <c r="H635" s="116"/>
      <c r="I635" s="116"/>
      <c r="J635" s="116"/>
      <c r="K635" s="113"/>
      <c r="L635" s="117"/>
      <c r="M635" s="118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</row>
    <row r="636" spans="1:26" ht="17.25" customHeight="1">
      <c r="A636" s="3"/>
      <c r="B636" s="113"/>
      <c r="C636" s="114"/>
      <c r="D636" s="115"/>
      <c r="E636" s="116"/>
      <c r="F636" s="116"/>
      <c r="G636" s="116"/>
      <c r="H636" s="116"/>
      <c r="I636" s="116"/>
      <c r="J636" s="116"/>
      <c r="K636" s="113"/>
      <c r="L636" s="117"/>
      <c r="M636" s="118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</row>
    <row r="637" spans="1:26" ht="17.25" customHeight="1">
      <c r="A637" s="3"/>
      <c r="B637" s="113"/>
      <c r="C637" s="114"/>
      <c r="D637" s="115"/>
      <c r="E637" s="116"/>
      <c r="F637" s="116"/>
      <c r="G637" s="116"/>
      <c r="H637" s="116"/>
      <c r="I637" s="116"/>
      <c r="J637" s="116"/>
      <c r="K637" s="113"/>
      <c r="L637" s="117"/>
      <c r="M637" s="118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</row>
    <row r="638" spans="1:26" ht="17.25" customHeight="1">
      <c r="A638" s="3"/>
      <c r="B638" s="113"/>
      <c r="C638" s="114"/>
      <c r="D638" s="115"/>
      <c r="E638" s="116"/>
      <c r="F638" s="116"/>
      <c r="G638" s="116"/>
      <c r="H638" s="116"/>
      <c r="I638" s="116"/>
      <c r="J638" s="116"/>
      <c r="K638" s="113"/>
      <c r="L638" s="117"/>
      <c r="M638" s="118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</row>
    <row r="639" spans="1:26" ht="17.25" customHeight="1">
      <c r="A639" s="3"/>
      <c r="B639" s="113"/>
      <c r="C639" s="114"/>
      <c r="D639" s="115"/>
      <c r="E639" s="116"/>
      <c r="F639" s="116"/>
      <c r="G639" s="116"/>
      <c r="H639" s="116"/>
      <c r="I639" s="116"/>
      <c r="J639" s="116"/>
      <c r="K639" s="113"/>
      <c r="L639" s="117"/>
      <c r="M639" s="118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</row>
    <row r="640" spans="1:26" ht="17.25" customHeight="1">
      <c r="A640" s="3"/>
      <c r="B640" s="113"/>
      <c r="C640" s="114"/>
      <c r="D640" s="115"/>
      <c r="E640" s="116"/>
      <c r="F640" s="116"/>
      <c r="G640" s="116"/>
      <c r="H640" s="116"/>
      <c r="I640" s="116"/>
      <c r="J640" s="116"/>
      <c r="K640" s="113"/>
      <c r="L640" s="117"/>
      <c r="M640" s="118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</row>
    <row r="641" spans="1:26" ht="17.25" customHeight="1">
      <c r="A641" s="3"/>
      <c r="B641" s="113"/>
      <c r="C641" s="114"/>
      <c r="D641" s="115"/>
      <c r="E641" s="116"/>
      <c r="F641" s="116"/>
      <c r="G641" s="116"/>
      <c r="H641" s="116"/>
      <c r="I641" s="116"/>
      <c r="J641" s="116"/>
      <c r="K641" s="113"/>
      <c r="L641" s="117"/>
      <c r="M641" s="118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</row>
    <row r="642" spans="1:26" ht="17.25" customHeight="1">
      <c r="A642" s="3"/>
      <c r="B642" s="113"/>
      <c r="C642" s="114"/>
      <c r="D642" s="115"/>
      <c r="E642" s="116"/>
      <c r="F642" s="116"/>
      <c r="G642" s="116"/>
      <c r="H642" s="116"/>
      <c r="I642" s="116"/>
      <c r="J642" s="116"/>
      <c r="K642" s="113"/>
      <c r="L642" s="117"/>
      <c r="M642" s="118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</row>
    <row r="643" spans="1:26" ht="17.25" customHeight="1">
      <c r="A643" s="3"/>
      <c r="B643" s="113"/>
      <c r="C643" s="114"/>
      <c r="D643" s="115"/>
      <c r="E643" s="116"/>
      <c r="F643" s="116"/>
      <c r="G643" s="116"/>
      <c r="H643" s="116"/>
      <c r="I643" s="116"/>
      <c r="J643" s="116"/>
      <c r="K643" s="113"/>
      <c r="L643" s="117"/>
      <c r="M643" s="118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</row>
    <row r="644" spans="1:26" ht="17.25" customHeight="1">
      <c r="A644" s="3"/>
      <c r="B644" s="113"/>
      <c r="C644" s="114"/>
      <c r="D644" s="115"/>
      <c r="E644" s="116"/>
      <c r="F644" s="116"/>
      <c r="G644" s="116"/>
      <c r="H644" s="116"/>
      <c r="I644" s="116"/>
      <c r="J644" s="116"/>
      <c r="K644" s="113"/>
      <c r="L644" s="117"/>
      <c r="M644" s="118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</row>
    <row r="645" spans="1:26" ht="17.25" customHeight="1">
      <c r="A645" s="3"/>
      <c r="B645" s="113"/>
      <c r="C645" s="114"/>
      <c r="D645" s="115"/>
      <c r="E645" s="116"/>
      <c r="F645" s="116"/>
      <c r="G645" s="116"/>
      <c r="H645" s="116"/>
      <c r="I645" s="116"/>
      <c r="J645" s="116"/>
      <c r="K645" s="113"/>
      <c r="L645" s="117"/>
      <c r="M645" s="118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17.25" customHeight="1">
      <c r="A646" s="3"/>
      <c r="B646" s="113"/>
      <c r="C646" s="114"/>
      <c r="D646" s="115"/>
      <c r="E646" s="116"/>
      <c r="F646" s="116"/>
      <c r="G646" s="116"/>
      <c r="H646" s="116"/>
      <c r="I646" s="116"/>
      <c r="J646" s="116"/>
      <c r="K646" s="113"/>
      <c r="L646" s="117"/>
      <c r="M646" s="118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</row>
    <row r="647" spans="1:26" ht="17.25" customHeight="1">
      <c r="A647" s="3"/>
      <c r="B647" s="113"/>
      <c r="C647" s="114"/>
      <c r="D647" s="115"/>
      <c r="E647" s="116"/>
      <c r="F647" s="116"/>
      <c r="G647" s="116"/>
      <c r="H647" s="116"/>
      <c r="I647" s="116"/>
      <c r="J647" s="116"/>
      <c r="K647" s="113"/>
      <c r="L647" s="117"/>
      <c r="M647" s="118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</row>
    <row r="648" spans="1:26" ht="17.25" customHeight="1">
      <c r="A648" s="3"/>
      <c r="B648" s="113"/>
      <c r="C648" s="114"/>
      <c r="D648" s="115"/>
      <c r="E648" s="116"/>
      <c r="F648" s="116"/>
      <c r="G648" s="116"/>
      <c r="H648" s="116"/>
      <c r="I648" s="116"/>
      <c r="J648" s="116"/>
      <c r="K648" s="113"/>
      <c r="L648" s="117"/>
      <c r="M648" s="118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</row>
    <row r="649" spans="1:26" ht="17.25" customHeight="1">
      <c r="A649" s="3"/>
      <c r="B649" s="113"/>
      <c r="C649" s="114"/>
      <c r="D649" s="115"/>
      <c r="E649" s="116"/>
      <c r="F649" s="116"/>
      <c r="G649" s="116"/>
      <c r="H649" s="116"/>
      <c r="I649" s="116"/>
      <c r="J649" s="116"/>
      <c r="K649" s="113"/>
      <c r="L649" s="117"/>
      <c r="M649" s="118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</row>
    <row r="650" spans="1:26" ht="17.25" customHeight="1">
      <c r="A650" s="3"/>
      <c r="B650" s="113"/>
      <c r="C650" s="114"/>
      <c r="D650" s="115"/>
      <c r="E650" s="116"/>
      <c r="F650" s="116"/>
      <c r="G650" s="116"/>
      <c r="H650" s="116"/>
      <c r="I650" s="116"/>
      <c r="J650" s="116"/>
      <c r="K650" s="113"/>
      <c r="L650" s="117"/>
      <c r="M650" s="118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</row>
    <row r="651" spans="1:26" ht="17.25" customHeight="1">
      <c r="A651" s="3"/>
      <c r="B651" s="113"/>
      <c r="C651" s="114"/>
      <c r="D651" s="115"/>
      <c r="E651" s="116"/>
      <c r="F651" s="116"/>
      <c r="G651" s="116"/>
      <c r="H651" s="116"/>
      <c r="I651" s="116"/>
      <c r="J651" s="116"/>
      <c r="K651" s="113"/>
      <c r="L651" s="117"/>
      <c r="M651" s="118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</row>
    <row r="652" spans="1:26" ht="17.25" customHeight="1">
      <c r="A652" s="3"/>
      <c r="B652" s="113"/>
      <c r="C652" s="114"/>
      <c r="D652" s="115"/>
      <c r="E652" s="116"/>
      <c r="F652" s="116"/>
      <c r="G652" s="116"/>
      <c r="H652" s="116"/>
      <c r="I652" s="116"/>
      <c r="J652" s="116"/>
      <c r="K652" s="113"/>
      <c r="L652" s="117"/>
      <c r="M652" s="118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</row>
    <row r="653" spans="1:26" ht="17.25" customHeight="1">
      <c r="A653" s="3"/>
      <c r="B653" s="113"/>
      <c r="C653" s="114"/>
      <c r="D653" s="115"/>
      <c r="E653" s="116"/>
      <c r="F653" s="116"/>
      <c r="G653" s="116"/>
      <c r="H653" s="116"/>
      <c r="I653" s="116"/>
      <c r="J653" s="116"/>
      <c r="K653" s="113"/>
      <c r="L653" s="117"/>
      <c r="M653" s="118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</row>
    <row r="654" spans="1:26" ht="17.25" customHeight="1">
      <c r="A654" s="3"/>
      <c r="B654" s="113"/>
      <c r="C654" s="114"/>
      <c r="D654" s="115"/>
      <c r="E654" s="116"/>
      <c r="F654" s="116"/>
      <c r="G654" s="116"/>
      <c r="H654" s="116"/>
      <c r="I654" s="116"/>
      <c r="J654" s="116"/>
      <c r="K654" s="113"/>
      <c r="L654" s="117"/>
      <c r="M654" s="118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</row>
    <row r="655" spans="1:26" ht="17.25" customHeight="1">
      <c r="A655" s="3"/>
      <c r="B655" s="113"/>
      <c r="C655" s="114"/>
      <c r="D655" s="115"/>
      <c r="E655" s="116"/>
      <c r="F655" s="116"/>
      <c r="G655" s="116"/>
      <c r="H655" s="116"/>
      <c r="I655" s="116"/>
      <c r="J655" s="116"/>
      <c r="K655" s="113"/>
      <c r="L655" s="117"/>
      <c r="M655" s="118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</row>
    <row r="656" spans="1:26" ht="17.25" customHeight="1">
      <c r="A656" s="3"/>
      <c r="B656" s="113"/>
      <c r="C656" s="114"/>
      <c r="D656" s="115"/>
      <c r="E656" s="116"/>
      <c r="F656" s="116"/>
      <c r="G656" s="116"/>
      <c r="H656" s="116"/>
      <c r="I656" s="116"/>
      <c r="J656" s="116"/>
      <c r="K656" s="113"/>
      <c r="L656" s="117"/>
      <c r="M656" s="118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</row>
    <row r="657" spans="1:26" ht="17.25" customHeight="1">
      <c r="A657" s="3"/>
      <c r="B657" s="113"/>
      <c r="C657" s="114"/>
      <c r="D657" s="115"/>
      <c r="E657" s="116"/>
      <c r="F657" s="116"/>
      <c r="G657" s="116"/>
      <c r="H657" s="116"/>
      <c r="I657" s="116"/>
      <c r="J657" s="116"/>
      <c r="K657" s="113"/>
      <c r="L657" s="117"/>
      <c r="M657" s="118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</row>
    <row r="658" spans="1:26" ht="17.25" customHeight="1">
      <c r="A658" s="3"/>
      <c r="B658" s="113"/>
      <c r="C658" s="114"/>
      <c r="D658" s="115"/>
      <c r="E658" s="116"/>
      <c r="F658" s="116"/>
      <c r="G658" s="116"/>
      <c r="H658" s="116"/>
      <c r="I658" s="116"/>
      <c r="J658" s="116"/>
      <c r="K658" s="113"/>
      <c r="L658" s="117"/>
      <c r="M658" s="118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</row>
    <row r="659" spans="1:26" ht="17.25" customHeight="1">
      <c r="A659" s="3"/>
      <c r="B659" s="113"/>
      <c r="C659" s="114"/>
      <c r="D659" s="115"/>
      <c r="E659" s="116"/>
      <c r="F659" s="116"/>
      <c r="G659" s="116"/>
      <c r="H659" s="116"/>
      <c r="I659" s="116"/>
      <c r="J659" s="116"/>
      <c r="K659" s="113"/>
      <c r="L659" s="117"/>
      <c r="M659" s="118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</row>
    <row r="660" spans="1:26" ht="17.25" customHeight="1">
      <c r="A660" s="3"/>
      <c r="B660" s="113"/>
      <c r="C660" s="114"/>
      <c r="D660" s="115"/>
      <c r="E660" s="116"/>
      <c r="F660" s="116"/>
      <c r="G660" s="116"/>
      <c r="H660" s="116"/>
      <c r="I660" s="116"/>
      <c r="J660" s="116"/>
      <c r="K660" s="113"/>
      <c r="L660" s="117"/>
      <c r="M660" s="118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</row>
    <row r="661" spans="1:26" ht="17.25" customHeight="1">
      <c r="A661" s="3"/>
      <c r="B661" s="113"/>
      <c r="C661" s="114"/>
      <c r="D661" s="115"/>
      <c r="E661" s="116"/>
      <c r="F661" s="116"/>
      <c r="G661" s="116"/>
      <c r="H661" s="116"/>
      <c r="I661" s="116"/>
      <c r="J661" s="116"/>
      <c r="K661" s="113"/>
      <c r="L661" s="117"/>
      <c r="M661" s="118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</row>
    <row r="662" spans="1:26" ht="17.25" customHeight="1">
      <c r="A662" s="3"/>
      <c r="B662" s="113"/>
      <c r="C662" s="114"/>
      <c r="D662" s="115"/>
      <c r="E662" s="116"/>
      <c r="F662" s="116"/>
      <c r="G662" s="116"/>
      <c r="H662" s="116"/>
      <c r="I662" s="116"/>
      <c r="J662" s="116"/>
      <c r="K662" s="113"/>
      <c r="L662" s="117"/>
      <c r="M662" s="118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</row>
    <row r="663" spans="1:26" ht="17.25" customHeight="1">
      <c r="A663" s="3"/>
      <c r="B663" s="113"/>
      <c r="C663" s="114"/>
      <c r="D663" s="115"/>
      <c r="E663" s="116"/>
      <c r="F663" s="116"/>
      <c r="G663" s="116"/>
      <c r="H663" s="116"/>
      <c r="I663" s="116"/>
      <c r="J663" s="116"/>
      <c r="K663" s="113"/>
      <c r="L663" s="117"/>
      <c r="M663" s="118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</row>
    <row r="664" spans="1:26" ht="17.25" customHeight="1">
      <c r="A664" s="3"/>
      <c r="B664" s="113"/>
      <c r="C664" s="114"/>
      <c r="D664" s="115"/>
      <c r="E664" s="116"/>
      <c r="F664" s="116"/>
      <c r="G664" s="116"/>
      <c r="H664" s="116"/>
      <c r="I664" s="116"/>
      <c r="J664" s="116"/>
      <c r="K664" s="113"/>
      <c r="L664" s="117"/>
      <c r="M664" s="118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</row>
    <row r="665" spans="1:26" ht="17.25" customHeight="1">
      <c r="A665" s="3"/>
      <c r="B665" s="113"/>
      <c r="C665" s="114"/>
      <c r="D665" s="115"/>
      <c r="E665" s="116"/>
      <c r="F665" s="116"/>
      <c r="G665" s="116"/>
      <c r="H665" s="116"/>
      <c r="I665" s="116"/>
      <c r="J665" s="116"/>
      <c r="K665" s="113"/>
      <c r="L665" s="117"/>
      <c r="M665" s="118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</row>
    <row r="666" spans="1:26" ht="17.25" customHeight="1">
      <c r="A666" s="3"/>
      <c r="B666" s="113"/>
      <c r="C666" s="114"/>
      <c r="D666" s="115"/>
      <c r="E666" s="116"/>
      <c r="F666" s="116"/>
      <c r="G666" s="116"/>
      <c r="H666" s="116"/>
      <c r="I666" s="116"/>
      <c r="J666" s="116"/>
      <c r="K666" s="113"/>
      <c r="L666" s="117"/>
      <c r="M666" s="118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</row>
    <row r="667" spans="1:26" ht="17.25" customHeight="1">
      <c r="A667" s="3"/>
      <c r="B667" s="113"/>
      <c r="C667" s="114"/>
      <c r="D667" s="115"/>
      <c r="E667" s="116"/>
      <c r="F667" s="116"/>
      <c r="G667" s="116"/>
      <c r="H667" s="116"/>
      <c r="I667" s="116"/>
      <c r="J667" s="116"/>
      <c r="K667" s="113"/>
      <c r="L667" s="117"/>
      <c r="M667" s="118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</row>
    <row r="668" spans="1:26" ht="17.25" customHeight="1">
      <c r="A668" s="3"/>
      <c r="B668" s="113"/>
      <c r="C668" s="114"/>
      <c r="D668" s="115"/>
      <c r="E668" s="116"/>
      <c r="F668" s="116"/>
      <c r="G668" s="116"/>
      <c r="H668" s="116"/>
      <c r="I668" s="116"/>
      <c r="J668" s="116"/>
      <c r="K668" s="113"/>
      <c r="L668" s="117"/>
      <c r="M668" s="118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</row>
    <row r="669" spans="1:26" ht="17.25" customHeight="1">
      <c r="A669" s="3"/>
      <c r="B669" s="113"/>
      <c r="C669" s="114"/>
      <c r="D669" s="115"/>
      <c r="E669" s="116"/>
      <c r="F669" s="116"/>
      <c r="G669" s="116"/>
      <c r="H669" s="116"/>
      <c r="I669" s="116"/>
      <c r="J669" s="116"/>
      <c r="K669" s="113"/>
      <c r="L669" s="117"/>
      <c r="M669" s="118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</row>
    <row r="670" spans="1:26" ht="17.25" customHeight="1">
      <c r="A670" s="3"/>
      <c r="B670" s="113"/>
      <c r="C670" s="114"/>
      <c r="D670" s="115"/>
      <c r="E670" s="116"/>
      <c r="F670" s="116"/>
      <c r="G670" s="116"/>
      <c r="H670" s="116"/>
      <c r="I670" s="116"/>
      <c r="J670" s="116"/>
      <c r="K670" s="113"/>
      <c r="L670" s="117"/>
      <c r="M670" s="118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</row>
    <row r="671" spans="1:26" ht="17.25" customHeight="1">
      <c r="A671" s="3"/>
      <c r="B671" s="113"/>
      <c r="C671" s="114"/>
      <c r="D671" s="115"/>
      <c r="E671" s="116"/>
      <c r="F671" s="116"/>
      <c r="G671" s="116"/>
      <c r="H671" s="116"/>
      <c r="I671" s="116"/>
      <c r="J671" s="116"/>
      <c r="K671" s="113"/>
      <c r="L671" s="117"/>
      <c r="M671" s="118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</row>
    <row r="672" spans="1:26" ht="17.25" customHeight="1">
      <c r="A672" s="3"/>
      <c r="B672" s="113"/>
      <c r="C672" s="114"/>
      <c r="D672" s="115"/>
      <c r="E672" s="116"/>
      <c r="F672" s="116"/>
      <c r="G672" s="116"/>
      <c r="H672" s="116"/>
      <c r="I672" s="116"/>
      <c r="J672" s="116"/>
      <c r="K672" s="113"/>
      <c r="L672" s="117"/>
      <c r="M672" s="118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</row>
    <row r="673" spans="1:26" ht="17.25" customHeight="1">
      <c r="A673" s="3"/>
      <c r="B673" s="113"/>
      <c r="C673" s="114"/>
      <c r="D673" s="115"/>
      <c r="E673" s="116"/>
      <c r="F673" s="116"/>
      <c r="G673" s="116"/>
      <c r="H673" s="116"/>
      <c r="I673" s="116"/>
      <c r="J673" s="116"/>
      <c r="K673" s="113"/>
      <c r="L673" s="117"/>
      <c r="M673" s="118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</row>
    <row r="674" spans="1:26" ht="17.25" customHeight="1">
      <c r="A674" s="3"/>
      <c r="B674" s="113"/>
      <c r="C674" s="114"/>
      <c r="D674" s="115"/>
      <c r="E674" s="116"/>
      <c r="F674" s="116"/>
      <c r="G674" s="116"/>
      <c r="H674" s="116"/>
      <c r="I674" s="116"/>
      <c r="J674" s="116"/>
      <c r="K674" s="113"/>
      <c r="L674" s="117"/>
      <c r="M674" s="118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</row>
    <row r="675" spans="1:26" ht="17.25" customHeight="1">
      <c r="A675" s="3"/>
      <c r="B675" s="113"/>
      <c r="C675" s="114"/>
      <c r="D675" s="115"/>
      <c r="E675" s="116"/>
      <c r="F675" s="116"/>
      <c r="G675" s="116"/>
      <c r="H675" s="116"/>
      <c r="I675" s="116"/>
      <c r="J675" s="116"/>
      <c r="K675" s="113"/>
      <c r="L675" s="117"/>
      <c r="M675" s="118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</row>
    <row r="676" spans="1:26" ht="17.25" customHeight="1">
      <c r="A676" s="3"/>
      <c r="B676" s="113"/>
      <c r="C676" s="114"/>
      <c r="D676" s="115"/>
      <c r="E676" s="116"/>
      <c r="F676" s="116"/>
      <c r="G676" s="116"/>
      <c r="H676" s="116"/>
      <c r="I676" s="116"/>
      <c r="J676" s="116"/>
      <c r="K676" s="113"/>
      <c r="L676" s="117"/>
      <c r="M676" s="118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</row>
    <row r="677" spans="1:26" ht="17.25" customHeight="1">
      <c r="A677" s="3"/>
      <c r="B677" s="113"/>
      <c r="C677" s="114"/>
      <c r="D677" s="115"/>
      <c r="E677" s="116"/>
      <c r="F677" s="116"/>
      <c r="G677" s="116"/>
      <c r="H677" s="116"/>
      <c r="I677" s="116"/>
      <c r="J677" s="116"/>
      <c r="K677" s="113"/>
      <c r="L677" s="117"/>
      <c r="M677" s="118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</row>
    <row r="678" spans="1:26" ht="17.25" customHeight="1">
      <c r="A678" s="3"/>
      <c r="B678" s="113"/>
      <c r="C678" s="114"/>
      <c r="D678" s="115"/>
      <c r="E678" s="116"/>
      <c r="F678" s="116"/>
      <c r="G678" s="116"/>
      <c r="H678" s="116"/>
      <c r="I678" s="116"/>
      <c r="J678" s="116"/>
      <c r="K678" s="113"/>
      <c r="L678" s="117"/>
      <c r="M678" s="118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</row>
    <row r="679" spans="1:26" ht="17.25" customHeight="1">
      <c r="A679" s="3"/>
      <c r="B679" s="113"/>
      <c r="C679" s="114"/>
      <c r="D679" s="115"/>
      <c r="E679" s="116"/>
      <c r="F679" s="116"/>
      <c r="G679" s="116"/>
      <c r="H679" s="116"/>
      <c r="I679" s="116"/>
      <c r="J679" s="116"/>
      <c r="K679" s="113"/>
      <c r="L679" s="117"/>
      <c r="M679" s="118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</row>
    <row r="680" spans="1:26" ht="17.25" customHeight="1">
      <c r="A680" s="3"/>
      <c r="B680" s="113"/>
      <c r="C680" s="114"/>
      <c r="D680" s="115"/>
      <c r="E680" s="116"/>
      <c r="F680" s="116"/>
      <c r="G680" s="116"/>
      <c r="H680" s="116"/>
      <c r="I680" s="116"/>
      <c r="J680" s="116"/>
      <c r="K680" s="113"/>
      <c r="L680" s="117"/>
      <c r="M680" s="118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</row>
    <row r="681" spans="1:26" ht="17.25" customHeight="1">
      <c r="A681" s="3"/>
      <c r="B681" s="113"/>
      <c r="C681" s="114"/>
      <c r="D681" s="115"/>
      <c r="E681" s="116"/>
      <c r="F681" s="116"/>
      <c r="G681" s="116"/>
      <c r="H681" s="116"/>
      <c r="I681" s="116"/>
      <c r="J681" s="116"/>
      <c r="K681" s="113"/>
      <c r="L681" s="117"/>
      <c r="M681" s="118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</row>
    <row r="682" spans="1:26" ht="17.25" customHeight="1">
      <c r="A682" s="3"/>
      <c r="B682" s="113"/>
      <c r="C682" s="114"/>
      <c r="D682" s="115"/>
      <c r="E682" s="116"/>
      <c r="F682" s="116"/>
      <c r="G682" s="116"/>
      <c r="H682" s="116"/>
      <c r="I682" s="116"/>
      <c r="J682" s="116"/>
      <c r="K682" s="113"/>
      <c r="L682" s="117"/>
      <c r="M682" s="118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</row>
    <row r="683" spans="1:26" ht="17.25" customHeight="1">
      <c r="A683" s="3"/>
      <c r="B683" s="113"/>
      <c r="C683" s="114"/>
      <c r="D683" s="115"/>
      <c r="E683" s="116"/>
      <c r="F683" s="116"/>
      <c r="G683" s="116"/>
      <c r="H683" s="116"/>
      <c r="I683" s="116"/>
      <c r="J683" s="116"/>
      <c r="K683" s="113"/>
      <c r="L683" s="117"/>
      <c r="M683" s="118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</row>
    <row r="684" spans="1:26" ht="17.25" customHeight="1">
      <c r="A684" s="3"/>
      <c r="B684" s="113"/>
      <c r="C684" s="114"/>
      <c r="D684" s="115"/>
      <c r="E684" s="116"/>
      <c r="F684" s="116"/>
      <c r="G684" s="116"/>
      <c r="H684" s="116"/>
      <c r="I684" s="116"/>
      <c r="J684" s="116"/>
      <c r="K684" s="113"/>
      <c r="L684" s="117"/>
      <c r="M684" s="118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</row>
    <row r="685" spans="1:26" ht="17.25" customHeight="1">
      <c r="A685" s="3"/>
      <c r="B685" s="113"/>
      <c r="C685" s="114"/>
      <c r="D685" s="115"/>
      <c r="E685" s="116"/>
      <c r="F685" s="116"/>
      <c r="G685" s="116"/>
      <c r="H685" s="116"/>
      <c r="I685" s="116"/>
      <c r="J685" s="116"/>
      <c r="K685" s="113"/>
      <c r="L685" s="117"/>
      <c r="M685" s="118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</row>
    <row r="686" spans="1:26" ht="17.25" customHeight="1">
      <c r="A686" s="3"/>
      <c r="B686" s="113"/>
      <c r="C686" s="114"/>
      <c r="D686" s="115"/>
      <c r="E686" s="116"/>
      <c r="F686" s="116"/>
      <c r="G686" s="116"/>
      <c r="H686" s="116"/>
      <c r="I686" s="116"/>
      <c r="J686" s="116"/>
      <c r="K686" s="113"/>
      <c r="L686" s="117"/>
      <c r="M686" s="118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</row>
    <row r="687" spans="1:26" ht="17.25" customHeight="1">
      <c r="A687" s="3"/>
      <c r="B687" s="113"/>
      <c r="C687" s="114"/>
      <c r="D687" s="115"/>
      <c r="E687" s="116"/>
      <c r="F687" s="116"/>
      <c r="G687" s="116"/>
      <c r="H687" s="116"/>
      <c r="I687" s="116"/>
      <c r="J687" s="116"/>
      <c r="K687" s="113"/>
      <c r="L687" s="117"/>
      <c r="M687" s="118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</row>
    <row r="688" spans="1:26" ht="17.25" customHeight="1">
      <c r="A688" s="3"/>
      <c r="B688" s="113"/>
      <c r="C688" s="114"/>
      <c r="D688" s="115"/>
      <c r="E688" s="116"/>
      <c r="F688" s="116"/>
      <c r="G688" s="116"/>
      <c r="H688" s="116"/>
      <c r="I688" s="116"/>
      <c r="J688" s="116"/>
      <c r="K688" s="113"/>
      <c r="L688" s="117"/>
      <c r="M688" s="118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</row>
    <row r="689" spans="1:26" ht="17.25" customHeight="1">
      <c r="A689" s="3"/>
      <c r="B689" s="113"/>
      <c r="C689" s="114"/>
      <c r="D689" s="115"/>
      <c r="E689" s="116"/>
      <c r="F689" s="116"/>
      <c r="G689" s="116"/>
      <c r="H689" s="116"/>
      <c r="I689" s="116"/>
      <c r="J689" s="116"/>
      <c r="K689" s="113"/>
      <c r="L689" s="117"/>
      <c r="M689" s="118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</row>
    <row r="690" spans="1:26" ht="17.25" customHeight="1">
      <c r="A690" s="3"/>
      <c r="B690" s="113"/>
      <c r="C690" s="114"/>
      <c r="D690" s="115"/>
      <c r="E690" s="116"/>
      <c r="F690" s="116"/>
      <c r="G690" s="116"/>
      <c r="H690" s="116"/>
      <c r="I690" s="116"/>
      <c r="J690" s="116"/>
      <c r="K690" s="113"/>
      <c r="L690" s="117"/>
      <c r="M690" s="118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</row>
    <row r="691" spans="1:26" ht="17.25" customHeight="1">
      <c r="A691" s="3"/>
      <c r="B691" s="113"/>
      <c r="C691" s="114"/>
      <c r="D691" s="115"/>
      <c r="E691" s="116"/>
      <c r="F691" s="116"/>
      <c r="G691" s="116"/>
      <c r="H691" s="116"/>
      <c r="I691" s="116"/>
      <c r="J691" s="116"/>
      <c r="K691" s="113"/>
      <c r="L691" s="117"/>
      <c r="M691" s="118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</row>
    <row r="692" spans="1:26" ht="17.25" customHeight="1">
      <c r="A692" s="3"/>
      <c r="B692" s="113"/>
      <c r="C692" s="114"/>
      <c r="D692" s="115"/>
      <c r="E692" s="116"/>
      <c r="F692" s="116"/>
      <c r="G692" s="116"/>
      <c r="H692" s="116"/>
      <c r="I692" s="116"/>
      <c r="J692" s="116"/>
      <c r="K692" s="113"/>
      <c r="L692" s="117"/>
      <c r="M692" s="118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</row>
    <row r="693" spans="1:26" ht="17.25" customHeight="1">
      <c r="A693" s="3"/>
      <c r="B693" s="113"/>
      <c r="C693" s="114"/>
      <c r="D693" s="115"/>
      <c r="E693" s="116"/>
      <c r="F693" s="116"/>
      <c r="G693" s="116"/>
      <c r="H693" s="116"/>
      <c r="I693" s="116"/>
      <c r="J693" s="116"/>
      <c r="K693" s="113"/>
      <c r="L693" s="117"/>
      <c r="M693" s="118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</row>
    <row r="694" spans="1:26" ht="17.25" customHeight="1">
      <c r="A694" s="3"/>
      <c r="B694" s="113"/>
      <c r="C694" s="114"/>
      <c r="D694" s="115"/>
      <c r="E694" s="116"/>
      <c r="F694" s="116"/>
      <c r="G694" s="116"/>
      <c r="H694" s="116"/>
      <c r="I694" s="116"/>
      <c r="J694" s="116"/>
      <c r="K694" s="113"/>
      <c r="L694" s="117"/>
      <c r="M694" s="118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</row>
    <row r="695" spans="1:26" ht="17.25" customHeight="1">
      <c r="A695" s="3"/>
      <c r="B695" s="113"/>
      <c r="C695" s="114"/>
      <c r="D695" s="115"/>
      <c r="E695" s="116"/>
      <c r="F695" s="116"/>
      <c r="G695" s="116"/>
      <c r="H695" s="116"/>
      <c r="I695" s="116"/>
      <c r="J695" s="116"/>
      <c r="K695" s="113"/>
      <c r="L695" s="117"/>
      <c r="M695" s="118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</row>
    <row r="696" spans="1:26" ht="17.25" customHeight="1">
      <c r="A696" s="3"/>
      <c r="B696" s="113"/>
      <c r="C696" s="114"/>
      <c r="D696" s="115"/>
      <c r="E696" s="116"/>
      <c r="F696" s="116"/>
      <c r="G696" s="116"/>
      <c r="H696" s="116"/>
      <c r="I696" s="116"/>
      <c r="J696" s="116"/>
      <c r="K696" s="113"/>
      <c r="L696" s="117"/>
      <c r="M696" s="118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</row>
    <row r="697" spans="1:26" ht="17.25" customHeight="1">
      <c r="A697" s="3"/>
      <c r="B697" s="113"/>
      <c r="C697" s="114"/>
      <c r="D697" s="115"/>
      <c r="E697" s="116"/>
      <c r="F697" s="116"/>
      <c r="G697" s="116"/>
      <c r="H697" s="116"/>
      <c r="I697" s="116"/>
      <c r="J697" s="116"/>
      <c r="K697" s="113"/>
      <c r="L697" s="117"/>
      <c r="M697" s="118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</row>
    <row r="698" spans="1:26" ht="17.25" customHeight="1">
      <c r="A698" s="3"/>
      <c r="B698" s="113"/>
      <c r="C698" s="114"/>
      <c r="D698" s="115"/>
      <c r="E698" s="116"/>
      <c r="F698" s="116"/>
      <c r="G698" s="116"/>
      <c r="H698" s="116"/>
      <c r="I698" s="116"/>
      <c r="J698" s="116"/>
      <c r="K698" s="113"/>
      <c r="L698" s="117"/>
      <c r="M698" s="118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</row>
    <row r="699" spans="1:26" ht="17.25" customHeight="1">
      <c r="A699" s="3"/>
      <c r="B699" s="113"/>
      <c r="C699" s="114"/>
      <c r="D699" s="115"/>
      <c r="E699" s="116"/>
      <c r="F699" s="116"/>
      <c r="G699" s="116"/>
      <c r="H699" s="116"/>
      <c r="I699" s="116"/>
      <c r="J699" s="116"/>
      <c r="K699" s="113"/>
      <c r="L699" s="117"/>
      <c r="M699" s="118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</row>
    <row r="700" spans="1:26" ht="17.25" customHeight="1">
      <c r="A700" s="3"/>
      <c r="B700" s="113"/>
      <c r="C700" s="114"/>
      <c r="D700" s="115"/>
      <c r="E700" s="116"/>
      <c r="F700" s="116"/>
      <c r="G700" s="116"/>
      <c r="H700" s="116"/>
      <c r="I700" s="116"/>
      <c r="J700" s="116"/>
      <c r="K700" s="113"/>
      <c r="L700" s="117"/>
      <c r="M700" s="118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</row>
    <row r="701" spans="1:26" ht="17.25" customHeight="1">
      <c r="A701" s="3"/>
      <c r="B701" s="113"/>
      <c r="C701" s="114"/>
      <c r="D701" s="115"/>
      <c r="E701" s="116"/>
      <c r="F701" s="116"/>
      <c r="G701" s="116"/>
      <c r="H701" s="116"/>
      <c r="I701" s="116"/>
      <c r="J701" s="116"/>
      <c r="K701" s="113"/>
      <c r="L701" s="117"/>
      <c r="M701" s="118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</row>
    <row r="702" spans="1:26" ht="17.25" customHeight="1">
      <c r="A702" s="3"/>
      <c r="B702" s="113"/>
      <c r="C702" s="114"/>
      <c r="D702" s="115"/>
      <c r="E702" s="116"/>
      <c r="F702" s="116"/>
      <c r="G702" s="116"/>
      <c r="H702" s="116"/>
      <c r="I702" s="116"/>
      <c r="J702" s="116"/>
      <c r="K702" s="113"/>
      <c r="L702" s="117"/>
      <c r="M702" s="118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</row>
    <row r="703" spans="1:26" ht="17.25" customHeight="1">
      <c r="A703" s="3"/>
      <c r="B703" s="113"/>
      <c r="C703" s="114"/>
      <c r="D703" s="115"/>
      <c r="E703" s="116"/>
      <c r="F703" s="116"/>
      <c r="G703" s="116"/>
      <c r="H703" s="116"/>
      <c r="I703" s="116"/>
      <c r="J703" s="116"/>
      <c r="K703" s="113"/>
      <c r="L703" s="117"/>
      <c r="M703" s="118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</row>
    <row r="704" spans="1:26" ht="17.25" customHeight="1">
      <c r="A704" s="3"/>
      <c r="B704" s="113"/>
      <c r="C704" s="114"/>
      <c r="D704" s="115"/>
      <c r="E704" s="116"/>
      <c r="F704" s="116"/>
      <c r="G704" s="116"/>
      <c r="H704" s="116"/>
      <c r="I704" s="116"/>
      <c r="J704" s="116"/>
      <c r="K704" s="113"/>
      <c r="L704" s="117"/>
      <c r="M704" s="118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</row>
    <row r="705" spans="1:26" ht="17.25" customHeight="1">
      <c r="A705" s="3"/>
      <c r="B705" s="113"/>
      <c r="C705" s="114"/>
      <c r="D705" s="115"/>
      <c r="E705" s="116"/>
      <c r="F705" s="116"/>
      <c r="G705" s="116"/>
      <c r="H705" s="116"/>
      <c r="I705" s="116"/>
      <c r="J705" s="116"/>
      <c r="K705" s="113"/>
      <c r="L705" s="117"/>
      <c r="M705" s="118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</row>
    <row r="706" spans="1:26" ht="17.25" customHeight="1">
      <c r="A706" s="3"/>
      <c r="B706" s="113"/>
      <c r="C706" s="114"/>
      <c r="D706" s="115"/>
      <c r="E706" s="116"/>
      <c r="F706" s="116"/>
      <c r="G706" s="116"/>
      <c r="H706" s="116"/>
      <c r="I706" s="116"/>
      <c r="J706" s="116"/>
      <c r="K706" s="113"/>
      <c r="L706" s="117"/>
      <c r="M706" s="118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</row>
    <row r="707" spans="1:26" ht="17.25" customHeight="1">
      <c r="A707" s="3"/>
      <c r="B707" s="113"/>
      <c r="C707" s="114"/>
      <c r="D707" s="115"/>
      <c r="E707" s="116"/>
      <c r="F707" s="116"/>
      <c r="G707" s="116"/>
      <c r="H707" s="116"/>
      <c r="I707" s="116"/>
      <c r="J707" s="116"/>
      <c r="K707" s="113"/>
      <c r="L707" s="117"/>
      <c r="M707" s="118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</row>
    <row r="708" spans="1:26" ht="17.25" customHeight="1">
      <c r="A708" s="3"/>
      <c r="B708" s="113"/>
      <c r="C708" s="114"/>
      <c r="D708" s="115"/>
      <c r="E708" s="116"/>
      <c r="F708" s="116"/>
      <c r="G708" s="116"/>
      <c r="H708" s="116"/>
      <c r="I708" s="116"/>
      <c r="J708" s="116"/>
      <c r="K708" s="113"/>
      <c r="L708" s="117"/>
      <c r="M708" s="118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</row>
    <row r="709" spans="1:26" ht="17.25" customHeight="1">
      <c r="A709" s="3"/>
      <c r="B709" s="113"/>
      <c r="C709" s="114"/>
      <c r="D709" s="115"/>
      <c r="E709" s="116"/>
      <c r="F709" s="116"/>
      <c r="G709" s="116"/>
      <c r="H709" s="116"/>
      <c r="I709" s="116"/>
      <c r="J709" s="116"/>
      <c r="K709" s="113"/>
      <c r="L709" s="117"/>
      <c r="M709" s="118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</row>
    <row r="710" spans="1:26" ht="17.25" customHeight="1">
      <c r="A710" s="3"/>
      <c r="B710" s="113"/>
      <c r="C710" s="114"/>
      <c r="D710" s="115"/>
      <c r="E710" s="116"/>
      <c r="F710" s="116"/>
      <c r="G710" s="116"/>
      <c r="H710" s="116"/>
      <c r="I710" s="116"/>
      <c r="J710" s="116"/>
      <c r="K710" s="113"/>
      <c r="L710" s="117"/>
      <c r="M710" s="118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</row>
    <row r="711" spans="1:26" ht="17.25" customHeight="1">
      <c r="A711" s="3"/>
      <c r="B711" s="113"/>
      <c r="C711" s="114"/>
      <c r="D711" s="115"/>
      <c r="E711" s="116"/>
      <c r="F711" s="116"/>
      <c r="G711" s="116"/>
      <c r="H711" s="116"/>
      <c r="I711" s="116"/>
      <c r="J711" s="116"/>
      <c r="K711" s="113"/>
      <c r="L711" s="117"/>
      <c r="M711" s="118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</row>
    <row r="712" spans="1:26" ht="17.25" customHeight="1">
      <c r="A712" s="3"/>
      <c r="B712" s="113"/>
      <c r="C712" s="114"/>
      <c r="D712" s="115"/>
      <c r="E712" s="116"/>
      <c r="F712" s="116"/>
      <c r="G712" s="116"/>
      <c r="H712" s="116"/>
      <c r="I712" s="116"/>
      <c r="J712" s="116"/>
      <c r="K712" s="113"/>
      <c r="L712" s="117"/>
      <c r="M712" s="118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</row>
    <row r="713" spans="1:26" ht="17.25" customHeight="1">
      <c r="A713" s="3"/>
      <c r="B713" s="113"/>
      <c r="C713" s="114"/>
      <c r="D713" s="115"/>
      <c r="E713" s="116"/>
      <c r="F713" s="116"/>
      <c r="G713" s="116"/>
      <c r="H713" s="116"/>
      <c r="I713" s="116"/>
      <c r="J713" s="116"/>
      <c r="K713" s="113"/>
      <c r="L713" s="117"/>
      <c r="M713" s="118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</row>
    <row r="714" spans="1:26" ht="17.25" customHeight="1">
      <c r="A714" s="3"/>
      <c r="B714" s="113"/>
      <c r="C714" s="114"/>
      <c r="D714" s="115"/>
      <c r="E714" s="116"/>
      <c r="F714" s="116"/>
      <c r="G714" s="116"/>
      <c r="H714" s="116"/>
      <c r="I714" s="116"/>
      <c r="J714" s="116"/>
      <c r="K714" s="113"/>
      <c r="L714" s="117"/>
      <c r="M714" s="118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</row>
    <row r="715" spans="1:26" ht="17.25" customHeight="1">
      <c r="A715" s="3"/>
      <c r="B715" s="113"/>
      <c r="C715" s="114"/>
      <c r="D715" s="115"/>
      <c r="E715" s="116"/>
      <c r="F715" s="116"/>
      <c r="G715" s="116"/>
      <c r="H715" s="116"/>
      <c r="I715" s="116"/>
      <c r="J715" s="116"/>
      <c r="K715" s="113"/>
      <c r="L715" s="117"/>
      <c r="M715" s="118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</row>
    <row r="716" spans="1:26" ht="17.25" customHeight="1">
      <c r="A716" s="3"/>
      <c r="B716" s="113"/>
      <c r="C716" s="114"/>
      <c r="D716" s="115"/>
      <c r="E716" s="116"/>
      <c r="F716" s="116"/>
      <c r="G716" s="116"/>
      <c r="H716" s="116"/>
      <c r="I716" s="116"/>
      <c r="J716" s="116"/>
      <c r="K716" s="113"/>
      <c r="L716" s="117"/>
      <c r="M716" s="118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</row>
    <row r="717" spans="1:26" ht="17.25" customHeight="1">
      <c r="A717" s="3"/>
      <c r="B717" s="113"/>
      <c r="C717" s="114"/>
      <c r="D717" s="115"/>
      <c r="E717" s="116"/>
      <c r="F717" s="116"/>
      <c r="G717" s="116"/>
      <c r="H717" s="116"/>
      <c r="I717" s="116"/>
      <c r="J717" s="116"/>
      <c r="K717" s="113"/>
      <c r="L717" s="117"/>
      <c r="M717" s="118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</row>
    <row r="718" spans="1:26" ht="17.25" customHeight="1">
      <c r="A718" s="3"/>
      <c r="B718" s="113"/>
      <c r="C718" s="114"/>
      <c r="D718" s="115"/>
      <c r="E718" s="116"/>
      <c r="F718" s="116"/>
      <c r="G718" s="116"/>
      <c r="H718" s="116"/>
      <c r="I718" s="116"/>
      <c r="J718" s="116"/>
      <c r="K718" s="113"/>
      <c r="L718" s="117"/>
      <c r="M718" s="118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</row>
    <row r="719" spans="1:26" ht="17.25" customHeight="1">
      <c r="A719" s="3"/>
      <c r="B719" s="113"/>
      <c r="C719" s="114"/>
      <c r="D719" s="115"/>
      <c r="E719" s="116"/>
      <c r="F719" s="116"/>
      <c r="G719" s="116"/>
      <c r="H719" s="116"/>
      <c r="I719" s="116"/>
      <c r="J719" s="116"/>
      <c r="K719" s="113"/>
      <c r="L719" s="117"/>
      <c r="M719" s="118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</row>
    <row r="720" spans="1:26" ht="17.25" customHeight="1">
      <c r="A720" s="3"/>
      <c r="B720" s="113"/>
      <c r="C720" s="114"/>
      <c r="D720" s="115"/>
      <c r="E720" s="116"/>
      <c r="F720" s="116"/>
      <c r="G720" s="116"/>
      <c r="H720" s="116"/>
      <c r="I720" s="116"/>
      <c r="J720" s="116"/>
      <c r="K720" s="113"/>
      <c r="L720" s="117"/>
      <c r="M720" s="118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</row>
    <row r="721" spans="1:26" ht="17.25" customHeight="1">
      <c r="A721" s="3"/>
      <c r="B721" s="113"/>
      <c r="C721" s="114"/>
      <c r="D721" s="115"/>
      <c r="E721" s="116"/>
      <c r="F721" s="116"/>
      <c r="G721" s="116"/>
      <c r="H721" s="116"/>
      <c r="I721" s="116"/>
      <c r="J721" s="116"/>
      <c r="K721" s="113"/>
      <c r="L721" s="117"/>
      <c r="M721" s="118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</row>
    <row r="722" spans="1:26" ht="17.25" customHeight="1">
      <c r="A722" s="3"/>
      <c r="B722" s="113"/>
      <c r="C722" s="114"/>
      <c r="D722" s="115"/>
      <c r="E722" s="116"/>
      <c r="F722" s="116"/>
      <c r="G722" s="116"/>
      <c r="H722" s="116"/>
      <c r="I722" s="116"/>
      <c r="J722" s="116"/>
      <c r="K722" s="113"/>
      <c r="L722" s="117"/>
      <c r="M722" s="118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</row>
    <row r="723" spans="1:26" ht="17.25" customHeight="1">
      <c r="A723" s="3"/>
      <c r="B723" s="113"/>
      <c r="C723" s="114"/>
      <c r="D723" s="115"/>
      <c r="E723" s="116"/>
      <c r="F723" s="116"/>
      <c r="G723" s="116"/>
      <c r="H723" s="116"/>
      <c r="I723" s="116"/>
      <c r="J723" s="116"/>
      <c r="K723" s="113"/>
      <c r="L723" s="117"/>
      <c r="M723" s="118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</row>
    <row r="724" spans="1:26" ht="17.25" customHeight="1">
      <c r="A724" s="3"/>
      <c r="B724" s="113"/>
      <c r="C724" s="114"/>
      <c r="D724" s="115"/>
      <c r="E724" s="116"/>
      <c r="F724" s="116"/>
      <c r="G724" s="116"/>
      <c r="H724" s="116"/>
      <c r="I724" s="116"/>
      <c r="J724" s="116"/>
      <c r="K724" s="113"/>
      <c r="L724" s="117"/>
      <c r="M724" s="118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</row>
    <row r="725" spans="1:26" ht="17.25" customHeight="1">
      <c r="A725" s="3"/>
      <c r="B725" s="113"/>
      <c r="C725" s="114"/>
      <c r="D725" s="115"/>
      <c r="E725" s="116"/>
      <c r="F725" s="116"/>
      <c r="G725" s="116"/>
      <c r="H725" s="116"/>
      <c r="I725" s="116"/>
      <c r="J725" s="116"/>
      <c r="K725" s="113"/>
      <c r="L725" s="117"/>
      <c r="M725" s="118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</row>
    <row r="726" spans="1:26" ht="17.25" customHeight="1">
      <c r="A726" s="3"/>
      <c r="B726" s="113"/>
      <c r="C726" s="114"/>
      <c r="D726" s="115"/>
      <c r="E726" s="116"/>
      <c r="F726" s="116"/>
      <c r="G726" s="116"/>
      <c r="H726" s="116"/>
      <c r="I726" s="116"/>
      <c r="J726" s="116"/>
      <c r="K726" s="113"/>
      <c r="L726" s="117"/>
      <c r="M726" s="118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</row>
    <row r="727" spans="1:26" ht="17.25" customHeight="1">
      <c r="A727" s="3"/>
      <c r="B727" s="113"/>
      <c r="C727" s="114"/>
      <c r="D727" s="115"/>
      <c r="E727" s="116"/>
      <c r="F727" s="116"/>
      <c r="G727" s="116"/>
      <c r="H727" s="116"/>
      <c r="I727" s="116"/>
      <c r="J727" s="116"/>
      <c r="K727" s="113"/>
      <c r="L727" s="117"/>
      <c r="M727" s="118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</row>
    <row r="728" spans="1:26" ht="17.25" customHeight="1">
      <c r="A728" s="3"/>
      <c r="B728" s="113"/>
      <c r="C728" s="114"/>
      <c r="D728" s="115"/>
      <c r="E728" s="116"/>
      <c r="F728" s="116"/>
      <c r="G728" s="116"/>
      <c r="H728" s="116"/>
      <c r="I728" s="116"/>
      <c r="J728" s="116"/>
      <c r="K728" s="113"/>
      <c r="L728" s="117"/>
      <c r="M728" s="118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</row>
    <row r="729" spans="1:26" ht="17.25" customHeight="1">
      <c r="A729" s="3"/>
      <c r="B729" s="113"/>
      <c r="C729" s="114"/>
      <c r="D729" s="115"/>
      <c r="E729" s="116"/>
      <c r="F729" s="116"/>
      <c r="G729" s="116"/>
      <c r="H729" s="116"/>
      <c r="I729" s="116"/>
      <c r="J729" s="116"/>
      <c r="K729" s="113"/>
      <c r="L729" s="117"/>
      <c r="M729" s="118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</row>
    <row r="730" spans="1:26" ht="17.25" customHeight="1">
      <c r="A730" s="3"/>
      <c r="B730" s="113"/>
      <c r="C730" s="114"/>
      <c r="D730" s="115"/>
      <c r="E730" s="116"/>
      <c r="F730" s="116"/>
      <c r="G730" s="116"/>
      <c r="H730" s="116"/>
      <c r="I730" s="116"/>
      <c r="J730" s="116"/>
      <c r="K730" s="113"/>
      <c r="L730" s="117"/>
      <c r="M730" s="118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</row>
    <row r="731" spans="1:26" ht="17.25" customHeight="1">
      <c r="A731" s="3"/>
      <c r="B731" s="113"/>
      <c r="C731" s="114"/>
      <c r="D731" s="115"/>
      <c r="E731" s="116"/>
      <c r="F731" s="116"/>
      <c r="G731" s="116"/>
      <c r="H731" s="116"/>
      <c r="I731" s="116"/>
      <c r="J731" s="116"/>
      <c r="K731" s="113"/>
      <c r="L731" s="117"/>
      <c r="M731" s="118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</row>
    <row r="732" spans="1:26" ht="17.25" customHeight="1">
      <c r="A732" s="3"/>
      <c r="B732" s="113"/>
      <c r="C732" s="114"/>
      <c r="D732" s="115"/>
      <c r="E732" s="116"/>
      <c r="F732" s="116"/>
      <c r="G732" s="116"/>
      <c r="H732" s="116"/>
      <c r="I732" s="116"/>
      <c r="J732" s="116"/>
      <c r="K732" s="113"/>
      <c r="L732" s="117"/>
      <c r="M732" s="118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</row>
    <row r="733" spans="1:26" ht="17.25" customHeight="1">
      <c r="A733" s="3"/>
      <c r="B733" s="113"/>
      <c r="C733" s="114"/>
      <c r="D733" s="115"/>
      <c r="E733" s="116"/>
      <c r="F733" s="116"/>
      <c r="G733" s="116"/>
      <c r="H733" s="116"/>
      <c r="I733" s="116"/>
      <c r="J733" s="116"/>
      <c r="K733" s="113"/>
      <c r="L733" s="117"/>
      <c r="M733" s="118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</row>
    <row r="734" spans="1:26" ht="17.25" customHeight="1">
      <c r="A734" s="3"/>
      <c r="B734" s="113"/>
      <c r="C734" s="114"/>
      <c r="D734" s="115"/>
      <c r="E734" s="116"/>
      <c r="F734" s="116"/>
      <c r="G734" s="116"/>
      <c r="H734" s="116"/>
      <c r="I734" s="116"/>
      <c r="J734" s="116"/>
      <c r="K734" s="113"/>
      <c r="L734" s="117"/>
      <c r="M734" s="118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</row>
    <row r="735" spans="1:26" ht="17.25" customHeight="1">
      <c r="A735" s="3"/>
      <c r="B735" s="113"/>
      <c r="C735" s="114"/>
      <c r="D735" s="115"/>
      <c r="E735" s="116"/>
      <c r="F735" s="116"/>
      <c r="G735" s="116"/>
      <c r="H735" s="116"/>
      <c r="I735" s="116"/>
      <c r="J735" s="116"/>
      <c r="K735" s="113"/>
      <c r="L735" s="117"/>
      <c r="M735" s="118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</row>
    <row r="736" spans="1:26" ht="17.25" customHeight="1">
      <c r="A736" s="3"/>
      <c r="B736" s="113"/>
      <c r="C736" s="114"/>
      <c r="D736" s="115"/>
      <c r="E736" s="116"/>
      <c r="F736" s="116"/>
      <c r="G736" s="116"/>
      <c r="H736" s="116"/>
      <c r="I736" s="116"/>
      <c r="J736" s="116"/>
      <c r="K736" s="113"/>
      <c r="L736" s="117"/>
      <c r="M736" s="118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</row>
    <row r="737" spans="1:26" ht="17.25" customHeight="1">
      <c r="A737" s="3"/>
      <c r="B737" s="113"/>
      <c r="C737" s="114"/>
      <c r="D737" s="115"/>
      <c r="E737" s="116"/>
      <c r="F737" s="116"/>
      <c r="G737" s="116"/>
      <c r="H737" s="116"/>
      <c r="I737" s="116"/>
      <c r="J737" s="116"/>
      <c r="K737" s="113"/>
      <c r="L737" s="117"/>
      <c r="M737" s="118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</row>
    <row r="738" spans="1:26" ht="17.25" customHeight="1">
      <c r="A738" s="3"/>
      <c r="B738" s="113"/>
      <c r="C738" s="114"/>
      <c r="D738" s="115"/>
      <c r="E738" s="116"/>
      <c r="F738" s="116"/>
      <c r="G738" s="116"/>
      <c r="H738" s="116"/>
      <c r="I738" s="116"/>
      <c r="J738" s="116"/>
      <c r="K738" s="113"/>
      <c r="L738" s="117"/>
      <c r="M738" s="118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</row>
    <row r="739" spans="1:26" ht="17.25" customHeight="1">
      <c r="A739" s="3"/>
      <c r="B739" s="113"/>
      <c r="C739" s="114"/>
      <c r="D739" s="115"/>
      <c r="E739" s="116"/>
      <c r="F739" s="116"/>
      <c r="G739" s="116"/>
      <c r="H739" s="116"/>
      <c r="I739" s="116"/>
      <c r="J739" s="116"/>
      <c r="K739" s="113"/>
      <c r="L739" s="117"/>
      <c r="M739" s="118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</row>
    <row r="740" spans="1:26" ht="17.25" customHeight="1">
      <c r="A740" s="3"/>
      <c r="B740" s="113"/>
      <c r="C740" s="114"/>
      <c r="D740" s="115"/>
      <c r="E740" s="116"/>
      <c r="F740" s="116"/>
      <c r="G740" s="116"/>
      <c r="H740" s="116"/>
      <c r="I740" s="116"/>
      <c r="J740" s="116"/>
      <c r="K740" s="113"/>
      <c r="L740" s="117"/>
      <c r="M740" s="118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</row>
    <row r="741" spans="1:26" ht="17.25" customHeight="1">
      <c r="A741" s="3"/>
      <c r="B741" s="113"/>
      <c r="C741" s="114"/>
      <c r="D741" s="115"/>
      <c r="E741" s="116"/>
      <c r="F741" s="116"/>
      <c r="G741" s="116"/>
      <c r="H741" s="116"/>
      <c r="I741" s="116"/>
      <c r="J741" s="116"/>
      <c r="K741" s="113"/>
      <c r="L741" s="117"/>
      <c r="M741" s="118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</row>
    <row r="742" spans="1:26" ht="17.25" customHeight="1">
      <c r="A742" s="3"/>
      <c r="B742" s="113"/>
      <c r="C742" s="114"/>
      <c r="D742" s="115"/>
      <c r="E742" s="116"/>
      <c r="F742" s="116"/>
      <c r="G742" s="116"/>
      <c r="H742" s="116"/>
      <c r="I742" s="116"/>
      <c r="J742" s="116"/>
      <c r="K742" s="113"/>
      <c r="L742" s="117"/>
      <c r="M742" s="118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</row>
    <row r="743" spans="1:26" ht="17.25" customHeight="1">
      <c r="A743" s="3"/>
      <c r="B743" s="113"/>
      <c r="C743" s="114"/>
      <c r="D743" s="115"/>
      <c r="E743" s="116"/>
      <c r="F743" s="116"/>
      <c r="G743" s="116"/>
      <c r="H743" s="116"/>
      <c r="I743" s="116"/>
      <c r="J743" s="116"/>
      <c r="K743" s="113"/>
      <c r="L743" s="117"/>
      <c r="M743" s="118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</row>
    <row r="744" spans="1:26" ht="17.25" customHeight="1">
      <c r="A744" s="3"/>
      <c r="B744" s="113"/>
      <c r="C744" s="114"/>
      <c r="D744" s="115"/>
      <c r="E744" s="116"/>
      <c r="F744" s="116"/>
      <c r="G744" s="116"/>
      <c r="H744" s="116"/>
      <c r="I744" s="116"/>
      <c r="J744" s="116"/>
      <c r="K744" s="113"/>
      <c r="L744" s="117"/>
      <c r="M744" s="118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</row>
    <row r="745" spans="1:26" ht="17.25" customHeight="1">
      <c r="A745" s="3"/>
      <c r="B745" s="113"/>
      <c r="C745" s="114"/>
      <c r="D745" s="115"/>
      <c r="E745" s="116"/>
      <c r="F745" s="116"/>
      <c r="G745" s="116"/>
      <c r="H745" s="116"/>
      <c r="I745" s="116"/>
      <c r="J745" s="116"/>
      <c r="K745" s="113"/>
      <c r="L745" s="117"/>
      <c r="M745" s="118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</row>
    <row r="746" spans="1:26" ht="17.25" customHeight="1">
      <c r="A746" s="3"/>
      <c r="B746" s="113"/>
      <c r="C746" s="114"/>
      <c r="D746" s="115"/>
      <c r="E746" s="116"/>
      <c r="F746" s="116"/>
      <c r="G746" s="116"/>
      <c r="H746" s="116"/>
      <c r="I746" s="116"/>
      <c r="J746" s="116"/>
      <c r="K746" s="113"/>
      <c r="L746" s="117"/>
      <c r="M746" s="118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</row>
    <row r="747" spans="1:26" ht="17.25" customHeight="1">
      <c r="A747" s="3"/>
      <c r="B747" s="113"/>
      <c r="C747" s="114"/>
      <c r="D747" s="115"/>
      <c r="E747" s="116"/>
      <c r="F747" s="116"/>
      <c r="G747" s="116"/>
      <c r="H747" s="116"/>
      <c r="I747" s="116"/>
      <c r="J747" s="116"/>
      <c r="K747" s="113"/>
      <c r="L747" s="117"/>
      <c r="M747" s="118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</row>
    <row r="748" spans="1:26" ht="17.25" customHeight="1">
      <c r="A748" s="3"/>
      <c r="B748" s="113"/>
      <c r="C748" s="114"/>
      <c r="D748" s="115"/>
      <c r="E748" s="116"/>
      <c r="F748" s="116"/>
      <c r="G748" s="116"/>
      <c r="H748" s="116"/>
      <c r="I748" s="116"/>
      <c r="J748" s="116"/>
      <c r="K748" s="113"/>
      <c r="L748" s="117"/>
      <c r="M748" s="118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</row>
    <row r="749" spans="1:26" ht="17.25" customHeight="1">
      <c r="A749" s="3"/>
      <c r="B749" s="113"/>
      <c r="C749" s="114"/>
      <c r="D749" s="115"/>
      <c r="E749" s="116"/>
      <c r="F749" s="116"/>
      <c r="G749" s="116"/>
      <c r="H749" s="116"/>
      <c r="I749" s="116"/>
      <c r="J749" s="116"/>
      <c r="K749" s="113"/>
      <c r="L749" s="117"/>
      <c r="M749" s="118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</row>
    <row r="750" spans="1:26" ht="17.25" customHeight="1">
      <c r="A750" s="3"/>
      <c r="B750" s="113"/>
      <c r="C750" s="114"/>
      <c r="D750" s="115"/>
      <c r="E750" s="116"/>
      <c r="F750" s="116"/>
      <c r="G750" s="116"/>
      <c r="H750" s="116"/>
      <c r="I750" s="116"/>
      <c r="J750" s="116"/>
      <c r="K750" s="113"/>
      <c r="L750" s="117"/>
      <c r="M750" s="118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</row>
    <row r="751" spans="1:26" ht="17.25" customHeight="1">
      <c r="A751" s="3"/>
      <c r="B751" s="113"/>
      <c r="C751" s="114"/>
      <c r="D751" s="115"/>
      <c r="E751" s="116"/>
      <c r="F751" s="116"/>
      <c r="G751" s="116"/>
      <c r="H751" s="116"/>
      <c r="I751" s="116"/>
      <c r="J751" s="116"/>
      <c r="K751" s="113"/>
      <c r="L751" s="117"/>
      <c r="M751" s="118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</row>
    <row r="752" spans="1:26" ht="17.25" customHeight="1">
      <c r="A752" s="3"/>
      <c r="B752" s="113"/>
      <c r="C752" s="114"/>
      <c r="D752" s="115"/>
      <c r="E752" s="116"/>
      <c r="F752" s="116"/>
      <c r="G752" s="116"/>
      <c r="H752" s="116"/>
      <c r="I752" s="116"/>
      <c r="J752" s="116"/>
      <c r="K752" s="113"/>
      <c r="L752" s="117"/>
      <c r="M752" s="118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</row>
    <row r="753" spans="1:26" ht="17.25" customHeight="1">
      <c r="A753" s="3"/>
      <c r="B753" s="113"/>
      <c r="C753" s="114"/>
      <c r="D753" s="115"/>
      <c r="E753" s="116"/>
      <c r="F753" s="116"/>
      <c r="G753" s="116"/>
      <c r="H753" s="116"/>
      <c r="I753" s="116"/>
      <c r="J753" s="116"/>
      <c r="K753" s="113"/>
      <c r="L753" s="117"/>
      <c r="M753" s="118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</row>
    <row r="754" spans="1:26" ht="17.25" customHeight="1">
      <c r="A754" s="3"/>
      <c r="B754" s="113"/>
      <c r="C754" s="114"/>
      <c r="D754" s="115"/>
      <c r="E754" s="116"/>
      <c r="F754" s="116"/>
      <c r="G754" s="116"/>
      <c r="H754" s="116"/>
      <c r="I754" s="116"/>
      <c r="J754" s="116"/>
      <c r="K754" s="113"/>
      <c r="L754" s="117"/>
      <c r="M754" s="118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</row>
    <row r="755" spans="1:26" ht="17.25" customHeight="1">
      <c r="A755" s="3"/>
      <c r="B755" s="113"/>
      <c r="C755" s="114"/>
      <c r="D755" s="115"/>
      <c r="E755" s="116"/>
      <c r="F755" s="116"/>
      <c r="G755" s="116"/>
      <c r="H755" s="116"/>
      <c r="I755" s="116"/>
      <c r="J755" s="116"/>
      <c r="K755" s="113"/>
      <c r="L755" s="117"/>
      <c r="M755" s="118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</row>
    <row r="756" spans="1:26" ht="17.25" customHeight="1">
      <c r="A756" s="3"/>
      <c r="B756" s="113"/>
      <c r="C756" s="114"/>
      <c r="D756" s="115"/>
      <c r="E756" s="116"/>
      <c r="F756" s="116"/>
      <c r="G756" s="116"/>
      <c r="H756" s="116"/>
      <c r="I756" s="116"/>
      <c r="J756" s="116"/>
      <c r="K756" s="113"/>
      <c r="L756" s="117"/>
      <c r="M756" s="118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</row>
    <row r="757" spans="1:26" ht="17.25" customHeight="1">
      <c r="A757" s="3"/>
      <c r="B757" s="113"/>
      <c r="C757" s="114"/>
      <c r="D757" s="115"/>
      <c r="E757" s="116"/>
      <c r="F757" s="116"/>
      <c r="G757" s="116"/>
      <c r="H757" s="116"/>
      <c r="I757" s="116"/>
      <c r="J757" s="116"/>
      <c r="K757" s="113"/>
      <c r="L757" s="117"/>
      <c r="M757" s="118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</row>
    <row r="758" spans="1:26" ht="17.25" customHeight="1">
      <c r="A758" s="3"/>
      <c r="B758" s="113"/>
      <c r="C758" s="114"/>
      <c r="D758" s="115"/>
      <c r="E758" s="116"/>
      <c r="F758" s="116"/>
      <c r="G758" s="116"/>
      <c r="H758" s="116"/>
      <c r="I758" s="116"/>
      <c r="J758" s="116"/>
      <c r="K758" s="113"/>
      <c r="L758" s="117"/>
      <c r="M758" s="118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</row>
    <row r="759" spans="1:26" ht="17.25" customHeight="1">
      <c r="A759" s="3"/>
      <c r="B759" s="113"/>
      <c r="C759" s="114"/>
      <c r="D759" s="115"/>
      <c r="E759" s="116"/>
      <c r="F759" s="116"/>
      <c r="G759" s="116"/>
      <c r="H759" s="116"/>
      <c r="I759" s="116"/>
      <c r="J759" s="116"/>
      <c r="K759" s="113"/>
      <c r="L759" s="117"/>
      <c r="M759" s="118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</row>
    <row r="760" spans="1:26" ht="17.25" customHeight="1">
      <c r="A760" s="3"/>
      <c r="B760" s="113"/>
      <c r="C760" s="114"/>
      <c r="D760" s="115"/>
      <c r="E760" s="116"/>
      <c r="F760" s="116"/>
      <c r="G760" s="116"/>
      <c r="H760" s="116"/>
      <c r="I760" s="116"/>
      <c r="J760" s="116"/>
      <c r="K760" s="113"/>
      <c r="L760" s="117"/>
      <c r="M760" s="118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</row>
    <row r="761" spans="1:26" ht="17.25" customHeight="1">
      <c r="A761" s="3"/>
      <c r="B761" s="113"/>
      <c r="C761" s="114"/>
      <c r="D761" s="115"/>
      <c r="E761" s="116"/>
      <c r="F761" s="116"/>
      <c r="G761" s="116"/>
      <c r="H761" s="116"/>
      <c r="I761" s="116"/>
      <c r="J761" s="116"/>
      <c r="K761" s="113"/>
      <c r="L761" s="117"/>
      <c r="M761" s="118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</row>
    <row r="762" spans="1:26" ht="17.25" customHeight="1">
      <c r="A762" s="3"/>
      <c r="B762" s="113"/>
      <c r="C762" s="114"/>
      <c r="D762" s="115"/>
      <c r="E762" s="116"/>
      <c r="F762" s="116"/>
      <c r="G762" s="116"/>
      <c r="H762" s="116"/>
      <c r="I762" s="116"/>
      <c r="J762" s="116"/>
      <c r="K762" s="113"/>
      <c r="L762" s="117"/>
      <c r="M762" s="118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</row>
    <row r="763" spans="1:26" ht="17.25" customHeight="1">
      <c r="A763" s="3"/>
      <c r="B763" s="113"/>
      <c r="C763" s="114"/>
      <c r="D763" s="115"/>
      <c r="E763" s="116"/>
      <c r="F763" s="116"/>
      <c r="G763" s="116"/>
      <c r="H763" s="116"/>
      <c r="I763" s="116"/>
      <c r="J763" s="116"/>
      <c r="K763" s="113"/>
      <c r="L763" s="117"/>
      <c r="M763" s="118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</row>
    <row r="764" spans="1:26" ht="17.25" customHeight="1">
      <c r="A764" s="3"/>
      <c r="B764" s="113"/>
      <c r="C764" s="114"/>
      <c r="D764" s="115"/>
      <c r="E764" s="116"/>
      <c r="F764" s="116"/>
      <c r="G764" s="116"/>
      <c r="H764" s="116"/>
      <c r="I764" s="116"/>
      <c r="J764" s="116"/>
      <c r="K764" s="113"/>
      <c r="L764" s="117"/>
      <c r="M764" s="118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</row>
    <row r="765" spans="1:26" ht="17.25" customHeight="1">
      <c r="A765" s="3"/>
      <c r="B765" s="113"/>
      <c r="C765" s="114"/>
      <c r="D765" s="115"/>
      <c r="E765" s="116"/>
      <c r="F765" s="116"/>
      <c r="G765" s="116"/>
      <c r="H765" s="116"/>
      <c r="I765" s="116"/>
      <c r="J765" s="116"/>
      <c r="K765" s="113"/>
      <c r="L765" s="117"/>
      <c r="M765" s="118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</row>
    <row r="766" spans="1:26" ht="17.25" customHeight="1">
      <c r="A766" s="3"/>
      <c r="B766" s="113"/>
      <c r="C766" s="114"/>
      <c r="D766" s="115"/>
      <c r="E766" s="116"/>
      <c r="F766" s="116"/>
      <c r="G766" s="116"/>
      <c r="H766" s="116"/>
      <c r="I766" s="116"/>
      <c r="J766" s="116"/>
      <c r="K766" s="113"/>
      <c r="L766" s="117"/>
      <c r="M766" s="118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</row>
    <row r="767" spans="1:26" ht="17.25" customHeight="1">
      <c r="A767" s="3"/>
      <c r="B767" s="113"/>
      <c r="C767" s="114"/>
      <c r="D767" s="115"/>
      <c r="E767" s="116"/>
      <c r="F767" s="116"/>
      <c r="G767" s="116"/>
      <c r="H767" s="116"/>
      <c r="I767" s="116"/>
      <c r="J767" s="116"/>
      <c r="K767" s="113"/>
      <c r="L767" s="117"/>
      <c r="M767" s="118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</row>
    <row r="768" spans="1:26" ht="17.25" customHeight="1">
      <c r="A768" s="3"/>
      <c r="B768" s="113"/>
      <c r="C768" s="114"/>
      <c r="D768" s="115"/>
      <c r="E768" s="116"/>
      <c r="F768" s="116"/>
      <c r="G768" s="116"/>
      <c r="H768" s="116"/>
      <c r="I768" s="116"/>
      <c r="J768" s="116"/>
      <c r="K768" s="113"/>
      <c r="L768" s="117"/>
      <c r="M768" s="118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</row>
    <row r="769" spans="1:26" ht="17.25" customHeight="1">
      <c r="A769" s="3"/>
      <c r="B769" s="113"/>
      <c r="C769" s="114"/>
      <c r="D769" s="115"/>
      <c r="E769" s="116"/>
      <c r="F769" s="116"/>
      <c r="G769" s="116"/>
      <c r="H769" s="116"/>
      <c r="I769" s="116"/>
      <c r="J769" s="116"/>
      <c r="K769" s="113"/>
      <c r="L769" s="117"/>
      <c r="M769" s="118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</row>
    <row r="770" spans="1:26" ht="17.25" customHeight="1">
      <c r="A770" s="3"/>
      <c r="B770" s="113"/>
      <c r="C770" s="114"/>
      <c r="D770" s="115"/>
      <c r="E770" s="116"/>
      <c r="F770" s="116"/>
      <c r="G770" s="116"/>
      <c r="H770" s="116"/>
      <c r="I770" s="116"/>
      <c r="J770" s="116"/>
      <c r="K770" s="113"/>
      <c r="L770" s="117"/>
      <c r="M770" s="118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</row>
    <row r="771" spans="1:26" ht="17.25" customHeight="1">
      <c r="A771" s="3"/>
      <c r="B771" s="113"/>
      <c r="C771" s="114"/>
      <c r="D771" s="115"/>
      <c r="E771" s="116"/>
      <c r="F771" s="116"/>
      <c r="G771" s="116"/>
      <c r="H771" s="116"/>
      <c r="I771" s="116"/>
      <c r="J771" s="116"/>
      <c r="K771" s="113"/>
      <c r="L771" s="117"/>
      <c r="M771" s="118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</row>
    <row r="772" spans="1:26" ht="17.25" customHeight="1">
      <c r="A772" s="3"/>
      <c r="B772" s="113"/>
      <c r="C772" s="114"/>
      <c r="D772" s="115"/>
      <c r="E772" s="116"/>
      <c r="F772" s="116"/>
      <c r="G772" s="116"/>
      <c r="H772" s="116"/>
      <c r="I772" s="116"/>
      <c r="J772" s="116"/>
      <c r="K772" s="113"/>
      <c r="L772" s="117"/>
      <c r="M772" s="118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</row>
    <row r="773" spans="1:26" ht="17.25" customHeight="1">
      <c r="A773" s="3"/>
      <c r="B773" s="113"/>
      <c r="C773" s="114"/>
      <c r="D773" s="115"/>
      <c r="E773" s="116"/>
      <c r="F773" s="116"/>
      <c r="G773" s="116"/>
      <c r="H773" s="116"/>
      <c r="I773" s="116"/>
      <c r="J773" s="116"/>
      <c r="K773" s="113"/>
      <c r="L773" s="117"/>
      <c r="M773" s="118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</row>
    <row r="774" spans="1:26" ht="17.25" customHeight="1">
      <c r="A774" s="3"/>
      <c r="B774" s="113"/>
      <c r="C774" s="114"/>
      <c r="D774" s="115"/>
      <c r="E774" s="116"/>
      <c r="F774" s="116"/>
      <c r="G774" s="116"/>
      <c r="H774" s="116"/>
      <c r="I774" s="116"/>
      <c r="J774" s="116"/>
      <c r="K774" s="113"/>
      <c r="L774" s="117"/>
      <c r="M774" s="118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</row>
    <row r="775" spans="1:26" ht="17.25" customHeight="1">
      <c r="A775" s="3"/>
      <c r="B775" s="113"/>
      <c r="C775" s="114"/>
      <c r="D775" s="115"/>
      <c r="E775" s="116"/>
      <c r="F775" s="116"/>
      <c r="G775" s="116"/>
      <c r="H775" s="116"/>
      <c r="I775" s="116"/>
      <c r="J775" s="116"/>
      <c r="K775" s="113"/>
      <c r="L775" s="117"/>
      <c r="M775" s="118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</row>
    <row r="776" spans="1:26" ht="17.25" customHeight="1">
      <c r="A776" s="3"/>
      <c r="B776" s="113"/>
      <c r="C776" s="114"/>
      <c r="D776" s="115"/>
      <c r="E776" s="116"/>
      <c r="F776" s="116"/>
      <c r="G776" s="116"/>
      <c r="H776" s="116"/>
      <c r="I776" s="116"/>
      <c r="J776" s="116"/>
      <c r="K776" s="113"/>
      <c r="L776" s="117"/>
      <c r="M776" s="118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</row>
    <row r="777" spans="1:26" ht="17.25" customHeight="1">
      <c r="A777" s="3"/>
      <c r="B777" s="113"/>
      <c r="C777" s="114"/>
      <c r="D777" s="115"/>
      <c r="E777" s="116"/>
      <c r="F777" s="116"/>
      <c r="G777" s="116"/>
      <c r="H777" s="116"/>
      <c r="I777" s="116"/>
      <c r="J777" s="116"/>
      <c r="K777" s="113"/>
      <c r="L777" s="117"/>
      <c r="M777" s="118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</row>
    <row r="778" spans="1:26" ht="17.25" customHeight="1">
      <c r="A778" s="3"/>
      <c r="B778" s="113"/>
      <c r="C778" s="114"/>
      <c r="D778" s="115"/>
      <c r="E778" s="116"/>
      <c r="F778" s="116"/>
      <c r="G778" s="116"/>
      <c r="H778" s="116"/>
      <c r="I778" s="116"/>
      <c r="J778" s="116"/>
      <c r="K778" s="113"/>
      <c r="L778" s="117"/>
      <c r="M778" s="118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</row>
    <row r="779" spans="1:26" ht="17.25" customHeight="1">
      <c r="A779" s="3"/>
      <c r="B779" s="113"/>
      <c r="C779" s="114"/>
      <c r="D779" s="115"/>
      <c r="E779" s="116"/>
      <c r="F779" s="116"/>
      <c r="G779" s="116"/>
      <c r="H779" s="116"/>
      <c r="I779" s="116"/>
      <c r="J779" s="116"/>
      <c r="K779" s="113"/>
      <c r="L779" s="117"/>
      <c r="M779" s="118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</row>
    <row r="780" spans="1:26" ht="17.25" customHeight="1">
      <c r="A780" s="3"/>
      <c r="B780" s="113"/>
      <c r="C780" s="114"/>
      <c r="D780" s="115"/>
      <c r="E780" s="116"/>
      <c r="F780" s="116"/>
      <c r="G780" s="116"/>
      <c r="H780" s="116"/>
      <c r="I780" s="116"/>
      <c r="J780" s="116"/>
      <c r="K780" s="113"/>
      <c r="L780" s="117"/>
      <c r="M780" s="118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</row>
    <row r="781" spans="1:26" ht="17.25" customHeight="1">
      <c r="A781" s="3"/>
      <c r="B781" s="113"/>
      <c r="C781" s="114"/>
      <c r="D781" s="115"/>
      <c r="E781" s="116"/>
      <c r="F781" s="116"/>
      <c r="G781" s="116"/>
      <c r="H781" s="116"/>
      <c r="I781" s="116"/>
      <c r="J781" s="116"/>
      <c r="K781" s="113"/>
      <c r="L781" s="117"/>
      <c r="M781" s="118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</row>
    <row r="782" spans="1:26" ht="17.25" customHeight="1">
      <c r="A782" s="3"/>
      <c r="B782" s="113"/>
      <c r="C782" s="114"/>
      <c r="D782" s="115"/>
      <c r="E782" s="116"/>
      <c r="F782" s="116"/>
      <c r="G782" s="116"/>
      <c r="H782" s="116"/>
      <c r="I782" s="116"/>
      <c r="J782" s="116"/>
      <c r="K782" s="113"/>
      <c r="L782" s="117"/>
      <c r="M782" s="118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</row>
    <row r="783" spans="1:26" ht="17.25" customHeight="1">
      <c r="A783" s="3"/>
      <c r="B783" s="113"/>
      <c r="C783" s="114"/>
      <c r="D783" s="115"/>
      <c r="E783" s="116"/>
      <c r="F783" s="116"/>
      <c r="G783" s="116"/>
      <c r="H783" s="116"/>
      <c r="I783" s="116"/>
      <c r="J783" s="116"/>
      <c r="K783" s="113"/>
      <c r="L783" s="117"/>
      <c r="M783" s="118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</row>
    <row r="784" spans="1:26" ht="17.25" customHeight="1">
      <c r="A784" s="3"/>
      <c r="B784" s="113"/>
      <c r="C784" s="114"/>
      <c r="D784" s="115"/>
      <c r="E784" s="116"/>
      <c r="F784" s="116"/>
      <c r="G784" s="116"/>
      <c r="H784" s="116"/>
      <c r="I784" s="116"/>
      <c r="J784" s="116"/>
      <c r="K784" s="113"/>
      <c r="L784" s="117"/>
      <c r="M784" s="118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</row>
    <row r="785" spans="1:26" ht="17.25" customHeight="1">
      <c r="A785" s="3"/>
      <c r="B785" s="113"/>
      <c r="C785" s="114"/>
      <c r="D785" s="115"/>
      <c r="E785" s="116"/>
      <c r="F785" s="116"/>
      <c r="G785" s="116"/>
      <c r="H785" s="116"/>
      <c r="I785" s="116"/>
      <c r="J785" s="116"/>
      <c r="K785" s="113"/>
      <c r="L785" s="117"/>
      <c r="M785" s="118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</row>
    <row r="786" spans="1:26" ht="17.25" customHeight="1">
      <c r="A786" s="3"/>
      <c r="B786" s="113"/>
      <c r="C786" s="114"/>
      <c r="D786" s="115"/>
      <c r="E786" s="116"/>
      <c r="F786" s="116"/>
      <c r="G786" s="116"/>
      <c r="H786" s="116"/>
      <c r="I786" s="116"/>
      <c r="J786" s="116"/>
      <c r="K786" s="113"/>
      <c r="L786" s="117"/>
      <c r="M786" s="118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</row>
    <row r="787" spans="1:26" ht="17.25" customHeight="1">
      <c r="A787" s="3"/>
      <c r="B787" s="113"/>
      <c r="C787" s="114"/>
      <c r="D787" s="115"/>
      <c r="E787" s="116"/>
      <c r="F787" s="116"/>
      <c r="G787" s="116"/>
      <c r="H787" s="116"/>
      <c r="I787" s="116"/>
      <c r="J787" s="116"/>
      <c r="K787" s="113"/>
      <c r="L787" s="117"/>
      <c r="M787" s="118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</row>
    <row r="788" spans="1:26" ht="17.25" customHeight="1">
      <c r="A788" s="3"/>
      <c r="B788" s="113"/>
      <c r="C788" s="114"/>
      <c r="D788" s="115"/>
      <c r="E788" s="116"/>
      <c r="F788" s="116"/>
      <c r="G788" s="116"/>
      <c r="H788" s="116"/>
      <c r="I788" s="116"/>
      <c r="J788" s="116"/>
      <c r="K788" s="113"/>
      <c r="L788" s="117"/>
      <c r="M788" s="118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</row>
    <row r="789" spans="1:26" ht="17.25" customHeight="1">
      <c r="A789" s="3"/>
      <c r="B789" s="113"/>
      <c r="C789" s="114"/>
      <c r="D789" s="115"/>
      <c r="E789" s="116"/>
      <c r="F789" s="116"/>
      <c r="G789" s="116"/>
      <c r="H789" s="116"/>
      <c r="I789" s="116"/>
      <c r="J789" s="116"/>
      <c r="K789" s="113"/>
      <c r="L789" s="117"/>
      <c r="M789" s="118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</row>
    <row r="790" spans="1:26" ht="17.25" customHeight="1">
      <c r="A790" s="3"/>
      <c r="B790" s="113"/>
      <c r="C790" s="114"/>
      <c r="D790" s="115"/>
      <c r="E790" s="116"/>
      <c r="F790" s="116"/>
      <c r="G790" s="116"/>
      <c r="H790" s="116"/>
      <c r="I790" s="116"/>
      <c r="J790" s="116"/>
      <c r="K790" s="113"/>
      <c r="L790" s="117"/>
      <c r="M790" s="118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</row>
    <row r="791" spans="1:26" ht="17.25" customHeight="1">
      <c r="A791" s="3"/>
      <c r="B791" s="113"/>
      <c r="C791" s="114"/>
      <c r="D791" s="115"/>
      <c r="E791" s="116"/>
      <c r="F791" s="116"/>
      <c r="G791" s="116"/>
      <c r="H791" s="116"/>
      <c r="I791" s="116"/>
      <c r="J791" s="116"/>
      <c r="K791" s="113"/>
      <c r="L791" s="117"/>
      <c r="M791" s="118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</row>
    <row r="792" spans="1:26" ht="17.25" customHeight="1">
      <c r="A792" s="3"/>
      <c r="B792" s="113"/>
      <c r="C792" s="114"/>
      <c r="D792" s="115"/>
      <c r="E792" s="116"/>
      <c r="F792" s="116"/>
      <c r="G792" s="116"/>
      <c r="H792" s="116"/>
      <c r="I792" s="116"/>
      <c r="J792" s="116"/>
      <c r="K792" s="113"/>
      <c r="L792" s="117"/>
      <c r="M792" s="118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</row>
    <row r="793" spans="1:26" ht="17.25" customHeight="1">
      <c r="A793" s="3"/>
      <c r="B793" s="113"/>
      <c r="C793" s="114"/>
      <c r="D793" s="115"/>
      <c r="E793" s="116"/>
      <c r="F793" s="116"/>
      <c r="G793" s="116"/>
      <c r="H793" s="116"/>
      <c r="I793" s="116"/>
      <c r="J793" s="116"/>
      <c r="K793" s="113"/>
      <c r="L793" s="117"/>
      <c r="M793" s="118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</row>
    <row r="794" spans="1:26" ht="17.25" customHeight="1">
      <c r="A794" s="3"/>
      <c r="B794" s="113"/>
      <c r="C794" s="114"/>
      <c r="D794" s="115"/>
      <c r="E794" s="116"/>
      <c r="F794" s="116"/>
      <c r="G794" s="116"/>
      <c r="H794" s="116"/>
      <c r="I794" s="116"/>
      <c r="J794" s="116"/>
      <c r="K794" s="113"/>
      <c r="L794" s="117"/>
      <c r="M794" s="118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</row>
    <row r="795" spans="1:26" ht="17.25" customHeight="1">
      <c r="A795" s="3"/>
      <c r="B795" s="113"/>
      <c r="C795" s="114"/>
      <c r="D795" s="115"/>
      <c r="E795" s="116"/>
      <c r="F795" s="116"/>
      <c r="G795" s="116"/>
      <c r="H795" s="116"/>
      <c r="I795" s="116"/>
      <c r="J795" s="116"/>
      <c r="K795" s="113"/>
      <c r="L795" s="117"/>
      <c r="M795" s="118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</row>
    <row r="796" spans="1:26" ht="17.25" customHeight="1">
      <c r="A796" s="3"/>
      <c r="B796" s="113"/>
      <c r="C796" s="114"/>
      <c r="D796" s="115"/>
      <c r="E796" s="116"/>
      <c r="F796" s="116"/>
      <c r="G796" s="116"/>
      <c r="H796" s="116"/>
      <c r="I796" s="116"/>
      <c r="J796" s="116"/>
      <c r="K796" s="113"/>
      <c r="L796" s="117"/>
      <c r="M796" s="118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</row>
    <row r="797" spans="1:26" ht="17.25" customHeight="1">
      <c r="A797" s="3"/>
      <c r="B797" s="113"/>
      <c r="C797" s="114"/>
      <c r="D797" s="115"/>
      <c r="E797" s="116"/>
      <c r="F797" s="116"/>
      <c r="G797" s="116"/>
      <c r="H797" s="116"/>
      <c r="I797" s="116"/>
      <c r="J797" s="116"/>
      <c r="K797" s="113"/>
      <c r="L797" s="117"/>
      <c r="M797" s="118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</row>
    <row r="798" spans="1:26" ht="17.25" customHeight="1">
      <c r="A798" s="3"/>
      <c r="B798" s="113"/>
      <c r="C798" s="114"/>
      <c r="D798" s="115"/>
      <c r="E798" s="116"/>
      <c r="F798" s="116"/>
      <c r="G798" s="116"/>
      <c r="H798" s="116"/>
      <c r="I798" s="116"/>
      <c r="J798" s="116"/>
      <c r="K798" s="113"/>
      <c r="L798" s="117"/>
      <c r="M798" s="118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</row>
    <row r="799" spans="1:26" ht="17.25" customHeight="1">
      <c r="A799" s="3"/>
      <c r="B799" s="113"/>
      <c r="C799" s="114"/>
      <c r="D799" s="115"/>
      <c r="E799" s="116"/>
      <c r="F799" s="116"/>
      <c r="G799" s="116"/>
      <c r="H799" s="116"/>
      <c r="I799" s="116"/>
      <c r="J799" s="116"/>
      <c r="K799" s="113"/>
      <c r="L799" s="117"/>
      <c r="M799" s="118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</row>
    <row r="800" spans="1:26" ht="17.25" customHeight="1">
      <c r="A800" s="3"/>
      <c r="B800" s="113"/>
      <c r="C800" s="114"/>
      <c r="D800" s="115"/>
      <c r="E800" s="116"/>
      <c r="F800" s="116"/>
      <c r="G800" s="116"/>
      <c r="H800" s="116"/>
      <c r="I800" s="116"/>
      <c r="J800" s="116"/>
      <c r="K800" s="113"/>
      <c r="L800" s="117"/>
      <c r="M800" s="118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</row>
    <row r="801" spans="1:26" ht="17.25" customHeight="1">
      <c r="A801" s="3"/>
      <c r="B801" s="113"/>
      <c r="C801" s="114"/>
      <c r="D801" s="115"/>
      <c r="E801" s="116"/>
      <c r="F801" s="116"/>
      <c r="G801" s="116"/>
      <c r="H801" s="116"/>
      <c r="I801" s="116"/>
      <c r="J801" s="116"/>
      <c r="K801" s="113"/>
      <c r="L801" s="117"/>
      <c r="M801" s="118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</row>
    <row r="802" spans="1:26" ht="17.25" customHeight="1">
      <c r="A802" s="3"/>
      <c r="B802" s="113"/>
      <c r="C802" s="114"/>
      <c r="D802" s="115"/>
      <c r="E802" s="116"/>
      <c r="F802" s="116"/>
      <c r="G802" s="116"/>
      <c r="H802" s="116"/>
      <c r="I802" s="116"/>
      <c r="J802" s="116"/>
      <c r="K802" s="113"/>
      <c r="L802" s="117"/>
      <c r="M802" s="118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</row>
    <row r="803" spans="1:26" ht="17.25" customHeight="1">
      <c r="A803" s="3"/>
      <c r="B803" s="113"/>
      <c r="C803" s="114"/>
      <c r="D803" s="115"/>
      <c r="E803" s="116"/>
      <c r="F803" s="116"/>
      <c r="G803" s="116"/>
      <c r="H803" s="116"/>
      <c r="I803" s="116"/>
      <c r="J803" s="116"/>
      <c r="K803" s="113"/>
      <c r="L803" s="117"/>
      <c r="M803" s="118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</row>
    <row r="804" spans="1:26" ht="17.25" customHeight="1">
      <c r="A804" s="3"/>
      <c r="B804" s="113"/>
      <c r="C804" s="114"/>
      <c r="D804" s="115"/>
      <c r="E804" s="116"/>
      <c r="F804" s="116"/>
      <c r="G804" s="116"/>
      <c r="H804" s="116"/>
      <c r="I804" s="116"/>
      <c r="J804" s="116"/>
      <c r="K804" s="113"/>
      <c r="L804" s="117"/>
      <c r="M804" s="118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</row>
    <row r="805" spans="1:26" ht="17.25" customHeight="1">
      <c r="A805" s="3"/>
      <c r="B805" s="113"/>
      <c r="C805" s="114"/>
      <c r="D805" s="115"/>
      <c r="E805" s="116"/>
      <c r="F805" s="116"/>
      <c r="G805" s="116"/>
      <c r="H805" s="116"/>
      <c r="I805" s="116"/>
      <c r="J805" s="116"/>
      <c r="K805" s="113"/>
      <c r="L805" s="117"/>
      <c r="M805" s="118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</row>
    <row r="806" spans="1:26" ht="17.25" customHeight="1">
      <c r="A806" s="3"/>
      <c r="B806" s="113"/>
      <c r="C806" s="114"/>
      <c r="D806" s="115"/>
      <c r="E806" s="116"/>
      <c r="F806" s="116"/>
      <c r="G806" s="116"/>
      <c r="H806" s="116"/>
      <c r="I806" s="116"/>
      <c r="J806" s="116"/>
      <c r="K806" s="113"/>
      <c r="L806" s="117"/>
      <c r="M806" s="118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</row>
    <row r="807" spans="1:26" ht="17.25" customHeight="1">
      <c r="A807" s="3"/>
      <c r="B807" s="113"/>
      <c r="C807" s="114"/>
      <c r="D807" s="115"/>
      <c r="E807" s="116"/>
      <c r="F807" s="116"/>
      <c r="G807" s="116"/>
      <c r="H807" s="116"/>
      <c r="I807" s="116"/>
      <c r="J807" s="116"/>
      <c r="K807" s="113"/>
      <c r="L807" s="117"/>
      <c r="M807" s="118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</row>
    <row r="808" spans="1:26" ht="17.25" customHeight="1">
      <c r="A808" s="3"/>
      <c r="B808" s="113"/>
      <c r="C808" s="114"/>
      <c r="D808" s="115"/>
      <c r="E808" s="116"/>
      <c r="F808" s="116"/>
      <c r="G808" s="116"/>
      <c r="H808" s="116"/>
      <c r="I808" s="116"/>
      <c r="J808" s="116"/>
      <c r="K808" s="113"/>
      <c r="L808" s="117"/>
      <c r="M808" s="118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</row>
    <row r="809" spans="1:26" ht="17.25" customHeight="1">
      <c r="A809" s="3"/>
      <c r="B809" s="113"/>
      <c r="C809" s="114"/>
      <c r="D809" s="115"/>
      <c r="E809" s="116"/>
      <c r="F809" s="116"/>
      <c r="G809" s="116"/>
      <c r="H809" s="116"/>
      <c r="I809" s="116"/>
      <c r="J809" s="116"/>
      <c r="K809" s="113"/>
      <c r="L809" s="117"/>
      <c r="M809" s="118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</row>
    <row r="810" spans="1:26" ht="17.25" customHeight="1">
      <c r="A810" s="3"/>
      <c r="B810" s="113"/>
      <c r="C810" s="114"/>
      <c r="D810" s="115"/>
      <c r="E810" s="116"/>
      <c r="F810" s="116"/>
      <c r="G810" s="116"/>
      <c r="H810" s="116"/>
      <c r="I810" s="116"/>
      <c r="J810" s="116"/>
      <c r="K810" s="113"/>
      <c r="L810" s="117"/>
      <c r="M810" s="118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</row>
    <row r="811" spans="1:26" ht="17.25" customHeight="1">
      <c r="A811" s="3"/>
      <c r="B811" s="113"/>
      <c r="C811" s="114"/>
      <c r="D811" s="115"/>
      <c r="E811" s="116"/>
      <c r="F811" s="116"/>
      <c r="G811" s="116"/>
      <c r="H811" s="116"/>
      <c r="I811" s="116"/>
      <c r="J811" s="116"/>
      <c r="K811" s="113"/>
      <c r="L811" s="117"/>
      <c r="M811" s="118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</row>
    <row r="812" spans="1:26" ht="17.25" customHeight="1">
      <c r="A812" s="3"/>
      <c r="B812" s="113"/>
      <c r="C812" s="114"/>
      <c r="D812" s="115"/>
      <c r="E812" s="116"/>
      <c r="F812" s="116"/>
      <c r="G812" s="116"/>
      <c r="H812" s="116"/>
      <c r="I812" s="116"/>
      <c r="J812" s="116"/>
      <c r="K812" s="113"/>
      <c r="L812" s="117"/>
      <c r="M812" s="118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</row>
    <row r="813" spans="1:26" ht="17.25" customHeight="1">
      <c r="A813" s="3"/>
      <c r="B813" s="113"/>
      <c r="C813" s="114"/>
      <c r="D813" s="115"/>
      <c r="E813" s="116"/>
      <c r="F813" s="116"/>
      <c r="G813" s="116"/>
      <c r="H813" s="116"/>
      <c r="I813" s="116"/>
      <c r="J813" s="116"/>
      <c r="K813" s="113"/>
      <c r="L813" s="117"/>
      <c r="M813" s="118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</row>
    <row r="814" spans="1:26" ht="17.25" customHeight="1">
      <c r="A814" s="3"/>
      <c r="B814" s="113"/>
      <c r="C814" s="114"/>
      <c r="D814" s="115"/>
      <c r="E814" s="116"/>
      <c r="F814" s="116"/>
      <c r="G814" s="116"/>
      <c r="H814" s="116"/>
      <c r="I814" s="116"/>
      <c r="J814" s="116"/>
      <c r="K814" s="113"/>
      <c r="L814" s="117"/>
      <c r="M814" s="118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</row>
    <row r="815" spans="1:26" ht="17.25" customHeight="1">
      <c r="A815" s="3"/>
      <c r="B815" s="113"/>
      <c r="C815" s="114"/>
      <c r="D815" s="115"/>
      <c r="E815" s="116"/>
      <c r="F815" s="116"/>
      <c r="G815" s="116"/>
      <c r="H815" s="116"/>
      <c r="I815" s="116"/>
      <c r="J815" s="116"/>
      <c r="K815" s="113"/>
      <c r="L815" s="117"/>
      <c r="M815" s="118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</row>
    <row r="816" spans="1:26" ht="17.25" customHeight="1">
      <c r="A816" s="3"/>
      <c r="B816" s="113"/>
      <c r="C816" s="114"/>
      <c r="D816" s="115"/>
      <c r="E816" s="116"/>
      <c r="F816" s="116"/>
      <c r="G816" s="116"/>
      <c r="H816" s="116"/>
      <c r="I816" s="116"/>
      <c r="J816" s="116"/>
      <c r="K816" s="113"/>
      <c r="L816" s="117"/>
      <c r="M816" s="118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</row>
    <row r="817" spans="1:26" ht="17.25" customHeight="1">
      <c r="A817" s="3"/>
      <c r="B817" s="113"/>
      <c r="C817" s="114"/>
      <c r="D817" s="115"/>
      <c r="E817" s="116"/>
      <c r="F817" s="116"/>
      <c r="G817" s="116"/>
      <c r="H817" s="116"/>
      <c r="I817" s="116"/>
      <c r="J817" s="116"/>
      <c r="K817" s="113"/>
      <c r="L817" s="117"/>
      <c r="M817" s="118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</row>
    <row r="818" spans="1:26" ht="17.25" customHeight="1">
      <c r="A818" s="3"/>
      <c r="B818" s="113"/>
      <c r="C818" s="114"/>
      <c r="D818" s="115"/>
      <c r="E818" s="116"/>
      <c r="F818" s="116"/>
      <c r="G818" s="116"/>
      <c r="H818" s="116"/>
      <c r="I818" s="116"/>
      <c r="J818" s="116"/>
      <c r="K818" s="113"/>
      <c r="L818" s="117"/>
      <c r="M818" s="118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</row>
    <row r="819" spans="1:26" ht="17.25" customHeight="1">
      <c r="A819" s="3"/>
      <c r="B819" s="113"/>
      <c r="C819" s="114"/>
      <c r="D819" s="115"/>
      <c r="E819" s="116"/>
      <c r="F819" s="116"/>
      <c r="G819" s="116"/>
      <c r="H819" s="116"/>
      <c r="I819" s="116"/>
      <c r="J819" s="116"/>
      <c r="K819" s="113"/>
      <c r="L819" s="117"/>
      <c r="M819" s="118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</row>
    <row r="820" spans="1:26" ht="17.25" customHeight="1">
      <c r="A820" s="3"/>
      <c r="B820" s="113"/>
      <c r="C820" s="114"/>
      <c r="D820" s="115"/>
      <c r="E820" s="116"/>
      <c r="F820" s="116"/>
      <c r="G820" s="116"/>
      <c r="H820" s="116"/>
      <c r="I820" s="116"/>
      <c r="J820" s="116"/>
      <c r="K820" s="113"/>
      <c r="L820" s="117"/>
      <c r="M820" s="118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</row>
    <row r="821" spans="1:26" ht="17.25" customHeight="1">
      <c r="A821" s="3"/>
      <c r="B821" s="113"/>
      <c r="C821" s="114"/>
      <c r="D821" s="115"/>
      <c r="E821" s="116"/>
      <c r="F821" s="116"/>
      <c r="G821" s="116"/>
      <c r="H821" s="116"/>
      <c r="I821" s="116"/>
      <c r="J821" s="116"/>
      <c r="K821" s="113"/>
      <c r="L821" s="117"/>
      <c r="M821" s="118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</row>
    <row r="822" spans="1:26" ht="17.25" customHeight="1">
      <c r="A822" s="3"/>
      <c r="B822" s="113"/>
      <c r="C822" s="114"/>
      <c r="D822" s="115"/>
      <c r="E822" s="116"/>
      <c r="F822" s="116"/>
      <c r="G822" s="116"/>
      <c r="H822" s="116"/>
      <c r="I822" s="116"/>
      <c r="J822" s="116"/>
      <c r="K822" s="113"/>
      <c r="L822" s="117"/>
      <c r="M822" s="118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</row>
    <row r="823" spans="1:26" ht="17.25" customHeight="1">
      <c r="A823" s="3"/>
      <c r="B823" s="113"/>
      <c r="C823" s="114"/>
      <c r="D823" s="115"/>
      <c r="E823" s="116"/>
      <c r="F823" s="116"/>
      <c r="G823" s="116"/>
      <c r="H823" s="116"/>
      <c r="I823" s="116"/>
      <c r="J823" s="116"/>
      <c r="K823" s="113"/>
      <c r="L823" s="117"/>
      <c r="M823" s="118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</row>
    <row r="824" spans="1:26" ht="17.25" customHeight="1">
      <c r="A824" s="3"/>
      <c r="B824" s="113"/>
      <c r="C824" s="114"/>
      <c r="D824" s="115"/>
      <c r="E824" s="116"/>
      <c r="F824" s="116"/>
      <c r="G824" s="116"/>
      <c r="H824" s="116"/>
      <c r="I824" s="116"/>
      <c r="J824" s="116"/>
      <c r="K824" s="113"/>
      <c r="L824" s="117"/>
      <c r="M824" s="118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</row>
    <row r="825" spans="1:26" ht="17.25" customHeight="1">
      <c r="A825" s="3"/>
      <c r="B825" s="113"/>
      <c r="C825" s="114"/>
      <c r="D825" s="115"/>
      <c r="E825" s="116"/>
      <c r="F825" s="116"/>
      <c r="G825" s="116"/>
      <c r="H825" s="116"/>
      <c r="I825" s="116"/>
      <c r="J825" s="116"/>
      <c r="K825" s="113"/>
      <c r="L825" s="117"/>
      <c r="M825" s="118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</row>
    <row r="826" spans="1:26" ht="17.25" customHeight="1">
      <c r="A826" s="3"/>
      <c r="B826" s="113"/>
      <c r="C826" s="114"/>
      <c r="D826" s="115"/>
      <c r="E826" s="116"/>
      <c r="F826" s="116"/>
      <c r="G826" s="116"/>
      <c r="H826" s="116"/>
      <c r="I826" s="116"/>
      <c r="J826" s="116"/>
      <c r="K826" s="113"/>
      <c r="L826" s="117"/>
      <c r="M826" s="118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</row>
    <row r="827" spans="1:26" ht="17.25" customHeight="1">
      <c r="A827" s="3"/>
      <c r="B827" s="113"/>
      <c r="C827" s="114"/>
      <c r="D827" s="115"/>
      <c r="E827" s="116"/>
      <c r="F827" s="116"/>
      <c r="G827" s="116"/>
      <c r="H827" s="116"/>
      <c r="I827" s="116"/>
      <c r="J827" s="116"/>
      <c r="K827" s="113"/>
      <c r="L827" s="117"/>
      <c r="M827" s="118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</row>
    <row r="828" spans="1:26" ht="17.25" customHeight="1">
      <c r="A828" s="3"/>
      <c r="B828" s="113"/>
      <c r="C828" s="114"/>
      <c r="D828" s="115"/>
      <c r="E828" s="116"/>
      <c r="F828" s="116"/>
      <c r="G828" s="116"/>
      <c r="H828" s="116"/>
      <c r="I828" s="116"/>
      <c r="J828" s="116"/>
      <c r="K828" s="113"/>
      <c r="L828" s="117"/>
      <c r="M828" s="118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</row>
    <row r="829" spans="1:26" ht="17.25" customHeight="1">
      <c r="A829" s="3"/>
      <c r="B829" s="113"/>
      <c r="C829" s="114"/>
      <c r="D829" s="115"/>
      <c r="E829" s="116"/>
      <c r="F829" s="116"/>
      <c r="G829" s="116"/>
      <c r="H829" s="116"/>
      <c r="I829" s="116"/>
      <c r="J829" s="116"/>
      <c r="K829" s="113"/>
      <c r="L829" s="117"/>
      <c r="M829" s="118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</row>
    <row r="830" spans="1:26" ht="17.25" customHeight="1">
      <c r="A830" s="3"/>
      <c r="B830" s="113"/>
      <c r="C830" s="114"/>
      <c r="D830" s="115"/>
      <c r="E830" s="116"/>
      <c r="F830" s="116"/>
      <c r="G830" s="116"/>
      <c r="H830" s="116"/>
      <c r="I830" s="116"/>
      <c r="J830" s="116"/>
      <c r="K830" s="113"/>
      <c r="L830" s="117"/>
      <c r="M830" s="118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</row>
    <row r="831" spans="1:26" ht="17.25" customHeight="1">
      <c r="A831" s="3"/>
      <c r="B831" s="113"/>
      <c r="C831" s="114"/>
      <c r="D831" s="115"/>
      <c r="E831" s="116"/>
      <c r="F831" s="116"/>
      <c r="G831" s="116"/>
      <c r="H831" s="116"/>
      <c r="I831" s="116"/>
      <c r="J831" s="116"/>
      <c r="K831" s="113"/>
      <c r="L831" s="117"/>
      <c r="M831" s="118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</row>
    <row r="832" spans="1:26" ht="17.25" customHeight="1">
      <c r="A832" s="3"/>
      <c r="B832" s="113"/>
      <c r="C832" s="114"/>
      <c r="D832" s="115"/>
      <c r="E832" s="116"/>
      <c r="F832" s="116"/>
      <c r="G832" s="116"/>
      <c r="H832" s="116"/>
      <c r="I832" s="116"/>
      <c r="J832" s="116"/>
      <c r="K832" s="113"/>
      <c r="L832" s="117"/>
      <c r="M832" s="118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</row>
    <row r="833" spans="1:26" ht="17.25" customHeight="1">
      <c r="A833" s="3"/>
      <c r="B833" s="113"/>
      <c r="C833" s="114"/>
      <c r="D833" s="115"/>
      <c r="E833" s="116"/>
      <c r="F833" s="116"/>
      <c r="G833" s="116"/>
      <c r="H833" s="116"/>
      <c r="I833" s="116"/>
      <c r="J833" s="116"/>
      <c r="K833" s="113"/>
      <c r="L833" s="117"/>
      <c r="M833" s="118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</row>
    <row r="834" spans="1:26" ht="17.25" customHeight="1">
      <c r="A834" s="3"/>
      <c r="B834" s="113"/>
      <c r="C834" s="114"/>
      <c r="D834" s="115"/>
      <c r="E834" s="116"/>
      <c r="F834" s="116"/>
      <c r="G834" s="116"/>
      <c r="H834" s="116"/>
      <c r="I834" s="116"/>
      <c r="J834" s="116"/>
      <c r="K834" s="113"/>
      <c r="L834" s="117"/>
      <c r="M834" s="118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</row>
    <row r="835" spans="1:26" ht="17.25" customHeight="1">
      <c r="A835" s="3"/>
      <c r="B835" s="113"/>
      <c r="C835" s="114"/>
      <c r="D835" s="115"/>
      <c r="E835" s="116"/>
      <c r="F835" s="116"/>
      <c r="G835" s="116"/>
      <c r="H835" s="116"/>
      <c r="I835" s="116"/>
      <c r="J835" s="116"/>
      <c r="K835" s="113"/>
      <c r="L835" s="117"/>
      <c r="M835" s="118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</row>
    <row r="836" spans="1:26" ht="17.25" customHeight="1">
      <c r="A836" s="3"/>
      <c r="B836" s="113"/>
      <c r="C836" s="114"/>
      <c r="D836" s="115"/>
      <c r="E836" s="116"/>
      <c r="F836" s="116"/>
      <c r="G836" s="116"/>
      <c r="H836" s="116"/>
      <c r="I836" s="116"/>
      <c r="J836" s="116"/>
      <c r="K836" s="113"/>
      <c r="L836" s="117"/>
      <c r="M836" s="118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</row>
    <row r="837" spans="1:26" ht="17.25" customHeight="1">
      <c r="A837" s="3"/>
      <c r="B837" s="113"/>
      <c r="C837" s="114"/>
      <c r="D837" s="115"/>
      <c r="E837" s="116"/>
      <c r="F837" s="116"/>
      <c r="G837" s="116"/>
      <c r="H837" s="116"/>
      <c r="I837" s="116"/>
      <c r="J837" s="116"/>
      <c r="K837" s="113"/>
      <c r="L837" s="117"/>
      <c r="M837" s="118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</row>
    <row r="838" spans="1:26" ht="17.25" customHeight="1">
      <c r="A838" s="3"/>
      <c r="B838" s="113"/>
      <c r="C838" s="114"/>
      <c r="D838" s="115"/>
      <c r="E838" s="116"/>
      <c r="F838" s="116"/>
      <c r="G838" s="116"/>
      <c r="H838" s="116"/>
      <c r="I838" s="116"/>
      <c r="J838" s="116"/>
      <c r="K838" s="113"/>
      <c r="L838" s="117"/>
      <c r="M838" s="118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</row>
    <row r="839" spans="1:26" ht="17.25" customHeight="1">
      <c r="A839" s="3"/>
      <c r="B839" s="113"/>
      <c r="C839" s="114"/>
      <c r="D839" s="115"/>
      <c r="E839" s="116"/>
      <c r="F839" s="116"/>
      <c r="G839" s="116"/>
      <c r="H839" s="116"/>
      <c r="I839" s="116"/>
      <c r="J839" s="116"/>
      <c r="K839" s="113"/>
      <c r="L839" s="117"/>
      <c r="M839" s="118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</row>
    <row r="840" spans="1:26" ht="17.25" customHeight="1">
      <c r="A840" s="3"/>
      <c r="B840" s="113"/>
      <c r="C840" s="114"/>
      <c r="D840" s="115"/>
      <c r="E840" s="116"/>
      <c r="F840" s="116"/>
      <c r="G840" s="116"/>
      <c r="H840" s="116"/>
      <c r="I840" s="116"/>
      <c r="J840" s="116"/>
      <c r="K840" s="113"/>
      <c r="L840" s="117"/>
      <c r="M840" s="118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</row>
    <row r="841" spans="1:26" ht="17.25" customHeight="1">
      <c r="A841" s="3"/>
      <c r="B841" s="113"/>
      <c r="C841" s="114"/>
      <c r="D841" s="115"/>
      <c r="E841" s="116"/>
      <c r="F841" s="116"/>
      <c r="G841" s="116"/>
      <c r="H841" s="116"/>
      <c r="I841" s="116"/>
      <c r="J841" s="116"/>
      <c r="K841" s="113"/>
      <c r="L841" s="117"/>
      <c r="M841" s="118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</row>
    <row r="842" spans="1:26" ht="17.25" customHeight="1">
      <c r="A842" s="3"/>
      <c r="B842" s="113"/>
      <c r="C842" s="114"/>
      <c r="D842" s="115"/>
      <c r="E842" s="116"/>
      <c r="F842" s="116"/>
      <c r="G842" s="116"/>
      <c r="H842" s="116"/>
      <c r="I842" s="116"/>
      <c r="J842" s="116"/>
      <c r="K842" s="113"/>
      <c r="L842" s="117"/>
      <c r="M842" s="118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</row>
    <row r="843" spans="1:26" ht="17.25" customHeight="1">
      <c r="A843" s="3"/>
      <c r="B843" s="113"/>
      <c r="C843" s="114"/>
      <c r="D843" s="115"/>
      <c r="E843" s="116"/>
      <c r="F843" s="116"/>
      <c r="G843" s="116"/>
      <c r="H843" s="116"/>
      <c r="I843" s="116"/>
      <c r="J843" s="116"/>
      <c r="K843" s="113"/>
      <c r="L843" s="117"/>
      <c r="M843" s="118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</row>
    <row r="844" spans="1:26" ht="17.25" customHeight="1">
      <c r="A844" s="3"/>
      <c r="B844" s="113"/>
      <c r="C844" s="114"/>
      <c r="D844" s="115"/>
      <c r="E844" s="116"/>
      <c r="F844" s="116"/>
      <c r="G844" s="116"/>
      <c r="H844" s="116"/>
      <c r="I844" s="116"/>
      <c r="J844" s="116"/>
      <c r="K844" s="113"/>
      <c r="L844" s="117"/>
      <c r="M844" s="118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</row>
    <row r="845" spans="1:26" ht="17.25" customHeight="1">
      <c r="A845" s="3"/>
      <c r="B845" s="113"/>
      <c r="C845" s="114"/>
      <c r="D845" s="115"/>
      <c r="E845" s="116"/>
      <c r="F845" s="116"/>
      <c r="G845" s="116"/>
      <c r="H845" s="116"/>
      <c r="I845" s="116"/>
      <c r="J845" s="116"/>
      <c r="K845" s="113"/>
      <c r="L845" s="117"/>
      <c r="M845" s="118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</row>
    <row r="846" spans="1:26" ht="17.25" customHeight="1">
      <c r="A846" s="3"/>
      <c r="B846" s="113"/>
      <c r="C846" s="114"/>
      <c r="D846" s="115"/>
      <c r="E846" s="116"/>
      <c r="F846" s="116"/>
      <c r="G846" s="116"/>
      <c r="H846" s="116"/>
      <c r="I846" s="116"/>
      <c r="J846" s="116"/>
      <c r="K846" s="113"/>
      <c r="L846" s="117"/>
      <c r="M846" s="118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</row>
    <row r="847" spans="1:26" ht="17.25" customHeight="1">
      <c r="A847" s="3"/>
      <c r="B847" s="113"/>
      <c r="C847" s="114"/>
      <c r="D847" s="115"/>
      <c r="E847" s="116"/>
      <c r="F847" s="116"/>
      <c r="G847" s="116"/>
      <c r="H847" s="116"/>
      <c r="I847" s="116"/>
      <c r="J847" s="116"/>
      <c r="K847" s="113"/>
      <c r="L847" s="117"/>
      <c r="M847" s="118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</row>
    <row r="848" spans="1:26" ht="17.25" customHeight="1">
      <c r="A848" s="3"/>
      <c r="B848" s="113"/>
      <c r="C848" s="114"/>
      <c r="D848" s="115"/>
      <c r="E848" s="116"/>
      <c r="F848" s="116"/>
      <c r="G848" s="116"/>
      <c r="H848" s="116"/>
      <c r="I848" s="116"/>
      <c r="J848" s="116"/>
      <c r="K848" s="113"/>
      <c r="L848" s="117"/>
      <c r="M848" s="118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</row>
    <row r="849" spans="1:26" ht="17.25" customHeight="1">
      <c r="A849" s="3"/>
      <c r="B849" s="113"/>
      <c r="C849" s="114"/>
      <c r="D849" s="115"/>
      <c r="E849" s="116"/>
      <c r="F849" s="116"/>
      <c r="G849" s="116"/>
      <c r="H849" s="116"/>
      <c r="I849" s="116"/>
      <c r="J849" s="116"/>
      <c r="K849" s="113"/>
      <c r="L849" s="117"/>
      <c r="M849" s="118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</row>
    <row r="850" spans="1:26" ht="17.25" customHeight="1">
      <c r="A850" s="3"/>
      <c r="B850" s="113"/>
      <c r="C850" s="114"/>
      <c r="D850" s="115"/>
      <c r="E850" s="116"/>
      <c r="F850" s="116"/>
      <c r="G850" s="116"/>
      <c r="H850" s="116"/>
      <c r="I850" s="116"/>
      <c r="J850" s="116"/>
      <c r="K850" s="113"/>
      <c r="L850" s="117"/>
      <c r="M850" s="118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</row>
    <row r="851" spans="1:26" ht="17.25" customHeight="1">
      <c r="A851" s="3"/>
      <c r="B851" s="113"/>
      <c r="C851" s="114"/>
      <c r="D851" s="115"/>
      <c r="E851" s="116"/>
      <c r="F851" s="116"/>
      <c r="G851" s="116"/>
      <c r="H851" s="116"/>
      <c r="I851" s="116"/>
      <c r="J851" s="116"/>
      <c r="K851" s="113"/>
      <c r="L851" s="117"/>
      <c r="M851" s="118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</row>
    <row r="852" spans="1:26" ht="17.25" customHeight="1">
      <c r="A852" s="3"/>
      <c r="B852" s="113"/>
      <c r="C852" s="114"/>
      <c r="D852" s="115"/>
      <c r="E852" s="116"/>
      <c r="F852" s="116"/>
      <c r="G852" s="116"/>
      <c r="H852" s="116"/>
      <c r="I852" s="116"/>
      <c r="J852" s="116"/>
      <c r="K852" s="113"/>
      <c r="L852" s="117"/>
      <c r="M852" s="118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</row>
    <row r="853" spans="1:26" ht="17.25" customHeight="1">
      <c r="A853" s="3"/>
      <c r="B853" s="113"/>
      <c r="C853" s="114"/>
      <c r="D853" s="115"/>
      <c r="E853" s="116"/>
      <c r="F853" s="116"/>
      <c r="G853" s="116"/>
      <c r="H853" s="116"/>
      <c r="I853" s="116"/>
      <c r="J853" s="116"/>
      <c r="K853" s="113"/>
      <c r="L853" s="117"/>
      <c r="M853" s="118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</row>
    <row r="854" spans="1:26" ht="17.25" customHeight="1">
      <c r="A854" s="3"/>
      <c r="B854" s="113"/>
      <c r="C854" s="114"/>
      <c r="D854" s="115"/>
      <c r="E854" s="116"/>
      <c r="F854" s="116"/>
      <c r="G854" s="116"/>
      <c r="H854" s="116"/>
      <c r="I854" s="116"/>
      <c r="J854" s="116"/>
      <c r="K854" s="113"/>
      <c r="L854" s="117"/>
      <c r="M854" s="118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</row>
    <row r="855" spans="1:26" ht="17.25" customHeight="1">
      <c r="A855" s="3"/>
      <c r="B855" s="113"/>
      <c r="C855" s="114"/>
      <c r="D855" s="115"/>
      <c r="E855" s="116"/>
      <c r="F855" s="116"/>
      <c r="G855" s="116"/>
      <c r="H855" s="116"/>
      <c r="I855" s="116"/>
      <c r="J855" s="116"/>
      <c r="K855" s="113"/>
      <c r="L855" s="117"/>
      <c r="M855" s="118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</row>
    <row r="856" spans="1:26" ht="17.25" customHeight="1">
      <c r="A856" s="3"/>
      <c r="B856" s="113"/>
      <c r="C856" s="114"/>
      <c r="D856" s="115"/>
      <c r="E856" s="116"/>
      <c r="F856" s="116"/>
      <c r="G856" s="116"/>
      <c r="H856" s="116"/>
      <c r="I856" s="116"/>
      <c r="J856" s="116"/>
      <c r="K856" s="113"/>
      <c r="L856" s="117"/>
      <c r="M856" s="118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</row>
    <row r="857" spans="1:26" ht="17.25" customHeight="1">
      <c r="A857" s="3"/>
      <c r="B857" s="113"/>
      <c r="C857" s="114"/>
      <c r="D857" s="115"/>
      <c r="E857" s="116"/>
      <c r="F857" s="116"/>
      <c r="G857" s="116"/>
      <c r="H857" s="116"/>
      <c r="I857" s="116"/>
      <c r="J857" s="116"/>
      <c r="K857" s="113"/>
      <c r="L857" s="117"/>
      <c r="M857" s="118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</row>
    <row r="858" spans="1:26" ht="17.25" customHeight="1">
      <c r="A858" s="3"/>
      <c r="B858" s="113"/>
      <c r="C858" s="114"/>
      <c r="D858" s="115"/>
      <c r="E858" s="116"/>
      <c r="F858" s="116"/>
      <c r="G858" s="116"/>
      <c r="H858" s="116"/>
      <c r="I858" s="116"/>
      <c r="J858" s="116"/>
      <c r="K858" s="113"/>
      <c r="L858" s="117"/>
      <c r="M858" s="118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</row>
    <row r="859" spans="1:26" ht="17.25" customHeight="1">
      <c r="A859" s="3"/>
      <c r="B859" s="113"/>
      <c r="C859" s="114"/>
      <c r="D859" s="115"/>
      <c r="E859" s="116"/>
      <c r="F859" s="116"/>
      <c r="G859" s="116"/>
      <c r="H859" s="116"/>
      <c r="I859" s="116"/>
      <c r="J859" s="116"/>
      <c r="K859" s="113"/>
      <c r="L859" s="117"/>
      <c r="M859" s="118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</row>
    <row r="860" spans="1:26" ht="17.25" customHeight="1">
      <c r="A860" s="3"/>
      <c r="B860" s="113"/>
      <c r="C860" s="114"/>
      <c r="D860" s="115"/>
      <c r="E860" s="116"/>
      <c r="F860" s="116"/>
      <c r="G860" s="116"/>
      <c r="H860" s="116"/>
      <c r="I860" s="116"/>
      <c r="J860" s="116"/>
      <c r="K860" s="113"/>
      <c r="L860" s="117"/>
      <c r="M860" s="118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</row>
    <row r="861" spans="1:26" ht="17.25" customHeight="1">
      <c r="A861" s="3"/>
      <c r="B861" s="113"/>
      <c r="C861" s="114"/>
      <c r="D861" s="115"/>
      <c r="E861" s="116"/>
      <c r="F861" s="116"/>
      <c r="G861" s="116"/>
      <c r="H861" s="116"/>
      <c r="I861" s="116"/>
      <c r="J861" s="116"/>
      <c r="K861" s="113"/>
      <c r="L861" s="117"/>
      <c r="M861" s="118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</row>
    <row r="862" spans="1:26" ht="17.25" customHeight="1">
      <c r="A862" s="3"/>
      <c r="B862" s="113"/>
      <c r="C862" s="114"/>
      <c r="D862" s="115"/>
      <c r="E862" s="116"/>
      <c r="F862" s="116"/>
      <c r="G862" s="116"/>
      <c r="H862" s="116"/>
      <c r="I862" s="116"/>
      <c r="J862" s="116"/>
      <c r="K862" s="113"/>
      <c r="L862" s="117"/>
      <c r="M862" s="118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</row>
    <row r="863" spans="1:26" ht="17.25" customHeight="1">
      <c r="A863" s="3"/>
      <c r="B863" s="113"/>
      <c r="C863" s="114"/>
      <c r="D863" s="115"/>
      <c r="E863" s="116"/>
      <c r="F863" s="116"/>
      <c r="G863" s="116"/>
      <c r="H863" s="116"/>
      <c r="I863" s="116"/>
      <c r="J863" s="116"/>
      <c r="K863" s="113"/>
      <c r="L863" s="117"/>
      <c r="M863" s="118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</row>
    <row r="864" spans="1:26" ht="17.25" customHeight="1">
      <c r="A864" s="3"/>
      <c r="B864" s="113"/>
      <c r="C864" s="114"/>
      <c r="D864" s="115"/>
      <c r="E864" s="116"/>
      <c r="F864" s="116"/>
      <c r="G864" s="116"/>
      <c r="H864" s="116"/>
      <c r="I864" s="116"/>
      <c r="J864" s="116"/>
      <c r="K864" s="113"/>
      <c r="L864" s="117"/>
      <c r="M864" s="118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</row>
    <row r="865" spans="1:26" ht="17.25" customHeight="1">
      <c r="A865" s="3"/>
      <c r="B865" s="113"/>
      <c r="C865" s="114"/>
      <c r="D865" s="115"/>
      <c r="E865" s="116"/>
      <c r="F865" s="116"/>
      <c r="G865" s="116"/>
      <c r="H865" s="116"/>
      <c r="I865" s="116"/>
      <c r="J865" s="116"/>
      <c r="K865" s="113"/>
      <c r="L865" s="117"/>
      <c r="M865" s="118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</row>
    <row r="866" spans="1:26" ht="17.25" customHeight="1">
      <c r="A866" s="3"/>
      <c r="B866" s="113"/>
      <c r="C866" s="114"/>
      <c r="D866" s="115"/>
      <c r="E866" s="116"/>
      <c r="F866" s="116"/>
      <c r="G866" s="116"/>
      <c r="H866" s="116"/>
      <c r="I866" s="116"/>
      <c r="J866" s="116"/>
      <c r="K866" s="113"/>
      <c r="L866" s="117"/>
      <c r="M866" s="118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</row>
    <row r="867" spans="1:26" ht="17.25" customHeight="1">
      <c r="A867" s="3"/>
      <c r="B867" s="113"/>
      <c r="C867" s="114"/>
      <c r="D867" s="115"/>
      <c r="E867" s="116"/>
      <c r="F867" s="116"/>
      <c r="G867" s="116"/>
      <c r="H867" s="116"/>
      <c r="I867" s="116"/>
      <c r="J867" s="116"/>
      <c r="K867" s="113"/>
      <c r="L867" s="117"/>
      <c r="M867" s="118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</row>
    <row r="868" spans="1:26" ht="17.25" customHeight="1">
      <c r="A868" s="3"/>
      <c r="B868" s="113"/>
      <c r="C868" s="114"/>
      <c r="D868" s="115"/>
      <c r="E868" s="116"/>
      <c r="F868" s="116"/>
      <c r="G868" s="116"/>
      <c r="H868" s="116"/>
      <c r="I868" s="116"/>
      <c r="J868" s="116"/>
      <c r="K868" s="113"/>
      <c r="L868" s="117"/>
      <c r="M868" s="118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</row>
    <row r="869" spans="1:26" ht="17.25" customHeight="1">
      <c r="A869" s="3"/>
      <c r="B869" s="113"/>
      <c r="C869" s="114"/>
      <c r="D869" s="115"/>
      <c r="E869" s="116"/>
      <c r="F869" s="116"/>
      <c r="G869" s="116"/>
      <c r="H869" s="116"/>
      <c r="I869" s="116"/>
      <c r="J869" s="116"/>
      <c r="K869" s="113"/>
      <c r="L869" s="117"/>
      <c r="M869" s="118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</row>
    <row r="870" spans="1:26" ht="17.25" customHeight="1">
      <c r="A870" s="3"/>
      <c r="B870" s="113"/>
      <c r="C870" s="114"/>
      <c r="D870" s="115"/>
      <c r="E870" s="116"/>
      <c r="F870" s="116"/>
      <c r="G870" s="116"/>
      <c r="H870" s="116"/>
      <c r="I870" s="116"/>
      <c r="J870" s="116"/>
      <c r="K870" s="113"/>
      <c r="L870" s="117"/>
      <c r="M870" s="118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</row>
    <row r="871" spans="1:26" ht="17.25" customHeight="1">
      <c r="A871" s="3"/>
      <c r="B871" s="113"/>
      <c r="C871" s="114"/>
      <c r="D871" s="115"/>
      <c r="E871" s="116"/>
      <c r="F871" s="116"/>
      <c r="G871" s="116"/>
      <c r="H871" s="116"/>
      <c r="I871" s="116"/>
      <c r="J871" s="116"/>
      <c r="K871" s="113"/>
      <c r="L871" s="117"/>
      <c r="M871" s="118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</row>
    <row r="872" spans="1:26" ht="17.25" customHeight="1">
      <c r="A872" s="3"/>
      <c r="B872" s="113"/>
      <c r="C872" s="114"/>
      <c r="D872" s="115"/>
      <c r="E872" s="116"/>
      <c r="F872" s="116"/>
      <c r="G872" s="116"/>
      <c r="H872" s="116"/>
      <c r="I872" s="116"/>
      <c r="J872" s="116"/>
      <c r="K872" s="113"/>
      <c r="L872" s="117"/>
      <c r="M872" s="118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</row>
    <row r="873" spans="1:26" ht="17.25" customHeight="1">
      <c r="A873" s="3"/>
      <c r="B873" s="113"/>
      <c r="C873" s="114"/>
      <c r="D873" s="115"/>
      <c r="E873" s="116"/>
      <c r="F873" s="116"/>
      <c r="G873" s="116"/>
      <c r="H873" s="116"/>
      <c r="I873" s="116"/>
      <c r="J873" s="116"/>
      <c r="K873" s="113"/>
      <c r="L873" s="117"/>
      <c r="M873" s="118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</row>
    <row r="874" spans="1:26" ht="17.25" customHeight="1">
      <c r="A874" s="3"/>
      <c r="B874" s="113"/>
      <c r="C874" s="114"/>
      <c r="D874" s="115"/>
      <c r="E874" s="116"/>
      <c r="F874" s="116"/>
      <c r="G874" s="116"/>
      <c r="H874" s="116"/>
      <c r="I874" s="116"/>
      <c r="J874" s="116"/>
      <c r="K874" s="113"/>
      <c r="L874" s="117"/>
      <c r="M874" s="118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</row>
    <row r="875" spans="1:26" ht="17.25" customHeight="1">
      <c r="A875" s="3"/>
      <c r="B875" s="113"/>
      <c r="C875" s="114"/>
      <c r="D875" s="115"/>
      <c r="E875" s="116"/>
      <c r="F875" s="116"/>
      <c r="G875" s="116"/>
      <c r="H875" s="116"/>
      <c r="I875" s="116"/>
      <c r="J875" s="116"/>
      <c r="K875" s="113"/>
      <c r="L875" s="117"/>
      <c r="M875" s="118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</row>
    <row r="876" spans="1:26" ht="17.25" customHeight="1">
      <c r="A876" s="3"/>
      <c r="B876" s="113"/>
      <c r="C876" s="114"/>
      <c r="D876" s="115"/>
      <c r="E876" s="116"/>
      <c r="F876" s="116"/>
      <c r="G876" s="116"/>
      <c r="H876" s="116"/>
      <c r="I876" s="116"/>
      <c r="J876" s="116"/>
      <c r="K876" s="113"/>
      <c r="L876" s="117"/>
      <c r="M876" s="118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</row>
    <row r="877" spans="1:26" ht="17.25" customHeight="1">
      <c r="A877" s="3"/>
      <c r="B877" s="113"/>
      <c r="C877" s="114"/>
      <c r="D877" s="115"/>
      <c r="E877" s="116"/>
      <c r="F877" s="116"/>
      <c r="G877" s="116"/>
      <c r="H877" s="116"/>
      <c r="I877" s="116"/>
      <c r="J877" s="116"/>
      <c r="K877" s="113"/>
      <c r="L877" s="117"/>
      <c r="M877" s="118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</row>
    <row r="878" spans="1:26" ht="17.25" customHeight="1">
      <c r="A878" s="3"/>
      <c r="B878" s="113"/>
      <c r="C878" s="114"/>
      <c r="D878" s="115"/>
      <c r="E878" s="116"/>
      <c r="F878" s="116"/>
      <c r="G878" s="116"/>
      <c r="H878" s="116"/>
      <c r="I878" s="116"/>
      <c r="J878" s="116"/>
      <c r="K878" s="113"/>
      <c r="L878" s="117"/>
      <c r="M878" s="118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</row>
    <row r="879" spans="1:26" ht="17.25" customHeight="1">
      <c r="A879" s="3"/>
      <c r="B879" s="113"/>
      <c r="C879" s="114"/>
      <c r="D879" s="115"/>
      <c r="E879" s="116"/>
      <c r="F879" s="116"/>
      <c r="G879" s="116"/>
      <c r="H879" s="116"/>
      <c r="I879" s="116"/>
      <c r="J879" s="116"/>
      <c r="K879" s="113"/>
      <c r="L879" s="117"/>
      <c r="M879" s="118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</row>
    <row r="880" spans="1:26" ht="17.25" customHeight="1">
      <c r="A880" s="3"/>
      <c r="B880" s="113"/>
      <c r="C880" s="114"/>
      <c r="D880" s="115"/>
      <c r="E880" s="116"/>
      <c r="F880" s="116"/>
      <c r="G880" s="116"/>
      <c r="H880" s="116"/>
      <c r="I880" s="116"/>
      <c r="J880" s="116"/>
      <c r="K880" s="113"/>
      <c r="L880" s="117"/>
      <c r="M880" s="118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</row>
    <row r="881" spans="1:26" ht="17.25" customHeight="1">
      <c r="A881" s="3"/>
      <c r="B881" s="113"/>
      <c r="C881" s="114"/>
      <c r="D881" s="115"/>
      <c r="E881" s="116"/>
      <c r="F881" s="116"/>
      <c r="G881" s="116"/>
      <c r="H881" s="116"/>
      <c r="I881" s="116"/>
      <c r="J881" s="116"/>
      <c r="K881" s="113"/>
      <c r="L881" s="117"/>
      <c r="M881" s="118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</row>
    <row r="882" spans="1:26" ht="17.25" customHeight="1">
      <c r="A882" s="3"/>
      <c r="B882" s="113"/>
      <c r="C882" s="114"/>
      <c r="D882" s="115"/>
      <c r="E882" s="116"/>
      <c r="F882" s="116"/>
      <c r="G882" s="116"/>
      <c r="H882" s="116"/>
      <c r="I882" s="116"/>
      <c r="J882" s="116"/>
      <c r="K882" s="113"/>
      <c r="L882" s="117"/>
      <c r="M882" s="118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</row>
    <row r="883" spans="1:26" ht="17.25" customHeight="1">
      <c r="A883" s="3"/>
      <c r="B883" s="113"/>
      <c r="C883" s="114"/>
      <c r="D883" s="115"/>
      <c r="E883" s="116"/>
      <c r="F883" s="116"/>
      <c r="G883" s="116"/>
      <c r="H883" s="116"/>
      <c r="I883" s="116"/>
      <c r="J883" s="116"/>
      <c r="K883" s="113"/>
      <c r="L883" s="117"/>
      <c r="M883" s="118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</row>
    <row r="884" spans="1:26" ht="17.25" customHeight="1">
      <c r="A884" s="3"/>
      <c r="B884" s="113"/>
      <c r="C884" s="114"/>
      <c r="D884" s="115"/>
      <c r="E884" s="116"/>
      <c r="F884" s="116"/>
      <c r="G884" s="116"/>
      <c r="H884" s="116"/>
      <c r="I884" s="116"/>
      <c r="J884" s="116"/>
      <c r="K884" s="113"/>
      <c r="L884" s="117"/>
      <c r="M884" s="118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</row>
    <row r="885" spans="1:26" ht="17.25" customHeight="1">
      <c r="A885" s="3"/>
      <c r="B885" s="113"/>
      <c r="C885" s="114"/>
      <c r="D885" s="115"/>
      <c r="E885" s="116"/>
      <c r="F885" s="116"/>
      <c r="G885" s="116"/>
      <c r="H885" s="116"/>
      <c r="I885" s="116"/>
      <c r="J885" s="116"/>
      <c r="K885" s="113"/>
      <c r="L885" s="117"/>
      <c r="M885" s="118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</row>
    <row r="886" spans="1:26" ht="17.25" customHeight="1">
      <c r="A886" s="3"/>
      <c r="B886" s="113"/>
      <c r="C886" s="114"/>
      <c r="D886" s="115"/>
      <c r="E886" s="116"/>
      <c r="F886" s="116"/>
      <c r="G886" s="116"/>
      <c r="H886" s="116"/>
      <c r="I886" s="116"/>
      <c r="J886" s="116"/>
      <c r="K886" s="113"/>
      <c r="L886" s="117"/>
      <c r="M886" s="118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</row>
    <row r="887" spans="1:26" ht="17.25" customHeight="1">
      <c r="A887" s="3"/>
      <c r="B887" s="113"/>
      <c r="C887" s="114"/>
      <c r="D887" s="115"/>
      <c r="E887" s="116"/>
      <c r="F887" s="116"/>
      <c r="G887" s="116"/>
      <c r="H887" s="116"/>
      <c r="I887" s="116"/>
      <c r="J887" s="116"/>
      <c r="K887" s="113"/>
      <c r="L887" s="117"/>
      <c r="M887" s="118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</row>
    <row r="888" spans="1:26" ht="17.25" customHeight="1">
      <c r="A888" s="3"/>
      <c r="B888" s="113"/>
      <c r="C888" s="114"/>
      <c r="D888" s="115"/>
      <c r="E888" s="116"/>
      <c r="F888" s="116"/>
      <c r="G888" s="116"/>
      <c r="H888" s="116"/>
      <c r="I888" s="116"/>
      <c r="J888" s="116"/>
      <c r="K888" s="113"/>
      <c r="L888" s="117"/>
      <c r="M888" s="118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</row>
    <row r="889" spans="1:26" ht="17.25" customHeight="1">
      <c r="A889" s="3"/>
      <c r="B889" s="113"/>
      <c r="C889" s="114"/>
      <c r="D889" s="115"/>
      <c r="E889" s="116"/>
      <c r="F889" s="116"/>
      <c r="G889" s="116"/>
      <c r="H889" s="116"/>
      <c r="I889" s="116"/>
      <c r="J889" s="116"/>
      <c r="K889" s="113"/>
      <c r="L889" s="117"/>
      <c r="M889" s="118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</row>
    <row r="890" spans="1:26" ht="17.25" customHeight="1">
      <c r="A890" s="3"/>
      <c r="B890" s="113"/>
      <c r="C890" s="114"/>
      <c r="D890" s="115"/>
      <c r="E890" s="116"/>
      <c r="F890" s="116"/>
      <c r="G890" s="116"/>
      <c r="H890" s="116"/>
      <c r="I890" s="116"/>
      <c r="J890" s="116"/>
      <c r="K890" s="113"/>
      <c r="L890" s="117"/>
      <c r="M890" s="118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</row>
    <row r="891" spans="1:26" ht="17.25" customHeight="1">
      <c r="A891" s="3"/>
      <c r="B891" s="113"/>
      <c r="C891" s="114"/>
      <c r="D891" s="115"/>
      <c r="E891" s="116"/>
      <c r="F891" s="116"/>
      <c r="G891" s="116"/>
      <c r="H891" s="116"/>
      <c r="I891" s="116"/>
      <c r="J891" s="116"/>
      <c r="K891" s="113"/>
      <c r="L891" s="117"/>
      <c r="M891" s="118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</row>
    <row r="892" spans="1:26" ht="17.25" customHeight="1">
      <c r="A892" s="3"/>
      <c r="B892" s="113"/>
      <c r="C892" s="114"/>
      <c r="D892" s="115"/>
      <c r="E892" s="116"/>
      <c r="F892" s="116"/>
      <c r="G892" s="116"/>
      <c r="H892" s="116"/>
      <c r="I892" s="116"/>
      <c r="J892" s="116"/>
      <c r="K892" s="113"/>
      <c r="L892" s="117"/>
      <c r="M892" s="118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</row>
    <row r="893" spans="1:26" ht="17.25" customHeight="1">
      <c r="A893" s="3"/>
      <c r="B893" s="113"/>
      <c r="C893" s="114"/>
      <c r="D893" s="115"/>
      <c r="E893" s="116"/>
      <c r="F893" s="116"/>
      <c r="G893" s="116"/>
      <c r="H893" s="116"/>
      <c r="I893" s="116"/>
      <c r="J893" s="116"/>
      <c r="K893" s="113"/>
      <c r="L893" s="117"/>
      <c r="M893" s="118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</row>
    <row r="894" spans="1:26" ht="17.25" customHeight="1">
      <c r="A894" s="3"/>
      <c r="B894" s="113"/>
      <c r="C894" s="114"/>
      <c r="D894" s="115"/>
      <c r="E894" s="116"/>
      <c r="F894" s="116"/>
      <c r="G894" s="116"/>
      <c r="H894" s="116"/>
      <c r="I894" s="116"/>
      <c r="J894" s="116"/>
      <c r="K894" s="113"/>
      <c r="L894" s="117"/>
      <c r="M894" s="118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</row>
    <row r="895" spans="1:26" ht="17.25" customHeight="1">
      <c r="A895" s="3"/>
      <c r="B895" s="113"/>
      <c r="C895" s="114"/>
      <c r="D895" s="115"/>
      <c r="E895" s="116"/>
      <c r="F895" s="116"/>
      <c r="G895" s="116"/>
      <c r="H895" s="116"/>
      <c r="I895" s="116"/>
      <c r="J895" s="116"/>
      <c r="K895" s="113"/>
      <c r="L895" s="117"/>
      <c r="M895" s="118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</row>
    <row r="896" spans="1:26" ht="17.25" customHeight="1">
      <c r="A896" s="3"/>
      <c r="B896" s="113"/>
      <c r="C896" s="114"/>
      <c r="D896" s="115"/>
      <c r="E896" s="116"/>
      <c r="F896" s="116"/>
      <c r="G896" s="116"/>
      <c r="H896" s="116"/>
      <c r="I896" s="116"/>
      <c r="J896" s="116"/>
      <c r="K896" s="113"/>
      <c r="L896" s="117"/>
      <c r="M896" s="118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</row>
    <row r="897" spans="1:26" ht="17.25" customHeight="1">
      <c r="A897" s="3"/>
      <c r="B897" s="113"/>
      <c r="C897" s="114"/>
      <c r="D897" s="115"/>
      <c r="E897" s="116"/>
      <c r="F897" s="116"/>
      <c r="G897" s="116"/>
      <c r="H897" s="116"/>
      <c r="I897" s="116"/>
      <c r="J897" s="116"/>
      <c r="K897" s="113"/>
      <c r="L897" s="117"/>
      <c r="M897" s="118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</row>
    <row r="898" spans="1:26" ht="17.25" customHeight="1">
      <c r="A898" s="3"/>
      <c r="B898" s="113"/>
      <c r="C898" s="114"/>
      <c r="D898" s="115"/>
      <c r="E898" s="116"/>
      <c r="F898" s="116"/>
      <c r="G898" s="116"/>
      <c r="H898" s="116"/>
      <c r="I898" s="116"/>
      <c r="J898" s="116"/>
      <c r="K898" s="113"/>
      <c r="L898" s="117"/>
      <c r="M898" s="118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</row>
    <row r="899" spans="1:26" ht="17.25" customHeight="1">
      <c r="A899" s="3"/>
      <c r="B899" s="113"/>
      <c r="C899" s="114"/>
      <c r="D899" s="115"/>
      <c r="E899" s="116"/>
      <c r="F899" s="116"/>
      <c r="G899" s="116"/>
      <c r="H899" s="116"/>
      <c r="I899" s="116"/>
      <c r="J899" s="116"/>
      <c r="K899" s="113"/>
      <c r="L899" s="117"/>
      <c r="M899" s="118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</row>
    <row r="900" spans="1:26" ht="17.25" customHeight="1">
      <c r="A900" s="3"/>
      <c r="B900" s="113"/>
      <c r="C900" s="114"/>
      <c r="D900" s="115"/>
      <c r="E900" s="116"/>
      <c r="F900" s="116"/>
      <c r="G900" s="116"/>
      <c r="H900" s="116"/>
      <c r="I900" s="116"/>
      <c r="J900" s="116"/>
      <c r="K900" s="113"/>
      <c r="L900" s="117"/>
      <c r="M900" s="118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</row>
    <row r="901" spans="1:26" ht="17.25" customHeight="1">
      <c r="A901" s="3"/>
      <c r="B901" s="113"/>
      <c r="C901" s="114"/>
      <c r="D901" s="115"/>
      <c r="E901" s="116"/>
      <c r="F901" s="116"/>
      <c r="G901" s="116"/>
      <c r="H901" s="116"/>
      <c r="I901" s="116"/>
      <c r="J901" s="116"/>
      <c r="K901" s="113"/>
      <c r="L901" s="117"/>
      <c r="M901" s="118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</row>
    <row r="902" spans="1:26" ht="17.25" customHeight="1">
      <c r="A902" s="3"/>
      <c r="B902" s="113"/>
      <c r="C902" s="114"/>
      <c r="D902" s="115"/>
      <c r="E902" s="116"/>
      <c r="F902" s="116"/>
      <c r="G902" s="116"/>
      <c r="H902" s="116"/>
      <c r="I902" s="116"/>
      <c r="J902" s="116"/>
      <c r="K902" s="113"/>
      <c r="L902" s="117"/>
      <c r="M902" s="118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</row>
    <row r="903" spans="1:26" ht="17.25" customHeight="1">
      <c r="A903" s="3"/>
      <c r="B903" s="113"/>
      <c r="C903" s="114"/>
      <c r="D903" s="115"/>
      <c r="E903" s="116"/>
      <c r="F903" s="116"/>
      <c r="G903" s="116"/>
      <c r="H903" s="116"/>
      <c r="I903" s="116"/>
      <c r="J903" s="116"/>
      <c r="K903" s="113"/>
      <c r="L903" s="117"/>
      <c r="M903" s="118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</row>
    <row r="904" spans="1:26" ht="17.25" customHeight="1">
      <c r="A904" s="3"/>
      <c r="B904" s="113"/>
      <c r="C904" s="114"/>
      <c r="D904" s="115"/>
      <c r="E904" s="116"/>
      <c r="F904" s="116"/>
      <c r="G904" s="116"/>
      <c r="H904" s="116"/>
      <c r="I904" s="116"/>
      <c r="J904" s="116"/>
      <c r="K904" s="113"/>
      <c r="L904" s="117"/>
      <c r="M904" s="118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</row>
    <row r="905" spans="1:26" ht="17.25" customHeight="1">
      <c r="A905" s="3"/>
      <c r="B905" s="113"/>
      <c r="C905" s="114"/>
      <c r="D905" s="115"/>
      <c r="E905" s="116"/>
      <c r="F905" s="116"/>
      <c r="G905" s="116"/>
      <c r="H905" s="116"/>
      <c r="I905" s="116"/>
      <c r="J905" s="116"/>
      <c r="K905" s="113"/>
      <c r="L905" s="117"/>
      <c r="M905" s="118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</row>
    <row r="906" spans="1:26" ht="17.25" customHeight="1">
      <c r="A906" s="3"/>
      <c r="B906" s="113"/>
      <c r="C906" s="114"/>
      <c r="D906" s="115"/>
      <c r="E906" s="116"/>
      <c r="F906" s="116"/>
      <c r="G906" s="116"/>
      <c r="H906" s="116"/>
      <c r="I906" s="116"/>
      <c r="J906" s="116"/>
      <c r="K906" s="113"/>
      <c r="L906" s="117"/>
      <c r="M906" s="118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</row>
    <row r="907" spans="1:26" ht="17.25" customHeight="1">
      <c r="A907" s="3"/>
      <c r="B907" s="113"/>
      <c r="C907" s="114"/>
      <c r="D907" s="115"/>
      <c r="E907" s="116"/>
      <c r="F907" s="116"/>
      <c r="G907" s="116"/>
      <c r="H907" s="116"/>
      <c r="I907" s="116"/>
      <c r="J907" s="116"/>
      <c r="K907" s="113"/>
      <c r="L907" s="117"/>
      <c r="M907" s="118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</row>
    <row r="908" spans="1:26" ht="17.25" customHeight="1">
      <c r="A908" s="3"/>
      <c r="B908" s="113"/>
      <c r="C908" s="114"/>
      <c r="D908" s="115"/>
      <c r="E908" s="116"/>
      <c r="F908" s="116"/>
      <c r="G908" s="116"/>
      <c r="H908" s="116"/>
      <c r="I908" s="116"/>
      <c r="J908" s="116"/>
      <c r="K908" s="113"/>
      <c r="L908" s="117"/>
      <c r="M908" s="118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</row>
    <row r="909" spans="1:26" ht="17.25" customHeight="1">
      <c r="A909" s="3"/>
      <c r="B909" s="113"/>
      <c r="C909" s="114"/>
      <c r="D909" s="115"/>
      <c r="E909" s="116"/>
      <c r="F909" s="116"/>
      <c r="G909" s="116"/>
      <c r="H909" s="116"/>
      <c r="I909" s="116"/>
      <c r="J909" s="116"/>
      <c r="K909" s="113"/>
      <c r="L909" s="117"/>
      <c r="M909" s="118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</row>
    <row r="910" spans="1:26" ht="17.25" customHeight="1">
      <c r="A910" s="3"/>
      <c r="B910" s="113"/>
      <c r="C910" s="114"/>
      <c r="D910" s="115"/>
      <c r="E910" s="116"/>
      <c r="F910" s="116"/>
      <c r="G910" s="116"/>
      <c r="H910" s="116"/>
      <c r="I910" s="116"/>
      <c r="J910" s="116"/>
      <c r="K910" s="113"/>
      <c r="L910" s="117"/>
      <c r="M910" s="118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</row>
    <row r="911" spans="1:26" ht="17.25" customHeight="1">
      <c r="A911" s="3"/>
      <c r="B911" s="113"/>
      <c r="C911" s="114"/>
      <c r="D911" s="115"/>
      <c r="E911" s="116"/>
      <c r="F911" s="116"/>
      <c r="G911" s="116"/>
      <c r="H911" s="116"/>
      <c r="I911" s="116"/>
      <c r="J911" s="116"/>
      <c r="K911" s="113"/>
      <c r="L911" s="117"/>
      <c r="M911" s="118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</row>
    <row r="912" spans="1:26" ht="17.25" customHeight="1">
      <c r="A912" s="3"/>
      <c r="B912" s="113"/>
      <c r="C912" s="114"/>
      <c r="D912" s="115"/>
      <c r="E912" s="116"/>
      <c r="F912" s="116"/>
      <c r="G912" s="116"/>
      <c r="H912" s="116"/>
      <c r="I912" s="116"/>
      <c r="J912" s="116"/>
      <c r="K912" s="113"/>
      <c r="L912" s="117"/>
      <c r="M912" s="118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</row>
    <row r="913" spans="1:26" ht="17.25" customHeight="1">
      <c r="A913" s="3"/>
      <c r="B913" s="113"/>
      <c r="C913" s="114"/>
      <c r="D913" s="115"/>
      <c r="E913" s="116"/>
      <c r="F913" s="116"/>
      <c r="G913" s="116"/>
      <c r="H913" s="116"/>
      <c r="I913" s="116"/>
      <c r="J913" s="116"/>
      <c r="K913" s="113"/>
      <c r="L913" s="117"/>
      <c r="M913" s="118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</row>
    <row r="914" spans="1:26" ht="17.25" customHeight="1">
      <c r="A914" s="3"/>
      <c r="B914" s="113"/>
      <c r="C914" s="114"/>
      <c r="D914" s="115"/>
      <c r="E914" s="116"/>
      <c r="F914" s="116"/>
      <c r="G914" s="116"/>
      <c r="H914" s="116"/>
      <c r="I914" s="116"/>
      <c r="J914" s="116"/>
      <c r="K914" s="113"/>
      <c r="L914" s="117"/>
      <c r="M914" s="118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</row>
    <row r="915" spans="1:26" ht="17.25" customHeight="1">
      <c r="A915" s="3"/>
      <c r="B915" s="113"/>
      <c r="C915" s="114"/>
      <c r="D915" s="115"/>
      <c r="E915" s="116"/>
      <c r="F915" s="116"/>
      <c r="G915" s="116"/>
      <c r="H915" s="116"/>
      <c r="I915" s="116"/>
      <c r="J915" s="116"/>
      <c r="K915" s="113"/>
      <c r="L915" s="117"/>
      <c r="M915" s="118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</row>
    <row r="916" spans="1:26" ht="17.25" customHeight="1">
      <c r="A916" s="3"/>
      <c r="B916" s="113"/>
      <c r="C916" s="114"/>
      <c r="D916" s="115"/>
      <c r="E916" s="116"/>
      <c r="F916" s="116"/>
      <c r="G916" s="116"/>
      <c r="H916" s="116"/>
      <c r="I916" s="116"/>
      <c r="J916" s="116"/>
      <c r="K916" s="113"/>
      <c r="L916" s="117"/>
      <c r="M916" s="118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</row>
    <row r="917" spans="1:26" ht="17.25" customHeight="1">
      <c r="A917" s="3"/>
      <c r="B917" s="113"/>
      <c r="C917" s="114"/>
      <c r="D917" s="115"/>
      <c r="E917" s="116"/>
      <c r="F917" s="116"/>
      <c r="G917" s="116"/>
      <c r="H917" s="116"/>
      <c r="I917" s="116"/>
      <c r="J917" s="116"/>
      <c r="K917" s="113"/>
      <c r="L917" s="117"/>
      <c r="M917" s="118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</row>
    <row r="918" spans="1:26" ht="17.25" customHeight="1">
      <c r="A918" s="3"/>
      <c r="B918" s="113"/>
      <c r="C918" s="114"/>
      <c r="D918" s="115"/>
      <c r="E918" s="116"/>
      <c r="F918" s="116"/>
      <c r="G918" s="116"/>
      <c r="H918" s="116"/>
      <c r="I918" s="116"/>
      <c r="J918" s="116"/>
      <c r="K918" s="113"/>
      <c r="L918" s="117"/>
      <c r="M918" s="118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</row>
    <row r="919" spans="1:26" ht="17.25" customHeight="1">
      <c r="A919" s="3"/>
      <c r="B919" s="113"/>
      <c r="C919" s="114"/>
      <c r="D919" s="115"/>
      <c r="E919" s="116"/>
      <c r="F919" s="116"/>
      <c r="G919" s="116"/>
      <c r="H919" s="116"/>
      <c r="I919" s="116"/>
      <c r="J919" s="116"/>
      <c r="K919" s="113"/>
      <c r="L919" s="117"/>
      <c r="M919" s="118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</row>
    <row r="920" spans="1:26" ht="17.25" customHeight="1">
      <c r="A920" s="3"/>
      <c r="B920" s="113"/>
      <c r="C920" s="114"/>
      <c r="D920" s="115"/>
      <c r="E920" s="116"/>
      <c r="F920" s="116"/>
      <c r="G920" s="116"/>
      <c r="H920" s="116"/>
      <c r="I920" s="116"/>
      <c r="J920" s="116"/>
      <c r="K920" s="113"/>
      <c r="L920" s="117"/>
      <c r="M920" s="118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</row>
    <row r="921" spans="1:26" ht="17.25" customHeight="1">
      <c r="A921" s="3"/>
      <c r="B921" s="113"/>
      <c r="C921" s="114"/>
      <c r="D921" s="115"/>
      <c r="E921" s="116"/>
      <c r="F921" s="116"/>
      <c r="G921" s="116"/>
      <c r="H921" s="116"/>
      <c r="I921" s="116"/>
      <c r="J921" s="116"/>
      <c r="K921" s="113"/>
      <c r="L921" s="117"/>
      <c r="M921" s="118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</row>
    <row r="922" spans="1:26" ht="17.25" customHeight="1">
      <c r="A922" s="3"/>
      <c r="B922" s="113"/>
      <c r="C922" s="114"/>
      <c r="D922" s="115"/>
      <c r="E922" s="116"/>
      <c r="F922" s="116"/>
      <c r="G922" s="116"/>
      <c r="H922" s="116"/>
      <c r="I922" s="116"/>
      <c r="J922" s="116"/>
      <c r="K922" s="113"/>
      <c r="L922" s="117"/>
      <c r="M922" s="118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</row>
    <row r="923" spans="1:26" ht="17.25" customHeight="1">
      <c r="A923" s="3"/>
      <c r="B923" s="113"/>
      <c r="C923" s="114"/>
      <c r="D923" s="115"/>
      <c r="E923" s="116"/>
      <c r="F923" s="116"/>
      <c r="G923" s="116"/>
      <c r="H923" s="116"/>
      <c r="I923" s="116"/>
      <c r="J923" s="116"/>
      <c r="K923" s="113"/>
      <c r="L923" s="117"/>
      <c r="M923" s="118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</row>
    <row r="924" spans="1:26" ht="17.25" customHeight="1">
      <c r="A924" s="3"/>
      <c r="B924" s="113"/>
      <c r="C924" s="114"/>
      <c r="D924" s="115"/>
      <c r="E924" s="116"/>
      <c r="F924" s="116"/>
      <c r="G924" s="116"/>
      <c r="H924" s="116"/>
      <c r="I924" s="116"/>
      <c r="J924" s="116"/>
      <c r="K924" s="113"/>
      <c r="L924" s="117"/>
      <c r="M924" s="118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</row>
    <row r="925" spans="1:26" ht="17.25" customHeight="1">
      <c r="A925" s="3"/>
      <c r="B925" s="113"/>
      <c r="C925" s="114"/>
      <c r="D925" s="115"/>
      <c r="E925" s="116"/>
      <c r="F925" s="116"/>
      <c r="G925" s="116"/>
      <c r="H925" s="116"/>
      <c r="I925" s="116"/>
      <c r="J925" s="116"/>
      <c r="K925" s="113"/>
      <c r="L925" s="117"/>
      <c r="M925" s="118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</row>
    <row r="926" spans="1:26" ht="17.25" customHeight="1">
      <c r="A926" s="3"/>
      <c r="B926" s="113"/>
      <c r="C926" s="114"/>
      <c r="D926" s="115"/>
      <c r="E926" s="116"/>
      <c r="F926" s="116"/>
      <c r="G926" s="116"/>
      <c r="H926" s="116"/>
      <c r="I926" s="116"/>
      <c r="J926" s="116"/>
      <c r="K926" s="113"/>
      <c r="L926" s="117"/>
      <c r="M926" s="118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</row>
    <row r="927" spans="1:26" ht="17.25" customHeight="1">
      <c r="A927" s="3"/>
      <c r="B927" s="113"/>
      <c r="C927" s="114"/>
      <c r="D927" s="115"/>
      <c r="E927" s="116"/>
      <c r="F927" s="116"/>
      <c r="G927" s="116"/>
      <c r="H927" s="116"/>
      <c r="I927" s="116"/>
      <c r="J927" s="116"/>
      <c r="K927" s="113"/>
      <c r="L927" s="117"/>
      <c r="M927" s="118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</row>
    <row r="928" spans="1:26" ht="17.25" customHeight="1">
      <c r="A928" s="3"/>
      <c r="B928" s="113"/>
      <c r="C928" s="114"/>
      <c r="D928" s="115"/>
      <c r="E928" s="116"/>
      <c r="F928" s="116"/>
      <c r="G928" s="116"/>
      <c r="H928" s="116"/>
      <c r="I928" s="116"/>
      <c r="J928" s="116"/>
      <c r="K928" s="113"/>
      <c r="L928" s="117"/>
      <c r="M928" s="118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</row>
    <row r="929" spans="1:26" ht="17.25" customHeight="1">
      <c r="A929" s="3"/>
      <c r="B929" s="113"/>
      <c r="C929" s="114"/>
      <c r="D929" s="115"/>
      <c r="E929" s="116"/>
      <c r="F929" s="116"/>
      <c r="G929" s="116"/>
      <c r="H929" s="116"/>
      <c r="I929" s="116"/>
      <c r="J929" s="116"/>
      <c r="K929" s="113"/>
      <c r="L929" s="117"/>
      <c r="M929" s="118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</row>
    <row r="930" spans="1:26" ht="17.25" customHeight="1">
      <c r="A930" s="3"/>
      <c r="B930" s="113"/>
      <c r="C930" s="114"/>
      <c r="D930" s="115"/>
      <c r="E930" s="116"/>
      <c r="F930" s="116"/>
      <c r="G930" s="116"/>
      <c r="H930" s="116"/>
      <c r="I930" s="116"/>
      <c r="J930" s="116"/>
      <c r="K930" s="113"/>
      <c r="L930" s="117"/>
      <c r="M930" s="118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</row>
    <row r="931" spans="1:26" ht="17.25" customHeight="1">
      <c r="A931" s="3"/>
      <c r="B931" s="113"/>
      <c r="C931" s="114"/>
      <c r="D931" s="115"/>
      <c r="E931" s="116"/>
      <c r="F931" s="116"/>
      <c r="G931" s="116"/>
      <c r="H931" s="116"/>
      <c r="I931" s="116"/>
      <c r="J931" s="116"/>
      <c r="K931" s="113"/>
      <c r="L931" s="117"/>
      <c r="M931" s="118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</row>
    <row r="932" spans="1:26" ht="17.25" customHeight="1">
      <c r="A932" s="3"/>
      <c r="B932" s="113"/>
      <c r="C932" s="114"/>
      <c r="D932" s="115"/>
      <c r="E932" s="116"/>
      <c r="F932" s="116"/>
      <c r="G932" s="116"/>
      <c r="H932" s="116"/>
      <c r="I932" s="116"/>
      <c r="J932" s="116"/>
      <c r="K932" s="113"/>
      <c r="L932" s="117"/>
      <c r="M932" s="118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</row>
    <row r="933" spans="1:26" ht="17.25" customHeight="1">
      <c r="A933" s="3"/>
      <c r="B933" s="113"/>
      <c r="C933" s="114"/>
      <c r="D933" s="115"/>
      <c r="E933" s="116"/>
      <c r="F933" s="116"/>
      <c r="G933" s="116"/>
      <c r="H933" s="116"/>
      <c r="I933" s="116"/>
      <c r="J933" s="116"/>
      <c r="K933" s="113"/>
      <c r="L933" s="117"/>
      <c r="M933" s="118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</row>
    <row r="934" spans="1:26" ht="17.25" customHeight="1">
      <c r="A934" s="3"/>
      <c r="B934" s="113"/>
      <c r="C934" s="114"/>
      <c r="D934" s="115"/>
      <c r="E934" s="116"/>
      <c r="F934" s="116"/>
      <c r="G934" s="116"/>
      <c r="H934" s="116"/>
      <c r="I934" s="116"/>
      <c r="J934" s="116"/>
      <c r="K934" s="113"/>
      <c r="L934" s="117"/>
      <c r="M934" s="118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</row>
    <row r="935" spans="1:26" ht="17.25" customHeight="1">
      <c r="A935" s="3"/>
      <c r="B935" s="113"/>
      <c r="C935" s="114"/>
      <c r="D935" s="115"/>
      <c r="E935" s="116"/>
      <c r="F935" s="116"/>
      <c r="G935" s="116"/>
      <c r="H935" s="116"/>
      <c r="I935" s="116"/>
      <c r="J935" s="116"/>
      <c r="K935" s="113"/>
      <c r="L935" s="117"/>
      <c r="M935" s="118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</row>
    <row r="936" spans="1:26" ht="17.25" customHeight="1">
      <c r="A936" s="3"/>
      <c r="B936" s="113"/>
      <c r="C936" s="114"/>
      <c r="D936" s="115"/>
      <c r="E936" s="116"/>
      <c r="F936" s="116"/>
      <c r="G936" s="116"/>
      <c r="H936" s="116"/>
      <c r="I936" s="116"/>
      <c r="J936" s="116"/>
      <c r="K936" s="113"/>
      <c r="L936" s="117"/>
      <c r="M936" s="118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</row>
    <row r="937" spans="1:26" ht="17.25" customHeight="1">
      <c r="A937" s="3"/>
      <c r="B937" s="113"/>
      <c r="C937" s="114"/>
      <c r="D937" s="115"/>
      <c r="E937" s="116"/>
      <c r="F937" s="116"/>
      <c r="G937" s="116"/>
      <c r="H937" s="116"/>
      <c r="I937" s="116"/>
      <c r="J937" s="116"/>
      <c r="K937" s="113"/>
      <c r="L937" s="117"/>
      <c r="M937" s="118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</row>
    <row r="938" spans="1:26" ht="17.25" customHeight="1">
      <c r="A938" s="3"/>
      <c r="B938" s="113"/>
      <c r="C938" s="114"/>
      <c r="D938" s="115"/>
      <c r="E938" s="116"/>
      <c r="F938" s="116"/>
      <c r="G938" s="116"/>
      <c r="H938" s="116"/>
      <c r="I938" s="116"/>
      <c r="J938" s="116"/>
      <c r="K938" s="113"/>
      <c r="L938" s="117"/>
      <c r="M938" s="118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</row>
    <row r="939" spans="1:26" ht="17.25" customHeight="1">
      <c r="A939" s="3"/>
      <c r="B939" s="113"/>
      <c r="C939" s="114"/>
      <c r="D939" s="115"/>
      <c r="E939" s="116"/>
      <c r="F939" s="116"/>
      <c r="G939" s="116"/>
      <c r="H939" s="116"/>
      <c r="I939" s="116"/>
      <c r="J939" s="116"/>
      <c r="K939" s="113"/>
      <c r="L939" s="117"/>
      <c r="M939" s="118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</row>
    <row r="940" spans="1:26" ht="17.25" customHeight="1">
      <c r="A940" s="3"/>
      <c r="B940" s="113"/>
      <c r="C940" s="114"/>
      <c r="D940" s="115"/>
      <c r="E940" s="116"/>
      <c r="F940" s="116"/>
      <c r="G940" s="116"/>
      <c r="H940" s="116"/>
      <c r="I940" s="116"/>
      <c r="J940" s="116"/>
      <c r="K940" s="113"/>
      <c r="L940" s="117"/>
      <c r="M940" s="118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</row>
    <row r="941" spans="1:26" ht="17.25" customHeight="1">
      <c r="A941" s="3"/>
      <c r="B941" s="113"/>
      <c r="C941" s="114"/>
      <c r="D941" s="115"/>
      <c r="E941" s="116"/>
      <c r="F941" s="116"/>
      <c r="G941" s="116"/>
      <c r="H941" s="116"/>
      <c r="I941" s="116"/>
      <c r="J941" s="116"/>
      <c r="K941" s="113"/>
      <c r="L941" s="117"/>
      <c r="M941" s="118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</row>
    <row r="942" spans="1:26" ht="17.25" customHeight="1">
      <c r="A942" s="3"/>
      <c r="B942" s="113"/>
      <c r="C942" s="114"/>
      <c r="D942" s="115"/>
      <c r="E942" s="116"/>
      <c r="F942" s="116"/>
      <c r="G942" s="116"/>
      <c r="H942" s="116"/>
      <c r="I942" s="116"/>
      <c r="J942" s="116"/>
      <c r="K942" s="113"/>
      <c r="L942" s="117"/>
      <c r="M942" s="118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</row>
    <row r="943" spans="1:26" ht="17.25" customHeight="1">
      <c r="A943" s="3"/>
      <c r="B943" s="113"/>
      <c r="C943" s="114"/>
      <c r="D943" s="115"/>
      <c r="E943" s="116"/>
      <c r="F943" s="116"/>
      <c r="G943" s="116"/>
      <c r="H943" s="116"/>
      <c r="I943" s="116"/>
      <c r="J943" s="116"/>
      <c r="K943" s="113"/>
      <c r="L943" s="117"/>
      <c r="M943" s="118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</row>
    <row r="944" spans="1:26" ht="17.25" customHeight="1">
      <c r="A944" s="3"/>
      <c r="B944" s="113"/>
      <c r="C944" s="114"/>
      <c r="D944" s="115"/>
      <c r="E944" s="116"/>
      <c r="F944" s="116"/>
      <c r="G944" s="116"/>
      <c r="H944" s="116"/>
      <c r="I944" s="116"/>
      <c r="J944" s="116"/>
      <c r="K944" s="113"/>
      <c r="L944" s="117"/>
      <c r="M944" s="118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</row>
    <row r="945" spans="1:26" ht="17.25" customHeight="1">
      <c r="A945" s="3"/>
      <c r="B945" s="113"/>
      <c r="C945" s="114"/>
      <c r="D945" s="115"/>
      <c r="E945" s="116"/>
      <c r="F945" s="116"/>
      <c r="G945" s="116"/>
      <c r="H945" s="116"/>
      <c r="I945" s="116"/>
      <c r="J945" s="116"/>
      <c r="K945" s="113"/>
      <c r="L945" s="117"/>
      <c r="M945" s="118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</row>
    <row r="946" spans="1:26" ht="17.25" customHeight="1">
      <c r="A946" s="3"/>
      <c r="B946" s="113"/>
      <c r="C946" s="114"/>
      <c r="D946" s="115"/>
      <c r="E946" s="116"/>
      <c r="F946" s="116"/>
      <c r="G946" s="116"/>
      <c r="H946" s="116"/>
      <c r="I946" s="116"/>
      <c r="J946" s="116"/>
      <c r="K946" s="113"/>
      <c r="L946" s="117"/>
      <c r="M946" s="118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</row>
    <row r="947" spans="1:26" ht="17.25" customHeight="1">
      <c r="A947" s="3"/>
      <c r="B947" s="113"/>
      <c r="C947" s="114"/>
      <c r="D947" s="115"/>
      <c r="E947" s="116"/>
      <c r="F947" s="116"/>
      <c r="G947" s="116"/>
      <c r="H947" s="116"/>
      <c r="I947" s="116"/>
      <c r="J947" s="116"/>
      <c r="K947" s="113"/>
      <c r="L947" s="117"/>
      <c r="M947" s="118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</row>
    <row r="948" spans="1:26" ht="17.25" customHeight="1">
      <c r="A948" s="3"/>
      <c r="B948" s="113"/>
      <c r="C948" s="114"/>
      <c r="D948" s="115"/>
      <c r="E948" s="116"/>
      <c r="F948" s="116"/>
      <c r="G948" s="116"/>
      <c r="H948" s="116"/>
      <c r="I948" s="116"/>
      <c r="J948" s="116"/>
      <c r="K948" s="113"/>
      <c r="L948" s="117"/>
      <c r="M948" s="118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</row>
    <row r="949" spans="1:26" ht="17.25" customHeight="1">
      <c r="A949" s="3"/>
      <c r="B949" s="113"/>
      <c r="C949" s="114"/>
      <c r="D949" s="115"/>
      <c r="E949" s="116"/>
      <c r="F949" s="116"/>
      <c r="G949" s="116"/>
      <c r="H949" s="116"/>
      <c r="I949" s="116"/>
      <c r="J949" s="116"/>
      <c r="K949" s="113"/>
      <c r="L949" s="117"/>
      <c r="M949" s="118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</row>
    <row r="950" spans="1:26" ht="17.25" customHeight="1">
      <c r="A950" s="3"/>
      <c r="B950" s="113"/>
      <c r="C950" s="114"/>
      <c r="D950" s="115"/>
      <c r="E950" s="116"/>
      <c r="F950" s="116"/>
      <c r="G950" s="116"/>
      <c r="H950" s="116"/>
      <c r="I950" s="116"/>
      <c r="J950" s="116"/>
      <c r="K950" s="113"/>
      <c r="L950" s="117"/>
      <c r="M950" s="118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</row>
    <row r="951" spans="1:26" ht="17.25" customHeight="1">
      <c r="A951" s="3"/>
      <c r="B951" s="113"/>
      <c r="C951" s="114"/>
      <c r="D951" s="115"/>
      <c r="E951" s="116"/>
      <c r="F951" s="116"/>
      <c r="G951" s="116"/>
      <c r="H951" s="116"/>
      <c r="I951" s="116"/>
      <c r="J951" s="116"/>
      <c r="K951" s="113"/>
      <c r="L951" s="117"/>
      <c r="M951" s="118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</row>
    <row r="952" spans="1:26" ht="17.25" customHeight="1">
      <c r="A952" s="3"/>
      <c r="B952" s="113"/>
      <c r="C952" s="114"/>
      <c r="D952" s="115"/>
      <c r="E952" s="116"/>
      <c r="F952" s="116"/>
      <c r="G952" s="116"/>
      <c r="H952" s="116"/>
      <c r="I952" s="116"/>
      <c r="J952" s="116"/>
      <c r="K952" s="113"/>
      <c r="L952" s="117"/>
      <c r="M952" s="118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</row>
    <row r="953" spans="1:26" ht="17.25" customHeight="1">
      <c r="A953" s="3"/>
      <c r="B953" s="113"/>
      <c r="C953" s="114"/>
      <c r="D953" s="115"/>
      <c r="E953" s="116"/>
      <c r="F953" s="116"/>
      <c r="G953" s="116"/>
      <c r="H953" s="116"/>
      <c r="I953" s="116"/>
      <c r="J953" s="116"/>
      <c r="K953" s="113"/>
      <c r="L953" s="117"/>
      <c r="M953" s="118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</row>
    <row r="954" spans="1:26" ht="17.25" customHeight="1">
      <c r="A954" s="3"/>
      <c r="B954" s="113"/>
      <c r="C954" s="114"/>
      <c r="D954" s="115"/>
      <c r="E954" s="116"/>
      <c r="F954" s="116"/>
      <c r="G954" s="116"/>
      <c r="H954" s="116"/>
      <c r="I954" s="116"/>
      <c r="J954" s="116"/>
      <c r="K954" s="113"/>
      <c r="L954" s="117"/>
      <c r="M954" s="118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</row>
    <row r="955" spans="1:26" ht="17.25" customHeight="1">
      <c r="A955" s="3"/>
      <c r="B955" s="113"/>
      <c r="C955" s="114"/>
      <c r="D955" s="115"/>
      <c r="E955" s="116"/>
      <c r="F955" s="116"/>
      <c r="G955" s="116"/>
      <c r="H955" s="116"/>
      <c r="I955" s="116"/>
      <c r="J955" s="116"/>
      <c r="K955" s="113"/>
      <c r="L955" s="117"/>
      <c r="M955" s="118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</row>
    <row r="956" spans="1:26" ht="17.25" customHeight="1">
      <c r="A956" s="3"/>
      <c r="B956" s="113"/>
      <c r="C956" s="114"/>
      <c r="D956" s="115"/>
      <c r="E956" s="116"/>
      <c r="F956" s="116"/>
      <c r="G956" s="116"/>
      <c r="H956" s="116"/>
      <c r="I956" s="116"/>
      <c r="J956" s="116"/>
      <c r="K956" s="113"/>
      <c r="L956" s="117"/>
      <c r="M956" s="118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</row>
    <row r="957" spans="1:26" ht="17.25" customHeight="1">
      <c r="A957" s="3"/>
      <c r="B957" s="113"/>
      <c r="C957" s="114"/>
      <c r="D957" s="115"/>
      <c r="E957" s="116"/>
      <c r="F957" s="116"/>
      <c r="G957" s="116"/>
      <c r="H957" s="116"/>
      <c r="I957" s="116"/>
      <c r="J957" s="116"/>
      <c r="K957" s="113"/>
      <c r="L957" s="117"/>
      <c r="M957" s="118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</row>
    <row r="958" spans="1:26" ht="17.25" customHeight="1">
      <c r="A958" s="3"/>
      <c r="B958" s="113"/>
      <c r="C958" s="114"/>
      <c r="D958" s="115"/>
      <c r="E958" s="116"/>
      <c r="F958" s="116"/>
      <c r="G958" s="116"/>
      <c r="H958" s="116"/>
      <c r="I958" s="116"/>
      <c r="J958" s="116"/>
      <c r="K958" s="113"/>
      <c r="L958" s="117"/>
      <c r="M958" s="118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</row>
    <row r="959" spans="1:26" ht="17.25" customHeight="1">
      <c r="A959" s="3"/>
      <c r="B959" s="113"/>
      <c r="C959" s="114"/>
      <c r="D959" s="115"/>
      <c r="E959" s="116"/>
      <c r="F959" s="116"/>
      <c r="G959" s="116"/>
      <c r="H959" s="116"/>
      <c r="I959" s="116"/>
      <c r="J959" s="116"/>
      <c r="K959" s="113"/>
      <c r="L959" s="117"/>
      <c r="M959" s="118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</row>
    <row r="960" spans="1:26" ht="17.25" customHeight="1">
      <c r="A960" s="3"/>
      <c r="B960" s="113"/>
      <c r="C960" s="114"/>
      <c r="D960" s="115"/>
      <c r="E960" s="116"/>
      <c r="F960" s="116"/>
      <c r="G960" s="116"/>
      <c r="H960" s="116"/>
      <c r="I960" s="116"/>
      <c r="J960" s="116"/>
      <c r="K960" s="113"/>
      <c r="L960" s="117"/>
      <c r="M960" s="118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</row>
    <row r="961" spans="1:26" ht="17.25" customHeight="1">
      <c r="A961" s="3"/>
      <c r="B961" s="113"/>
      <c r="C961" s="114"/>
      <c r="D961" s="115"/>
      <c r="E961" s="116"/>
      <c r="F961" s="116"/>
      <c r="G961" s="116"/>
      <c r="H961" s="116"/>
      <c r="I961" s="116"/>
      <c r="J961" s="116"/>
      <c r="K961" s="113"/>
      <c r="L961" s="117"/>
      <c r="M961" s="118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</row>
    <row r="962" spans="1:26" ht="17.25" customHeight="1">
      <c r="A962" s="3"/>
      <c r="B962" s="113"/>
      <c r="C962" s="114"/>
      <c r="D962" s="115"/>
      <c r="E962" s="116"/>
      <c r="F962" s="116"/>
      <c r="G962" s="116"/>
      <c r="H962" s="116"/>
      <c r="I962" s="116"/>
      <c r="J962" s="116"/>
      <c r="K962" s="113"/>
      <c r="L962" s="117"/>
      <c r="M962" s="118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</row>
    <row r="963" spans="1:26" ht="17.25" customHeight="1">
      <c r="A963" s="3"/>
      <c r="B963" s="113"/>
      <c r="C963" s="114"/>
      <c r="D963" s="115"/>
      <c r="E963" s="116"/>
      <c r="F963" s="116"/>
      <c r="G963" s="116"/>
      <c r="H963" s="116"/>
      <c r="I963" s="116"/>
      <c r="J963" s="116"/>
      <c r="K963" s="113"/>
      <c r="L963" s="117"/>
      <c r="M963" s="118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</row>
    <row r="964" spans="1:26" ht="17.25" customHeight="1">
      <c r="A964" s="3"/>
      <c r="B964" s="113"/>
      <c r="C964" s="114"/>
      <c r="D964" s="115"/>
      <c r="E964" s="116"/>
      <c r="F964" s="116"/>
      <c r="G964" s="116"/>
      <c r="H964" s="116"/>
      <c r="I964" s="116"/>
      <c r="J964" s="116"/>
      <c r="K964" s="113"/>
      <c r="L964" s="117"/>
      <c r="M964" s="118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</row>
    <row r="965" spans="1:26" ht="17.25" customHeight="1">
      <c r="A965" s="3"/>
      <c r="B965" s="113"/>
      <c r="C965" s="114"/>
      <c r="D965" s="115"/>
      <c r="E965" s="116"/>
      <c r="F965" s="116"/>
      <c r="G965" s="116"/>
      <c r="H965" s="116"/>
      <c r="I965" s="116"/>
      <c r="J965" s="116"/>
      <c r="K965" s="113"/>
      <c r="L965" s="117"/>
      <c r="M965" s="118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</row>
    <row r="966" spans="1:26" ht="17.25" customHeight="1">
      <c r="A966" s="3"/>
      <c r="B966" s="113"/>
      <c r="C966" s="114"/>
      <c r="D966" s="115"/>
      <c r="E966" s="116"/>
      <c r="F966" s="116"/>
      <c r="G966" s="116"/>
      <c r="H966" s="116"/>
      <c r="I966" s="116"/>
      <c r="J966" s="116"/>
      <c r="K966" s="113"/>
      <c r="L966" s="117"/>
      <c r="M966" s="118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</row>
    <row r="967" spans="1:26" ht="17.25" customHeight="1">
      <c r="A967" s="3"/>
      <c r="B967" s="113"/>
      <c r="C967" s="114"/>
      <c r="D967" s="115"/>
      <c r="E967" s="116"/>
      <c r="F967" s="116"/>
      <c r="G967" s="116"/>
      <c r="H967" s="116"/>
      <c r="I967" s="116"/>
      <c r="J967" s="116"/>
      <c r="K967" s="113"/>
      <c r="L967" s="117"/>
      <c r="M967" s="118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</row>
    <row r="968" spans="1:26" ht="17.25" customHeight="1">
      <c r="A968" s="3"/>
      <c r="B968" s="113"/>
      <c r="C968" s="114"/>
      <c r="D968" s="115"/>
      <c r="E968" s="116"/>
      <c r="F968" s="116"/>
      <c r="G968" s="116"/>
      <c r="H968" s="116"/>
      <c r="I968" s="116"/>
      <c r="J968" s="116"/>
      <c r="K968" s="113"/>
      <c r="L968" s="117"/>
      <c r="M968" s="118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</row>
    <row r="969" spans="1:26" ht="17.25" customHeight="1">
      <c r="A969" s="3"/>
      <c r="B969" s="113"/>
      <c r="C969" s="114"/>
      <c r="D969" s="115"/>
      <c r="E969" s="116"/>
      <c r="F969" s="116"/>
      <c r="G969" s="116"/>
      <c r="H969" s="116"/>
      <c r="I969" s="116"/>
      <c r="J969" s="116"/>
      <c r="K969" s="113"/>
      <c r="L969" s="117"/>
      <c r="M969" s="118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</row>
    <row r="970" spans="1:26" ht="17.25" customHeight="1">
      <c r="A970" s="3"/>
      <c r="B970" s="113"/>
      <c r="C970" s="114"/>
      <c r="D970" s="115"/>
      <c r="E970" s="116"/>
      <c r="F970" s="116"/>
      <c r="G970" s="116"/>
      <c r="H970" s="116"/>
      <c r="I970" s="116"/>
      <c r="J970" s="116"/>
      <c r="K970" s="113"/>
      <c r="L970" s="117"/>
      <c r="M970" s="118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</row>
    <row r="971" spans="1:26" ht="17.25" customHeight="1">
      <c r="A971" s="3"/>
      <c r="B971" s="113"/>
      <c r="C971" s="114"/>
      <c r="D971" s="115"/>
      <c r="E971" s="116"/>
      <c r="F971" s="116"/>
      <c r="G971" s="116"/>
      <c r="H971" s="116"/>
      <c r="I971" s="116"/>
      <c r="J971" s="116"/>
      <c r="K971" s="113"/>
      <c r="L971" s="117"/>
      <c r="M971" s="118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</row>
    <row r="972" spans="1:26" ht="17.25" customHeight="1">
      <c r="A972" s="3"/>
      <c r="B972" s="113"/>
      <c r="C972" s="114"/>
      <c r="D972" s="115"/>
      <c r="E972" s="116"/>
      <c r="F972" s="116"/>
      <c r="G972" s="116"/>
      <c r="H972" s="116"/>
      <c r="I972" s="116"/>
      <c r="J972" s="116"/>
      <c r="K972" s="113"/>
      <c r="L972" s="117"/>
      <c r="M972" s="118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</row>
    <row r="973" spans="1:26" ht="17.25" customHeight="1">
      <c r="A973" s="3"/>
      <c r="B973" s="113"/>
      <c r="C973" s="114"/>
      <c r="D973" s="115"/>
      <c r="E973" s="116"/>
      <c r="F973" s="116"/>
      <c r="G973" s="116"/>
      <c r="H973" s="116"/>
      <c r="I973" s="116"/>
      <c r="J973" s="116"/>
      <c r="K973" s="113"/>
      <c r="L973" s="117"/>
      <c r="M973" s="118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</row>
    <row r="974" spans="1:26" ht="17.25" customHeight="1">
      <c r="A974" s="3"/>
      <c r="B974" s="113"/>
      <c r="C974" s="114"/>
      <c r="D974" s="115"/>
      <c r="E974" s="116"/>
      <c r="F974" s="116"/>
      <c r="G974" s="116"/>
      <c r="H974" s="116"/>
      <c r="I974" s="116"/>
      <c r="J974" s="116"/>
      <c r="K974" s="113"/>
      <c r="L974" s="117"/>
      <c r="M974" s="118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</row>
    <row r="975" spans="1:26" ht="17.25" customHeight="1">
      <c r="A975" s="3"/>
      <c r="B975" s="113"/>
      <c r="C975" s="114"/>
      <c r="D975" s="115"/>
      <c r="E975" s="116"/>
      <c r="F975" s="116"/>
      <c r="G975" s="116"/>
      <c r="H975" s="116"/>
      <c r="I975" s="116"/>
      <c r="J975" s="116"/>
      <c r="K975" s="113"/>
      <c r="L975" s="117"/>
      <c r="M975" s="118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</row>
    <row r="976" spans="1:26" ht="17.25" customHeight="1">
      <c r="A976" s="3"/>
      <c r="B976" s="113"/>
      <c r="C976" s="114"/>
      <c r="D976" s="115"/>
      <c r="E976" s="116"/>
      <c r="F976" s="116"/>
      <c r="G976" s="116"/>
      <c r="H976" s="116"/>
      <c r="I976" s="116"/>
      <c r="J976" s="116"/>
      <c r="K976" s="113"/>
      <c r="L976" s="117"/>
      <c r="M976" s="118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</row>
    <row r="977" spans="1:26" ht="17.25" customHeight="1">
      <c r="A977" s="3"/>
      <c r="B977" s="113"/>
      <c r="C977" s="114"/>
      <c r="D977" s="115"/>
      <c r="E977" s="116"/>
      <c r="F977" s="116"/>
      <c r="G977" s="116"/>
      <c r="H977" s="116"/>
      <c r="I977" s="116"/>
      <c r="J977" s="116"/>
      <c r="K977" s="113"/>
      <c r="L977" s="117"/>
      <c r="M977" s="118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</row>
    <row r="978" spans="1:26" ht="17.25" customHeight="1">
      <c r="A978" s="3"/>
      <c r="B978" s="113"/>
      <c r="C978" s="114"/>
      <c r="D978" s="115"/>
      <c r="E978" s="116"/>
      <c r="F978" s="116"/>
      <c r="G978" s="116"/>
      <c r="H978" s="116"/>
      <c r="I978" s="116"/>
      <c r="J978" s="116"/>
      <c r="K978" s="113"/>
      <c r="L978" s="117"/>
      <c r="M978" s="118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</row>
    <row r="979" spans="1:26" ht="17.25" customHeight="1">
      <c r="A979" s="3"/>
      <c r="B979" s="113"/>
      <c r="C979" s="114"/>
      <c r="D979" s="115"/>
      <c r="E979" s="116"/>
      <c r="F979" s="116"/>
      <c r="G979" s="116"/>
      <c r="H979" s="116"/>
      <c r="I979" s="116"/>
      <c r="J979" s="116"/>
      <c r="K979" s="113"/>
      <c r="L979" s="117"/>
      <c r="M979" s="118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</row>
    <row r="980" spans="1:26" ht="17.25" customHeight="1">
      <c r="A980" s="3"/>
      <c r="B980" s="113"/>
      <c r="C980" s="114"/>
      <c r="D980" s="115"/>
      <c r="E980" s="116"/>
      <c r="F980" s="116"/>
      <c r="G980" s="116"/>
      <c r="H980" s="116"/>
      <c r="I980" s="116"/>
      <c r="J980" s="116"/>
      <c r="K980" s="113"/>
      <c r="L980" s="117"/>
      <c r="M980" s="118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</row>
    <row r="981" spans="1:26" ht="17.25" customHeight="1">
      <c r="A981" s="3"/>
      <c r="B981" s="113"/>
      <c r="C981" s="114"/>
      <c r="D981" s="115"/>
      <c r="E981" s="116"/>
      <c r="F981" s="116"/>
      <c r="G981" s="116"/>
      <c r="H981" s="116"/>
      <c r="I981" s="116"/>
      <c r="J981" s="116"/>
      <c r="K981" s="113"/>
      <c r="L981" s="117"/>
      <c r="M981" s="118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</row>
    <row r="982" spans="1:26" ht="17.25" customHeight="1">
      <c r="A982" s="3"/>
      <c r="B982" s="113"/>
      <c r="C982" s="114"/>
      <c r="D982" s="115"/>
      <c r="E982" s="116"/>
      <c r="F982" s="116"/>
      <c r="G982" s="116"/>
      <c r="H982" s="116"/>
      <c r="I982" s="116"/>
      <c r="J982" s="116"/>
      <c r="K982" s="113"/>
      <c r="L982" s="117"/>
      <c r="M982" s="118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</row>
    <row r="983" spans="1:26" ht="17.25" customHeight="1">
      <c r="A983" s="3"/>
      <c r="B983" s="113"/>
      <c r="C983" s="114"/>
      <c r="D983" s="115"/>
      <c r="E983" s="116"/>
      <c r="F983" s="116"/>
      <c r="G983" s="116"/>
      <c r="H983" s="116"/>
      <c r="I983" s="116"/>
      <c r="J983" s="116"/>
      <c r="K983" s="113"/>
      <c r="L983" s="117"/>
      <c r="M983" s="118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</row>
    <row r="984" spans="1:26" ht="17.25" customHeight="1">
      <c r="A984" s="3"/>
      <c r="B984" s="113"/>
      <c r="C984" s="114"/>
      <c r="D984" s="115"/>
      <c r="E984" s="116"/>
      <c r="F984" s="116"/>
      <c r="G984" s="116"/>
      <c r="H984" s="116"/>
      <c r="I984" s="116"/>
      <c r="J984" s="116"/>
      <c r="K984" s="113"/>
      <c r="L984" s="117"/>
      <c r="M984" s="118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</row>
    <row r="985" spans="1:26" ht="17.25" customHeight="1">
      <c r="A985" s="3"/>
      <c r="B985" s="113"/>
      <c r="C985" s="114"/>
      <c r="D985" s="115"/>
      <c r="E985" s="116"/>
      <c r="F985" s="116"/>
      <c r="G985" s="116"/>
      <c r="H985" s="116"/>
      <c r="I985" s="116"/>
      <c r="J985" s="116"/>
      <c r="K985" s="113"/>
      <c r="L985" s="117"/>
      <c r="M985" s="118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</row>
    <row r="986" spans="1:26" ht="17.25" customHeight="1">
      <c r="A986" s="3"/>
      <c r="B986" s="113"/>
      <c r="C986" s="114"/>
      <c r="D986" s="115"/>
      <c r="E986" s="116"/>
      <c r="F986" s="116"/>
      <c r="G986" s="116"/>
      <c r="H986" s="116"/>
      <c r="I986" s="116"/>
      <c r="J986" s="116"/>
      <c r="K986" s="113"/>
      <c r="L986" s="117"/>
      <c r="M986" s="118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</row>
    <row r="987" spans="1:26" ht="17.25" customHeight="1">
      <c r="A987" s="3"/>
      <c r="B987" s="113"/>
      <c r="C987" s="114"/>
      <c r="D987" s="115"/>
      <c r="E987" s="116"/>
      <c r="F987" s="116"/>
      <c r="G987" s="116"/>
      <c r="H987" s="116"/>
      <c r="I987" s="116"/>
      <c r="J987" s="116"/>
      <c r="K987" s="113"/>
      <c r="L987" s="117"/>
      <c r="M987" s="118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</row>
    <row r="988" spans="1:26" ht="17.25" customHeight="1">
      <c r="A988" s="3"/>
      <c r="B988" s="113"/>
      <c r="C988" s="114"/>
      <c r="D988" s="115"/>
      <c r="E988" s="116"/>
      <c r="F988" s="116"/>
      <c r="G988" s="116"/>
      <c r="H988" s="116"/>
      <c r="I988" s="116"/>
      <c r="J988" s="116"/>
      <c r="K988" s="113"/>
      <c r="L988" s="117"/>
      <c r="M988" s="118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</row>
    <row r="989" spans="1:26" ht="17.25" customHeight="1">
      <c r="A989" s="3"/>
      <c r="B989" s="113"/>
      <c r="C989" s="114"/>
      <c r="D989" s="115"/>
      <c r="E989" s="116"/>
      <c r="F989" s="116"/>
      <c r="G989" s="116"/>
      <c r="H989" s="116"/>
      <c r="I989" s="116"/>
      <c r="J989" s="116"/>
      <c r="K989" s="113"/>
      <c r="L989" s="117"/>
      <c r="M989" s="118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</row>
    <row r="990" spans="1:26" ht="17.25" customHeight="1">
      <c r="A990" s="3"/>
      <c r="B990" s="113"/>
      <c r="C990" s="114"/>
      <c r="D990" s="115"/>
      <c r="E990" s="116"/>
      <c r="F990" s="116"/>
      <c r="G990" s="116"/>
      <c r="H990" s="116"/>
      <c r="I990" s="116"/>
      <c r="J990" s="116"/>
      <c r="K990" s="113"/>
      <c r="L990" s="117"/>
      <c r="M990" s="118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</row>
    <row r="991" spans="1:26" ht="17.25" customHeight="1">
      <c r="A991" s="3"/>
      <c r="B991" s="113"/>
      <c r="C991" s="114"/>
      <c r="D991" s="115"/>
      <c r="E991" s="116"/>
      <c r="F991" s="116"/>
      <c r="G991" s="116"/>
      <c r="H991" s="116"/>
      <c r="I991" s="116"/>
      <c r="J991" s="116"/>
      <c r="K991" s="113"/>
      <c r="L991" s="117"/>
      <c r="M991" s="118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</row>
    <row r="992" spans="1:26" ht="17.25" customHeight="1">
      <c r="A992" s="3"/>
      <c r="B992" s="113"/>
      <c r="C992" s="114"/>
      <c r="D992" s="115"/>
      <c r="E992" s="116"/>
      <c r="F992" s="116"/>
      <c r="G992" s="116"/>
      <c r="H992" s="116"/>
      <c r="I992" s="116"/>
      <c r="J992" s="116"/>
      <c r="K992" s="113"/>
      <c r="L992" s="117"/>
      <c r="M992" s="118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</row>
    <row r="993" spans="1:26" ht="17.25" customHeight="1">
      <c r="A993" s="3"/>
      <c r="B993" s="113"/>
      <c r="C993" s="114"/>
      <c r="D993" s="115"/>
      <c r="E993" s="116"/>
      <c r="F993" s="116"/>
      <c r="G993" s="116"/>
      <c r="H993" s="116"/>
      <c r="I993" s="116"/>
      <c r="J993" s="116"/>
      <c r="K993" s="113"/>
      <c r="L993" s="117"/>
      <c r="M993" s="118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</row>
    <row r="994" spans="1:26" ht="17.25" customHeight="1">
      <c r="A994" s="3"/>
      <c r="B994" s="113"/>
      <c r="C994" s="114"/>
      <c r="D994" s="115"/>
      <c r="E994" s="116"/>
      <c r="F994" s="116"/>
      <c r="G994" s="116"/>
      <c r="H994" s="116"/>
      <c r="I994" s="116"/>
      <c r="J994" s="116"/>
      <c r="K994" s="113"/>
      <c r="L994" s="117"/>
      <c r="M994" s="118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</row>
    <row r="995" spans="1:26" ht="17.25" customHeight="1">
      <c r="A995" s="3"/>
      <c r="B995" s="113"/>
      <c r="C995" s="114"/>
      <c r="D995" s="115"/>
      <c r="E995" s="116"/>
      <c r="F995" s="116"/>
      <c r="G995" s="116"/>
      <c r="H995" s="116"/>
      <c r="I995" s="116"/>
      <c r="J995" s="116"/>
      <c r="K995" s="113"/>
      <c r="L995" s="117"/>
      <c r="M995" s="118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</row>
    <row r="996" spans="1:26" ht="17.25" customHeight="1">
      <c r="A996" s="3"/>
      <c r="B996" s="113"/>
      <c r="C996" s="114"/>
      <c r="D996" s="115"/>
      <c r="E996" s="116"/>
      <c r="F996" s="116"/>
      <c r="G996" s="116"/>
      <c r="H996" s="116"/>
      <c r="I996" s="116"/>
      <c r="J996" s="116"/>
      <c r="K996" s="113"/>
      <c r="L996" s="117"/>
      <c r="M996" s="118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</row>
    <row r="997" spans="1:26" ht="17.25" customHeight="1">
      <c r="A997" s="3"/>
      <c r="B997" s="113"/>
      <c r="C997" s="114"/>
      <c r="D997" s="115"/>
      <c r="E997" s="116"/>
      <c r="F997" s="116"/>
      <c r="G997" s="116"/>
      <c r="H997" s="116"/>
      <c r="I997" s="116"/>
      <c r="J997" s="116"/>
      <c r="K997" s="113"/>
      <c r="L997" s="117"/>
      <c r="M997" s="118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</row>
    <row r="998" spans="1:26" ht="17.25" customHeight="1">
      <c r="A998" s="3"/>
      <c r="B998" s="113"/>
      <c r="C998" s="114"/>
      <c r="D998" s="115"/>
      <c r="E998" s="116"/>
      <c r="F998" s="116"/>
      <c r="G998" s="116"/>
      <c r="H998" s="116"/>
      <c r="I998" s="116"/>
      <c r="J998" s="116"/>
      <c r="K998" s="113"/>
      <c r="L998" s="117"/>
      <c r="M998" s="118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</row>
    <row r="999" spans="1:26" ht="17.25" customHeight="1">
      <c r="A999" s="3"/>
      <c r="B999" s="113"/>
      <c r="C999" s="114"/>
      <c r="D999" s="115"/>
      <c r="E999" s="116"/>
      <c r="F999" s="116"/>
      <c r="G999" s="116"/>
      <c r="H999" s="116"/>
      <c r="I999" s="116"/>
      <c r="J999" s="116"/>
      <c r="K999" s="113"/>
      <c r="L999" s="117"/>
      <c r="M999" s="118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</row>
    <row r="1000" spans="1:26" ht="17.25" customHeight="1">
      <c r="A1000" s="3"/>
      <c r="B1000" s="113"/>
      <c r="C1000" s="114"/>
      <c r="D1000" s="115"/>
      <c r="E1000" s="116"/>
      <c r="F1000" s="116"/>
      <c r="G1000" s="116"/>
      <c r="H1000" s="116"/>
      <c r="I1000" s="116"/>
      <c r="J1000" s="116"/>
      <c r="K1000" s="113"/>
      <c r="L1000" s="117"/>
      <c r="M1000" s="118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</row>
  </sheetData>
  <conditionalFormatting sqref="H1">
    <cfRule type="cellIs" dxfId="6" priority="1" operator="equal">
      <formula>0</formula>
    </cfRule>
  </conditionalFormatting>
  <pageMargins left="0.15748031496062992" right="0.19685039370078741" top="0.19685039370078741" bottom="0" header="0" footer="0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/>
  <cols>
    <col min="1" max="1" width="1.7109375" customWidth="1"/>
    <col min="2" max="2" width="9.5703125" customWidth="1"/>
    <col min="3" max="3" width="50.42578125" customWidth="1"/>
    <col min="4" max="15" width="10.7109375" customWidth="1"/>
    <col min="16" max="26" width="9.140625" customWidth="1"/>
  </cols>
  <sheetData>
    <row r="1" spans="1:26" ht="24.75" customHeight="1">
      <c r="A1" s="157"/>
      <c r="B1" s="104" t="s">
        <v>964</v>
      </c>
      <c r="C1" s="158"/>
      <c r="D1" s="158"/>
      <c r="E1" s="159"/>
      <c r="F1" s="106"/>
      <c r="G1" s="107"/>
      <c r="H1" s="160"/>
      <c r="I1" s="109"/>
      <c r="J1" s="161"/>
      <c r="K1" s="161"/>
      <c r="L1" s="161"/>
      <c r="M1" s="161"/>
      <c r="N1" s="161"/>
      <c r="O1" s="162"/>
      <c r="P1" s="163"/>
      <c r="Q1" s="161"/>
      <c r="R1" s="161"/>
      <c r="S1" s="161"/>
      <c r="T1" s="161"/>
      <c r="U1" s="161"/>
      <c r="V1" s="161"/>
      <c r="W1" s="161"/>
      <c r="X1" s="161"/>
      <c r="Y1" s="161"/>
      <c r="Z1" s="161"/>
    </row>
    <row r="2" spans="1:26" ht="24.75" customHeight="1">
      <c r="A2" s="157"/>
      <c r="B2" s="1" t="e">
        <f>OBJETO</f>
        <v>#REF!</v>
      </c>
      <c r="C2" s="31"/>
      <c r="D2" s="164" t="s">
        <v>965</v>
      </c>
      <c r="E2" s="164" t="s">
        <v>966</v>
      </c>
      <c r="F2" s="164" t="s">
        <v>967</v>
      </c>
      <c r="G2" s="164" t="s">
        <v>968</v>
      </c>
      <c r="H2" s="164" t="s">
        <v>969</v>
      </c>
      <c r="I2" s="164" t="s">
        <v>970</v>
      </c>
      <c r="J2" s="164" t="s">
        <v>971</v>
      </c>
      <c r="K2" s="164" t="s">
        <v>972</v>
      </c>
      <c r="L2" s="164" t="s">
        <v>973</v>
      </c>
      <c r="M2" s="164" t="s">
        <v>974</v>
      </c>
      <c r="N2" s="164" t="s">
        <v>975</v>
      </c>
      <c r="O2" s="164" t="s">
        <v>976</v>
      </c>
      <c r="P2" s="165"/>
      <c r="Q2" s="161"/>
      <c r="R2" s="161"/>
      <c r="S2" s="161"/>
      <c r="T2" s="161"/>
      <c r="U2" s="161"/>
      <c r="V2" s="161"/>
      <c r="W2" s="161"/>
      <c r="X2" s="161"/>
      <c r="Y2" s="161"/>
      <c r="Z2" s="161"/>
    </row>
    <row r="3" spans="1:26" ht="17.25" customHeight="1">
      <c r="A3" s="3"/>
      <c r="B3" s="113"/>
      <c r="C3" s="113"/>
      <c r="D3" s="113"/>
      <c r="E3" s="113"/>
      <c r="F3" s="115"/>
      <c r="G3" s="116"/>
      <c r="H3" s="116"/>
      <c r="I3" s="116"/>
      <c r="J3" s="113"/>
      <c r="K3" s="113"/>
      <c r="L3" s="113"/>
      <c r="M3" s="113"/>
      <c r="N3" s="113"/>
      <c r="O3" s="115"/>
      <c r="P3" s="126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 spans="1:26" ht="17.25" customHeight="1">
      <c r="A4" s="3"/>
      <c r="B4" s="166" t="s">
        <v>3</v>
      </c>
      <c r="C4" s="166" t="s">
        <v>977</v>
      </c>
      <c r="D4" s="167" t="s">
        <v>978</v>
      </c>
      <c r="E4" s="167" t="s">
        <v>979</v>
      </c>
      <c r="F4" s="167" t="s">
        <v>980</v>
      </c>
      <c r="G4" s="167" t="s">
        <v>981</v>
      </c>
      <c r="H4" s="167" t="s">
        <v>982</v>
      </c>
      <c r="I4" s="167" t="s">
        <v>983</v>
      </c>
      <c r="J4" s="167" t="s">
        <v>984</v>
      </c>
      <c r="K4" s="167" t="s">
        <v>985</v>
      </c>
      <c r="L4" s="167" t="s">
        <v>986</v>
      </c>
      <c r="M4" s="167" t="s">
        <v>987</v>
      </c>
      <c r="N4" s="167" t="s">
        <v>988</v>
      </c>
      <c r="O4" s="167" t="s">
        <v>989</v>
      </c>
      <c r="P4" s="168" t="s">
        <v>962</v>
      </c>
      <c r="Q4" s="113"/>
      <c r="R4" s="113"/>
      <c r="S4" s="113"/>
      <c r="T4" s="113"/>
      <c r="U4" s="113"/>
      <c r="V4" s="113"/>
      <c r="W4" s="113"/>
      <c r="X4" s="113"/>
      <c r="Y4" s="113"/>
      <c r="Z4" s="113"/>
    </row>
    <row r="5" spans="1:26" ht="19.5" customHeight="1">
      <c r="A5" s="169"/>
      <c r="B5" s="170" t="s">
        <v>52</v>
      </c>
      <c r="C5" s="171" t="e">
        <f>VLOOKUP(B5,#REF!,6,0)</f>
        <v>#REF!</v>
      </c>
      <c r="D5" s="172">
        <f t="shared" ref="D5:O5" si="0">SUM(D6:D22)/SUM($D$6:$O$22)</f>
        <v>1.1764705882352951E-2</v>
      </c>
      <c r="E5" s="172">
        <f t="shared" si="0"/>
        <v>0.12978711484593847</v>
      </c>
      <c r="F5" s="172">
        <f t="shared" si="0"/>
        <v>0.18982072829131669</v>
      </c>
      <c r="G5" s="172">
        <f t="shared" si="0"/>
        <v>8.1232492997198952E-2</v>
      </c>
      <c r="H5" s="172">
        <f t="shared" si="0"/>
        <v>9.1036414565826396E-2</v>
      </c>
      <c r="I5" s="172">
        <f t="shared" si="0"/>
        <v>4.3417366946778752E-2</v>
      </c>
      <c r="J5" s="172">
        <f t="shared" si="0"/>
        <v>5.658263305322133E-2</v>
      </c>
      <c r="K5" s="172">
        <f t="shared" si="0"/>
        <v>4.9579831932773155E-2</v>
      </c>
      <c r="L5" s="172">
        <f t="shared" si="0"/>
        <v>6.9467787114845997E-2</v>
      </c>
      <c r="M5" s="172">
        <f t="shared" si="0"/>
        <v>5.9663865546218532E-2</v>
      </c>
      <c r="N5" s="172">
        <f t="shared" si="0"/>
        <v>0.15714285714285728</v>
      </c>
      <c r="O5" s="172">
        <f t="shared" si="0"/>
        <v>6.0504201680672311E-2</v>
      </c>
      <c r="P5" s="173">
        <f t="shared" ref="P5:P29" si="1">SUM(D5:O5)</f>
        <v>1.0000000000000009</v>
      </c>
      <c r="Q5" s="126"/>
      <c r="R5" s="126"/>
      <c r="S5" s="126"/>
      <c r="T5" s="126"/>
      <c r="U5" s="126"/>
      <c r="V5" s="126"/>
      <c r="W5" s="126"/>
      <c r="X5" s="126"/>
      <c r="Y5" s="126"/>
      <c r="Z5" s="126"/>
    </row>
    <row r="6" spans="1:26" ht="19.5" customHeight="1">
      <c r="A6" s="3"/>
      <c r="B6" s="174" t="s">
        <v>990</v>
      </c>
      <c r="C6" s="175" t="e">
        <f>VLOOKUP(B6,#REF!,6,0)</f>
        <v>#REF!</v>
      </c>
      <c r="D6" s="176">
        <f t="shared" ref="D6:H6" si="2">1/5</f>
        <v>0.2</v>
      </c>
      <c r="E6" s="176">
        <f t="shared" si="2"/>
        <v>0.2</v>
      </c>
      <c r="F6" s="176">
        <f t="shared" si="2"/>
        <v>0.2</v>
      </c>
      <c r="G6" s="176">
        <f t="shared" si="2"/>
        <v>0.2</v>
      </c>
      <c r="H6" s="176">
        <f t="shared" si="2"/>
        <v>0.2</v>
      </c>
      <c r="I6" s="176"/>
      <c r="J6" s="176"/>
      <c r="K6" s="176"/>
      <c r="L6" s="176"/>
      <c r="M6" s="176"/>
      <c r="N6" s="176"/>
      <c r="O6" s="176"/>
      <c r="P6" s="173">
        <f t="shared" si="1"/>
        <v>1</v>
      </c>
      <c r="Q6" s="113"/>
      <c r="R6" s="113"/>
      <c r="S6" s="113"/>
      <c r="T6" s="113"/>
      <c r="U6" s="113"/>
      <c r="V6" s="113"/>
      <c r="W6" s="113"/>
      <c r="X6" s="113"/>
      <c r="Y6" s="113"/>
      <c r="Z6" s="113"/>
    </row>
    <row r="7" spans="1:26" ht="19.5" customHeight="1">
      <c r="A7" s="3"/>
      <c r="B7" s="174" t="s">
        <v>54</v>
      </c>
      <c r="C7" s="175" t="e">
        <f>VLOOKUP(B7,#REF!,6,0)</f>
        <v>#REF!</v>
      </c>
      <c r="D7" s="176"/>
      <c r="E7" s="176">
        <v>5.1666666666665417E-3</v>
      </c>
      <c r="F7" s="176">
        <v>0.1615</v>
      </c>
      <c r="G7" s="176">
        <v>0.16666666666666666</v>
      </c>
      <c r="H7" s="176">
        <v>0.16666666666666666</v>
      </c>
      <c r="I7" s="176"/>
      <c r="J7" s="176">
        <v>8.3333333333333329E-2</v>
      </c>
      <c r="K7" s="176">
        <v>8.3333333333333329E-2</v>
      </c>
      <c r="L7" s="176">
        <v>0.16666666666666666</v>
      </c>
      <c r="M7" s="176">
        <v>8.3333333333333329E-2</v>
      </c>
      <c r="N7" s="176">
        <v>8.3333333333333329E-2</v>
      </c>
      <c r="O7" s="176"/>
      <c r="P7" s="173">
        <f t="shared" si="1"/>
        <v>1</v>
      </c>
      <c r="Q7" s="113"/>
      <c r="R7" s="113"/>
      <c r="S7" s="113"/>
      <c r="T7" s="113"/>
      <c r="U7" s="113"/>
      <c r="V7" s="113"/>
      <c r="W7" s="113"/>
      <c r="X7" s="113"/>
      <c r="Y7" s="113"/>
      <c r="Z7" s="113"/>
    </row>
    <row r="8" spans="1:26" ht="19.5" customHeight="1">
      <c r="A8" s="3"/>
      <c r="B8" s="174" t="s">
        <v>991</v>
      </c>
      <c r="C8" s="175" t="e">
        <f>VLOOKUP(B8,#REF!,6,0)</f>
        <v>#REF!</v>
      </c>
      <c r="D8" s="176"/>
      <c r="E8" s="176">
        <v>5.1666666666665417E-3</v>
      </c>
      <c r="F8" s="176">
        <v>0.1615</v>
      </c>
      <c r="G8" s="176">
        <v>0.16666666666666666</v>
      </c>
      <c r="H8" s="176">
        <v>0.16666666666666666</v>
      </c>
      <c r="I8" s="176"/>
      <c r="J8" s="176">
        <v>8.3333333333333329E-2</v>
      </c>
      <c r="K8" s="176">
        <v>8.3333333333333329E-2</v>
      </c>
      <c r="L8" s="176">
        <v>0.16666666666666666</v>
      </c>
      <c r="M8" s="176">
        <v>8.3333333333333329E-2</v>
      </c>
      <c r="N8" s="176">
        <v>8.3333333333333329E-2</v>
      </c>
      <c r="O8" s="176"/>
      <c r="P8" s="173">
        <f t="shared" si="1"/>
        <v>1</v>
      </c>
      <c r="Q8" s="113"/>
      <c r="R8" s="113"/>
      <c r="S8" s="113"/>
      <c r="T8" s="113"/>
      <c r="U8" s="113"/>
      <c r="V8" s="113"/>
      <c r="W8" s="113"/>
      <c r="X8" s="113"/>
      <c r="Y8" s="113"/>
      <c r="Z8" s="113"/>
    </row>
    <row r="9" spans="1:26" ht="19.5" customHeight="1">
      <c r="A9" s="3"/>
      <c r="B9" s="174" t="s">
        <v>992</v>
      </c>
      <c r="C9" s="175" t="e">
        <f>VLOOKUP(B9,#REF!,6,0)</f>
        <v>#REF!</v>
      </c>
      <c r="D9" s="176"/>
      <c r="E9" s="176">
        <v>5.1666666666665417E-3</v>
      </c>
      <c r="F9" s="176">
        <v>0.1615</v>
      </c>
      <c r="G9" s="176">
        <v>0.16666666666666666</v>
      </c>
      <c r="H9" s="176">
        <v>0.16666666666666666</v>
      </c>
      <c r="I9" s="176"/>
      <c r="J9" s="176">
        <v>8.3333333333333329E-2</v>
      </c>
      <c r="K9" s="176">
        <v>8.3333333333333329E-2</v>
      </c>
      <c r="L9" s="176">
        <v>0.16666666666666666</v>
      </c>
      <c r="M9" s="176">
        <v>8.3333333333333329E-2</v>
      </c>
      <c r="N9" s="176">
        <v>8.3333333333333329E-2</v>
      </c>
      <c r="O9" s="176"/>
      <c r="P9" s="173">
        <f t="shared" si="1"/>
        <v>1</v>
      </c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19.5" customHeight="1">
      <c r="A10" s="3"/>
      <c r="B10" s="174" t="s">
        <v>71</v>
      </c>
      <c r="C10" s="175" t="e">
        <f>VLOOKUP(B10,#REF!,6,0)</f>
        <v>#REF!</v>
      </c>
      <c r="D10" s="176"/>
      <c r="E10" s="176">
        <v>5.1666666666665417E-3</v>
      </c>
      <c r="F10" s="176">
        <v>0.1615</v>
      </c>
      <c r="G10" s="176">
        <v>0.16666666666666666</v>
      </c>
      <c r="H10" s="176">
        <v>0.16666666666666666</v>
      </c>
      <c r="I10" s="176"/>
      <c r="J10" s="176">
        <v>8.3333333333333329E-2</v>
      </c>
      <c r="K10" s="176">
        <v>8.3333333333333329E-2</v>
      </c>
      <c r="L10" s="176">
        <v>0.16666666666666666</v>
      </c>
      <c r="M10" s="176">
        <v>8.3333333333333329E-2</v>
      </c>
      <c r="N10" s="176">
        <v>8.3333333333333329E-2</v>
      </c>
      <c r="O10" s="176"/>
      <c r="P10" s="173">
        <f t="shared" si="1"/>
        <v>1</v>
      </c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19.5" customHeight="1">
      <c r="A11" s="3"/>
      <c r="B11" s="174" t="s">
        <v>993</v>
      </c>
      <c r="C11" s="175" t="e">
        <f>VLOOKUP(B11,#REF!,6,0)</f>
        <v>#REF!</v>
      </c>
      <c r="D11" s="176"/>
      <c r="E11" s="176"/>
      <c r="F11" s="176">
        <v>0.16666666666666666</v>
      </c>
      <c r="G11" s="176"/>
      <c r="H11" s="176">
        <v>0.16666666666666666</v>
      </c>
      <c r="I11" s="176">
        <v>0.16666666666666666</v>
      </c>
      <c r="J11" s="176"/>
      <c r="K11" s="176">
        <v>0.16666666666666666</v>
      </c>
      <c r="L11" s="176"/>
      <c r="M11" s="176">
        <v>0.16666666666666666</v>
      </c>
      <c r="N11" s="176">
        <v>0.16666666666666666</v>
      </c>
      <c r="O11" s="176"/>
      <c r="P11" s="173">
        <f t="shared" si="1"/>
        <v>0.99999999999999989</v>
      </c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19.5" customHeight="1">
      <c r="A12" s="3"/>
      <c r="B12" s="174" t="s">
        <v>994</v>
      </c>
      <c r="C12" s="175" t="e">
        <f>VLOOKUP(B12,#REF!,6,0)</f>
        <v>#REF!</v>
      </c>
      <c r="D12" s="176"/>
      <c r="E12" s="176">
        <f>(1/7)*0.6</f>
        <v>8.5714285714285701E-2</v>
      </c>
      <c r="F12" s="176">
        <f>((1/7)*0.4)+((1/7)*0.6)</f>
        <v>0.14285714285714285</v>
      </c>
      <c r="G12" s="176">
        <f>((1/7)*0.4)</f>
        <v>5.7142857142857141E-2</v>
      </c>
      <c r="H12" s="176">
        <f>1/7</f>
        <v>0.14285714285714285</v>
      </c>
      <c r="I12" s="176">
        <f t="shared" ref="I12:I14" si="3">(1/7)*0.6</f>
        <v>8.5714285714285701E-2</v>
      </c>
      <c r="J12" s="176">
        <f>((1/7)*0.4)</f>
        <v>5.7142857142857141E-2</v>
      </c>
      <c r="K12" s="176">
        <f>(1/7)*0.6</f>
        <v>8.5714285714285701E-2</v>
      </c>
      <c r="L12" s="176">
        <f>((1/7)*0.4)</f>
        <v>5.7142857142857141E-2</v>
      </c>
      <c r="M12" s="176">
        <f t="shared" ref="M12:N12" si="4">1/7</f>
        <v>0.14285714285714285</v>
      </c>
      <c r="N12" s="176">
        <f t="shared" si="4"/>
        <v>0.14285714285714285</v>
      </c>
      <c r="O12" s="176"/>
      <c r="P12" s="173">
        <f t="shared" si="1"/>
        <v>1</v>
      </c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19.5" customHeight="1">
      <c r="A13" s="3"/>
      <c r="B13" s="174" t="s">
        <v>995</v>
      </c>
      <c r="C13" s="175" t="e">
        <f>VLOOKUP(B13,#REF!,6,0)</f>
        <v>#REF!</v>
      </c>
      <c r="D13" s="176"/>
      <c r="E13" s="176">
        <f t="shared" ref="E13:E14" si="5">((1/7)*0.4)</f>
        <v>5.7142857142857141E-2</v>
      </c>
      <c r="F13" s="176">
        <f t="shared" ref="F13:F14" si="6">((1/7)*0.6)+((1/7)*0.2)</f>
        <v>0.11428571428571427</v>
      </c>
      <c r="G13" s="176">
        <f t="shared" ref="G13:G14" si="7">((1/7)*0.8)</f>
        <v>0.11428571428571428</v>
      </c>
      <c r="H13" s="176">
        <f t="shared" ref="H13:H14" si="8">((1/7)*0.4)</f>
        <v>5.7142857142857141E-2</v>
      </c>
      <c r="I13" s="176">
        <f t="shared" si="3"/>
        <v>8.5714285714285701E-2</v>
      </c>
      <c r="J13" s="176">
        <f t="shared" ref="J13:J14" si="9">1/7</f>
        <v>0.14285714285714285</v>
      </c>
      <c r="K13" s="176">
        <f t="shared" ref="K13:K14" si="10">((1/7)*0.2)</f>
        <v>2.8571428571428571E-2</v>
      </c>
      <c r="L13" s="176">
        <f t="shared" ref="L13:L14" si="11">((1/7)*0.8)</f>
        <v>0.11428571428571428</v>
      </c>
      <c r="M13" s="176">
        <f t="shared" ref="M13:M14" si="12">((1/7)*0.4)</f>
        <v>5.7142857142857141E-2</v>
      </c>
      <c r="N13" s="176">
        <f t="shared" ref="N13:N14" si="13">((1/7)*0.6)+((1/7)*0.2)</f>
        <v>0.11428571428571427</v>
      </c>
      <c r="O13" s="176">
        <f t="shared" ref="O13:O14" si="14">((1/7)*0.8)</f>
        <v>0.11428571428571428</v>
      </c>
      <c r="P13" s="173">
        <f t="shared" si="1"/>
        <v>1</v>
      </c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19.5" customHeight="1">
      <c r="A14" s="3"/>
      <c r="B14" s="174" t="s">
        <v>84</v>
      </c>
      <c r="C14" s="175" t="e">
        <f>VLOOKUP(B14,#REF!,6,0)</f>
        <v>#REF!</v>
      </c>
      <c r="D14" s="176"/>
      <c r="E14" s="176">
        <f t="shared" si="5"/>
        <v>5.7142857142857141E-2</v>
      </c>
      <c r="F14" s="176">
        <f t="shared" si="6"/>
        <v>0.11428571428571427</v>
      </c>
      <c r="G14" s="176">
        <f t="shared" si="7"/>
        <v>0.11428571428571428</v>
      </c>
      <c r="H14" s="176">
        <f t="shared" si="8"/>
        <v>5.7142857142857141E-2</v>
      </c>
      <c r="I14" s="176">
        <f t="shared" si="3"/>
        <v>8.5714285714285701E-2</v>
      </c>
      <c r="J14" s="176">
        <f t="shared" si="9"/>
        <v>0.14285714285714285</v>
      </c>
      <c r="K14" s="176">
        <f t="shared" si="10"/>
        <v>2.8571428571428571E-2</v>
      </c>
      <c r="L14" s="176">
        <f t="shared" si="11"/>
        <v>0.11428571428571428</v>
      </c>
      <c r="M14" s="176">
        <f t="shared" si="12"/>
        <v>5.7142857142857141E-2</v>
      </c>
      <c r="N14" s="176">
        <f t="shared" si="13"/>
        <v>0.11428571428571427</v>
      </c>
      <c r="O14" s="176">
        <f t="shared" si="14"/>
        <v>0.11428571428571428</v>
      </c>
      <c r="P14" s="173">
        <f t="shared" si="1"/>
        <v>1</v>
      </c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19.5" customHeight="1">
      <c r="A15" s="3"/>
      <c r="B15" s="174" t="s">
        <v>996</v>
      </c>
      <c r="C15" s="175" t="e">
        <f>VLOOKUP(B15,#REF!,6,0)</f>
        <v>#REF!</v>
      </c>
      <c r="D15" s="176"/>
      <c r="E15" s="176"/>
      <c r="F15" s="176">
        <v>1</v>
      </c>
      <c r="G15" s="176"/>
      <c r="H15" s="176"/>
      <c r="I15" s="176"/>
      <c r="J15" s="176"/>
      <c r="K15" s="176"/>
      <c r="L15" s="176"/>
      <c r="M15" s="176"/>
      <c r="N15" s="176"/>
      <c r="O15" s="176"/>
      <c r="P15" s="173">
        <f t="shared" si="1"/>
        <v>1</v>
      </c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19.5" customHeight="1">
      <c r="A16" s="3"/>
      <c r="B16" s="174" t="s">
        <v>997</v>
      </c>
      <c r="C16" s="175" t="e">
        <f>VLOOKUP(B16,#REF!,6,0)</f>
        <v>#REF!</v>
      </c>
      <c r="D16" s="176"/>
      <c r="E16" s="176">
        <f>((1/7)*0.4)</f>
        <v>5.7142857142857141E-2</v>
      </c>
      <c r="F16" s="176">
        <f>((1/7)*0.6)+((1/7)*0.2)</f>
        <v>0.11428571428571427</v>
      </c>
      <c r="G16" s="176">
        <f>((1/7)*0.8)</f>
        <v>0.11428571428571428</v>
      </c>
      <c r="H16" s="176">
        <f>((1/7)*0.4)</f>
        <v>5.7142857142857141E-2</v>
      </c>
      <c r="I16" s="176">
        <f>(1/7)*0.6</f>
        <v>8.5714285714285701E-2</v>
      </c>
      <c r="J16" s="176">
        <f>1/7</f>
        <v>0.14285714285714285</v>
      </c>
      <c r="K16" s="176">
        <f>((1/7)*0.2)</f>
        <v>2.8571428571428571E-2</v>
      </c>
      <c r="L16" s="176">
        <f>((1/7)*0.8)</f>
        <v>0.11428571428571428</v>
      </c>
      <c r="M16" s="176">
        <f>((1/7)*0.4)</f>
        <v>5.7142857142857141E-2</v>
      </c>
      <c r="N16" s="176">
        <f>((1/7)*0.6)+((1/7)*0.2)</f>
        <v>0.11428571428571427</v>
      </c>
      <c r="O16" s="176">
        <f>((1/7)*0.8)</f>
        <v>0.11428571428571428</v>
      </c>
      <c r="P16" s="173">
        <f t="shared" si="1"/>
        <v>1</v>
      </c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9.5" customHeight="1">
      <c r="A17" s="3"/>
      <c r="B17" s="174" t="s">
        <v>998</v>
      </c>
      <c r="C17" s="175" t="e">
        <f>VLOOKUP(B17,#REF!,6,0)</f>
        <v>#REF!</v>
      </c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>
        <v>1</v>
      </c>
      <c r="O17" s="176"/>
      <c r="P17" s="173">
        <f t="shared" si="1"/>
        <v>1</v>
      </c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9.5" customHeight="1">
      <c r="A18" s="3"/>
      <c r="B18" s="174" t="s">
        <v>999</v>
      </c>
      <c r="C18" s="175" t="e">
        <f>VLOOKUP(B18,#REF!,6,0)</f>
        <v>#REF!</v>
      </c>
      <c r="D18" s="176"/>
      <c r="E18" s="176">
        <v>1</v>
      </c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3">
        <f t="shared" si="1"/>
        <v>1</v>
      </c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9.5" customHeight="1">
      <c r="A19" s="3"/>
      <c r="B19" s="174" t="s">
        <v>252</v>
      </c>
      <c r="C19" s="175" t="e">
        <f>VLOOKUP(B19,#REF!,6,0)</f>
        <v>#REF!</v>
      </c>
      <c r="D19" s="176"/>
      <c r="E19" s="176">
        <f>((1/7)*0.4)</f>
        <v>5.7142857142857141E-2</v>
      </c>
      <c r="F19" s="176">
        <f>((1/7)*0.6)+((1/7)*0.2)</f>
        <v>0.11428571428571427</v>
      </c>
      <c r="G19" s="176">
        <f>((1/7)*0.8)</f>
        <v>0.11428571428571428</v>
      </c>
      <c r="H19" s="176">
        <f>((1/7)*0.4)</f>
        <v>5.7142857142857141E-2</v>
      </c>
      <c r="I19" s="176">
        <f>(1/7)*0.6</f>
        <v>8.5714285714285701E-2</v>
      </c>
      <c r="J19" s="176">
        <f>1/7</f>
        <v>0.14285714285714285</v>
      </c>
      <c r="K19" s="176">
        <f>((1/7)*0.2)</f>
        <v>2.8571428571428571E-2</v>
      </c>
      <c r="L19" s="176">
        <f>((1/7)*0.8)</f>
        <v>0.11428571428571428</v>
      </c>
      <c r="M19" s="176">
        <f>((1/7)*0.4)</f>
        <v>5.7142857142857141E-2</v>
      </c>
      <c r="N19" s="176">
        <f>((1/7)*0.6)+((1/7)*0.2)</f>
        <v>0.11428571428571427</v>
      </c>
      <c r="O19" s="176">
        <f>((1/7)*0.8)</f>
        <v>0.11428571428571428</v>
      </c>
      <c r="P19" s="173">
        <f t="shared" si="1"/>
        <v>1</v>
      </c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9.5" customHeight="1">
      <c r="A20" s="3"/>
      <c r="B20" s="174" t="s">
        <v>1000</v>
      </c>
      <c r="C20" s="175" t="e">
        <f>VLOOKUP(B20,#REF!,6,0)</f>
        <v>#REF!</v>
      </c>
      <c r="D20" s="176"/>
      <c r="E20" s="176">
        <f>((1/7)*0.5)</f>
        <v>7.1428571428571425E-2</v>
      </c>
      <c r="F20" s="176">
        <f>((1/7)*0.5)+(1/7)</f>
        <v>0.21428571428571427</v>
      </c>
      <c r="G20" s="176"/>
      <c r="H20" s="176">
        <f t="shared" ref="H20:I20" si="15">1/7</f>
        <v>0.14285714285714285</v>
      </c>
      <c r="I20" s="176">
        <f t="shared" si="15"/>
        <v>0.14285714285714285</v>
      </c>
      <c r="J20" s="176"/>
      <c r="K20" s="176">
        <f>1/7</f>
        <v>0.14285714285714285</v>
      </c>
      <c r="L20" s="176"/>
      <c r="M20" s="176">
        <f>1/7</f>
        <v>0.14285714285714285</v>
      </c>
      <c r="N20" s="176">
        <f t="shared" ref="N20:O20" si="16">((1/7)*0.5)</f>
        <v>7.1428571428571425E-2</v>
      </c>
      <c r="O20" s="176">
        <f t="shared" si="16"/>
        <v>7.1428571428571425E-2</v>
      </c>
      <c r="P20" s="173">
        <f t="shared" si="1"/>
        <v>0.99999999999999978</v>
      </c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9.5" customHeight="1">
      <c r="A21" s="3"/>
      <c r="B21" s="174" t="s">
        <v>1001</v>
      </c>
      <c r="C21" s="175" t="e">
        <f>VLOOKUP(B21,#REF!,6,0)</f>
        <v>#REF!</v>
      </c>
      <c r="D21" s="176"/>
      <c r="E21" s="176">
        <v>0.6</v>
      </c>
      <c r="F21" s="176">
        <v>0.4</v>
      </c>
      <c r="G21" s="176"/>
      <c r="H21" s="176"/>
      <c r="I21" s="176"/>
      <c r="J21" s="176"/>
      <c r="K21" s="176"/>
      <c r="L21" s="176"/>
      <c r="M21" s="176"/>
      <c r="N21" s="176"/>
      <c r="O21" s="176"/>
      <c r="P21" s="173">
        <f t="shared" si="1"/>
        <v>1</v>
      </c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19.5" customHeight="1">
      <c r="A22" s="3"/>
      <c r="B22" s="174" t="s">
        <v>1002</v>
      </c>
      <c r="C22" s="175" t="e">
        <f>VLOOKUP(B22,#REF!,6,0)</f>
        <v>#REF!</v>
      </c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>
        <v>0.5</v>
      </c>
      <c r="O22" s="176">
        <v>0.5</v>
      </c>
      <c r="P22" s="173">
        <f t="shared" si="1"/>
        <v>1</v>
      </c>
      <c r="Q22" s="113"/>
      <c r="R22" s="113"/>
      <c r="S22" s="113"/>
      <c r="T22" s="113"/>
      <c r="U22" s="113"/>
      <c r="V22" s="113"/>
      <c r="W22" s="113"/>
      <c r="X22" s="113"/>
      <c r="Y22" s="113"/>
      <c r="Z22" s="113"/>
    </row>
    <row r="23" spans="1:26" ht="19.5" customHeight="1">
      <c r="A23" s="169"/>
      <c r="B23" s="170" t="s">
        <v>1003</v>
      </c>
      <c r="C23" s="171" t="e">
        <f>VLOOKUP(B23,#REF!,6,0)</f>
        <v>#REF!</v>
      </c>
      <c r="D23" s="172">
        <f t="shared" ref="D23:O23" si="17">SUM(D24:D40)/SUM($D$6:$O$22)</f>
        <v>8.3333333333333384E-2</v>
      </c>
      <c r="E23" s="172">
        <f t="shared" si="17"/>
        <v>2.4509803921568644E-2</v>
      </c>
      <c r="F23" s="172">
        <f t="shared" si="17"/>
        <v>2.4509803921568644E-2</v>
      </c>
      <c r="G23" s="172">
        <f t="shared" si="17"/>
        <v>2.4509803921568644E-2</v>
      </c>
      <c r="H23" s="172">
        <f t="shared" si="17"/>
        <v>2.4509803921568644E-2</v>
      </c>
      <c r="I23" s="172">
        <f t="shared" si="17"/>
        <v>2.4509803921568644E-2</v>
      </c>
      <c r="J23" s="172">
        <f t="shared" si="17"/>
        <v>2.4509803921568644E-2</v>
      </c>
      <c r="K23" s="172">
        <f t="shared" si="17"/>
        <v>2.4509803921568644E-2</v>
      </c>
      <c r="L23" s="172">
        <f t="shared" si="17"/>
        <v>2.4509803921568644E-2</v>
      </c>
      <c r="M23" s="172">
        <f t="shared" si="17"/>
        <v>2.4509803921568644E-2</v>
      </c>
      <c r="N23" s="172">
        <f t="shared" si="17"/>
        <v>2.4509803921568644E-2</v>
      </c>
      <c r="O23" s="172">
        <f t="shared" si="17"/>
        <v>2.4509803921568644E-2</v>
      </c>
      <c r="P23" s="173">
        <f t="shared" si="1"/>
        <v>0.35294117647058854</v>
      </c>
      <c r="Q23" s="126"/>
      <c r="R23" s="126"/>
      <c r="S23" s="126"/>
      <c r="T23" s="126"/>
      <c r="U23" s="126"/>
      <c r="V23" s="126"/>
      <c r="W23" s="126"/>
      <c r="X23" s="126"/>
      <c r="Y23" s="126"/>
      <c r="Z23" s="126"/>
    </row>
    <row r="24" spans="1:26" ht="19.5" customHeight="1">
      <c r="A24" s="3"/>
      <c r="B24" s="174" t="s">
        <v>1004</v>
      </c>
      <c r="C24" s="175" t="e">
        <f>VLOOKUP(B24,#REF!,6,0)</f>
        <v>#REF!</v>
      </c>
      <c r="D24" s="176">
        <v>1</v>
      </c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3">
        <f t="shared" si="1"/>
        <v>1</v>
      </c>
      <c r="Q24" s="113"/>
      <c r="R24" s="113"/>
      <c r="S24" s="113"/>
      <c r="T24" s="113"/>
      <c r="U24" s="113"/>
      <c r="V24" s="113"/>
      <c r="W24" s="113"/>
      <c r="X24" s="113"/>
      <c r="Y24" s="113"/>
      <c r="Z24" s="113"/>
    </row>
    <row r="25" spans="1:26" ht="19.5" customHeight="1">
      <c r="A25" s="3"/>
      <c r="B25" s="174" t="s">
        <v>1005</v>
      </c>
      <c r="C25" s="175" t="e">
        <f>VLOOKUP(B25,#REF!,6,0)</f>
        <v>#REF!</v>
      </c>
      <c r="D25" s="176">
        <f t="shared" ref="D25:O25" si="18">1/12</f>
        <v>8.3333333333333329E-2</v>
      </c>
      <c r="E25" s="176">
        <f t="shared" si="18"/>
        <v>8.3333333333333329E-2</v>
      </c>
      <c r="F25" s="176">
        <f t="shared" si="18"/>
        <v>8.3333333333333329E-2</v>
      </c>
      <c r="G25" s="176">
        <f t="shared" si="18"/>
        <v>8.3333333333333329E-2</v>
      </c>
      <c r="H25" s="176">
        <f t="shared" si="18"/>
        <v>8.3333333333333329E-2</v>
      </c>
      <c r="I25" s="176">
        <f t="shared" si="18"/>
        <v>8.3333333333333329E-2</v>
      </c>
      <c r="J25" s="176">
        <f t="shared" si="18"/>
        <v>8.3333333333333329E-2</v>
      </c>
      <c r="K25" s="176">
        <f t="shared" si="18"/>
        <v>8.3333333333333329E-2</v>
      </c>
      <c r="L25" s="176">
        <f t="shared" si="18"/>
        <v>8.3333333333333329E-2</v>
      </c>
      <c r="M25" s="176">
        <f t="shared" si="18"/>
        <v>8.3333333333333329E-2</v>
      </c>
      <c r="N25" s="176">
        <f t="shared" si="18"/>
        <v>8.3333333333333329E-2</v>
      </c>
      <c r="O25" s="176">
        <f t="shared" si="18"/>
        <v>8.3333333333333329E-2</v>
      </c>
      <c r="P25" s="173">
        <f t="shared" si="1"/>
        <v>1</v>
      </c>
      <c r="Q25" s="113"/>
      <c r="R25" s="113"/>
      <c r="S25" s="113"/>
      <c r="T25" s="113"/>
      <c r="U25" s="113"/>
      <c r="V25" s="113"/>
      <c r="W25" s="113"/>
      <c r="X25" s="113"/>
      <c r="Y25" s="113"/>
      <c r="Z25" s="113"/>
    </row>
    <row r="26" spans="1:26" ht="19.5" customHeight="1">
      <c r="A26" s="3"/>
      <c r="B26" s="174" t="s">
        <v>1006</v>
      </c>
      <c r="C26" s="175" t="e">
        <f>VLOOKUP(B26,#REF!,6,0)</f>
        <v>#REF!</v>
      </c>
      <c r="D26" s="176">
        <f t="shared" ref="D26:O26" si="19">1/12</f>
        <v>8.3333333333333329E-2</v>
      </c>
      <c r="E26" s="176">
        <f t="shared" si="19"/>
        <v>8.3333333333333329E-2</v>
      </c>
      <c r="F26" s="176">
        <f t="shared" si="19"/>
        <v>8.3333333333333329E-2</v>
      </c>
      <c r="G26" s="176">
        <f t="shared" si="19"/>
        <v>8.3333333333333329E-2</v>
      </c>
      <c r="H26" s="176">
        <f t="shared" si="19"/>
        <v>8.3333333333333329E-2</v>
      </c>
      <c r="I26" s="176">
        <f t="shared" si="19"/>
        <v>8.3333333333333329E-2</v>
      </c>
      <c r="J26" s="176">
        <f t="shared" si="19"/>
        <v>8.3333333333333329E-2</v>
      </c>
      <c r="K26" s="176">
        <f t="shared" si="19"/>
        <v>8.3333333333333329E-2</v>
      </c>
      <c r="L26" s="176">
        <f t="shared" si="19"/>
        <v>8.3333333333333329E-2</v>
      </c>
      <c r="M26" s="176">
        <f t="shared" si="19"/>
        <v>8.3333333333333329E-2</v>
      </c>
      <c r="N26" s="176">
        <f t="shared" si="19"/>
        <v>8.3333333333333329E-2</v>
      </c>
      <c r="O26" s="176">
        <f t="shared" si="19"/>
        <v>8.3333333333333329E-2</v>
      </c>
      <c r="P26" s="173">
        <f t="shared" si="1"/>
        <v>1</v>
      </c>
      <c r="Q26" s="113"/>
      <c r="R26" s="113"/>
      <c r="S26" s="113"/>
      <c r="T26" s="113"/>
      <c r="U26" s="113"/>
      <c r="V26" s="113"/>
      <c r="W26" s="113"/>
      <c r="X26" s="113"/>
      <c r="Y26" s="113"/>
      <c r="Z26" s="113"/>
    </row>
    <row r="27" spans="1:26" ht="19.5" customHeight="1">
      <c r="A27" s="3"/>
      <c r="B27" s="174" t="s">
        <v>1007</v>
      </c>
      <c r="C27" s="175" t="e">
        <f>VLOOKUP(B27,#REF!,6,0)</f>
        <v>#REF!</v>
      </c>
      <c r="D27" s="176">
        <f t="shared" ref="D27:O27" si="20">1/12</f>
        <v>8.3333333333333329E-2</v>
      </c>
      <c r="E27" s="176">
        <f t="shared" si="20"/>
        <v>8.3333333333333329E-2</v>
      </c>
      <c r="F27" s="176">
        <f t="shared" si="20"/>
        <v>8.3333333333333329E-2</v>
      </c>
      <c r="G27" s="176">
        <f t="shared" si="20"/>
        <v>8.3333333333333329E-2</v>
      </c>
      <c r="H27" s="176">
        <f t="shared" si="20"/>
        <v>8.3333333333333329E-2</v>
      </c>
      <c r="I27" s="176">
        <f t="shared" si="20"/>
        <v>8.3333333333333329E-2</v>
      </c>
      <c r="J27" s="176">
        <f t="shared" si="20"/>
        <v>8.3333333333333329E-2</v>
      </c>
      <c r="K27" s="176">
        <f t="shared" si="20"/>
        <v>8.3333333333333329E-2</v>
      </c>
      <c r="L27" s="176">
        <f t="shared" si="20"/>
        <v>8.3333333333333329E-2</v>
      </c>
      <c r="M27" s="176">
        <f t="shared" si="20"/>
        <v>8.3333333333333329E-2</v>
      </c>
      <c r="N27" s="176">
        <f t="shared" si="20"/>
        <v>8.3333333333333329E-2</v>
      </c>
      <c r="O27" s="176">
        <f t="shared" si="20"/>
        <v>8.3333333333333329E-2</v>
      </c>
      <c r="P27" s="173">
        <f t="shared" si="1"/>
        <v>1</v>
      </c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6" ht="19.5" customHeight="1">
      <c r="A28" s="3"/>
      <c r="B28" s="174" t="s">
        <v>1008</v>
      </c>
      <c r="C28" s="175" t="e">
        <f>VLOOKUP(B28,#REF!,6,0)</f>
        <v>#REF!</v>
      </c>
      <c r="D28" s="176">
        <f t="shared" ref="D28:O28" si="21">1/12</f>
        <v>8.3333333333333329E-2</v>
      </c>
      <c r="E28" s="176">
        <f t="shared" si="21"/>
        <v>8.3333333333333329E-2</v>
      </c>
      <c r="F28" s="176">
        <f t="shared" si="21"/>
        <v>8.3333333333333329E-2</v>
      </c>
      <c r="G28" s="176">
        <f t="shared" si="21"/>
        <v>8.3333333333333329E-2</v>
      </c>
      <c r="H28" s="176">
        <f t="shared" si="21"/>
        <v>8.3333333333333329E-2</v>
      </c>
      <c r="I28" s="176">
        <f t="shared" si="21"/>
        <v>8.3333333333333329E-2</v>
      </c>
      <c r="J28" s="176">
        <f t="shared" si="21"/>
        <v>8.3333333333333329E-2</v>
      </c>
      <c r="K28" s="176">
        <f t="shared" si="21"/>
        <v>8.3333333333333329E-2</v>
      </c>
      <c r="L28" s="176">
        <f t="shared" si="21"/>
        <v>8.3333333333333329E-2</v>
      </c>
      <c r="M28" s="176">
        <f t="shared" si="21"/>
        <v>8.3333333333333329E-2</v>
      </c>
      <c r="N28" s="176">
        <f t="shared" si="21"/>
        <v>8.3333333333333329E-2</v>
      </c>
      <c r="O28" s="176">
        <f t="shared" si="21"/>
        <v>8.3333333333333329E-2</v>
      </c>
      <c r="P28" s="173">
        <f t="shared" si="1"/>
        <v>1</v>
      </c>
      <c r="Q28" s="113"/>
      <c r="R28" s="113"/>
      <c r="S28" s="113"/>
      <c r="T28" s="113"/>
      <c r="U28" s="113"/>
      <c r="V28" s="113"/>
      <c r="W28" s="113"/>
      <c r="X28" s="113"/>
      <c r="Y28" s="113"/>
      <c r="Z28" s="113"/>
    </row>
    <row r="29" spans="1:26" ht="19.5" customHeight="1">
      <c r="A29" s="3"/>
      <c r="B29" s="174" t="s">
        <v>1009</v>
      </c>
      <c r="C29" s="175" t="e">
        <f>VLOOKUP(B29,#REF!,6,0)</f>
        <v>#REF!</v>
      </c>
      <c r="D29" s="176">
        <f t="shared" ref="D29:O29" si="22">1/12</f>
        <v>8.3333333333333329E-2</v>
      </c>
      <c r="E29" s="176">
        <f t="shared" si="22"/>
        <v>8.3333333333333329E-2</v>
      </c>
      <c r="F29" s="176">
        <f t="shared" si="22"/>
        <v>8.3333333333333329E-2</v>
      </c>
      <c r="G29" s="176">
        <f t="shared" si="22"/>
        <v>8.3333333333333329E-2</v>
      </c>
      <c r="H29" s="176">
        <f t="shared" si="22"/>
        <v>8.3333333333333329E-2</v>
      </c>
      <c r="I29" s="176">
        <f t="shared" si="22"/>
        <v>8.3333333333333329E-2</v>
      </c>
      <c r="J29" s="176">
        <f t="shared" si="22"/>
        <v>8.3333333333333329E-2</v>
      </c>
      <c r="K29" s="176">
        <f t="shared" si="22"/>
        <v>8.3333333333333329E-2</v>
      </c>
      <c r="L29" s="176">
        <f t="shared" si="22"/>
        <v>8.3333333333333329E-2</v>
      </c>
      <c r="M29" s="176">
        <f t="shared" si="22"/>
        <v>8.3333333333333329E-2</v>
      </c>
      <c r="N29" s="176">
        <f t="shared" si="22"/>
        <v>8.3333333333333329E-2</v>
      </c>
      <c r="O29" s="176">
        <f t="shared" si="22"/>
        <v>8.3333333333333329E-2</v>
      </c>
      <c r="P29" s="173">
        <f t="shared" si="1"/>
        <v>1</v>
      </c>
      <c r="Q29" s="113"/>
      <c r="R29" s="113"/>
      <c r="S29" s="113"/>
      <c r="T29" s="113"/>
      <c r="U29" s="113"/>
      <c r="V29" s="113"/>
      <c r="W29" s="113"/>
      <c r="X29" s="113"/>
      <c r="Y29" s="113"/>
      <c r="Z29" s="113"/>
    </row>
    <row r="30" spans="1:26" ht="17.25" customHeight="1">
      <c r="A30" s="3"/>
      <c r="B30" s="113"/>
      <c r="C30" s="113"/>
      <c r="D30" s="113"/>
      <c r="E30" s="113"/>
      <c r="F30" s="115"/>
      <c r="G30" s="116"/>
      <c r="H30" s="116"/>
      <c r="I30" s="116"/>
      <c r="J30" s="113"/>
      <c r="K30" s="113"/>
      <c r="L30" s="113"/>
      <c r="M30" s="113"/>
      <c r="N30" s="113"/>
      <c r="O30" s="115"/>
      <c r="P30" s="126"/>
      <c r="Q30" s="113"/>
      <c r="R30" s="113"/>
      <c r="S30" s="113"/>
      <c r="T30" s="113"/>
      <c r="U30" s="113"/>
      <c r="V30" s="113"/>
      <c r="W30" s="113"/>
      <c r="X30" s="113"/>
      <c r="Y30" s="113"/>
      <c r="Z30" s="113"/>
    </row>
    <row r="31" spans="1:26" ht="17.25" customHeight="1">
      <c r="A31" s="3"/>
      <c r="B31" s="113"/>
      <c r="C31" s="113"/>
      <c r="D31" s="113"/>
      <c r="E31" s="113"/>
      <c r="F31" s="115"/>
      <c r="G31" s="116"/>
      <c r="H31" s="116"/>
      <c r="I31" s="116"/>
      <c r="J31" s="113"/>
      <c r="K31" s="113"/>
      <c r="L31" s="113"/>
      <c r="M31" s="113"/>
      <c r="N31" s="113"/>
      <c r="O31" s="115"/>
      <c r="P31" s="126"/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spans="1:26" ht="17.25" customHeight="1">
      <c r="A32" s="3"/>
      <c r="B32" s="113"/>
      <c r="C32" s="113"/>
      <c r="D32" s="113"/>
      <c r="E32" s="113"/>
      <c r="F32" s="115"/>
      <c r="G32" s="116"/>
      <c r="H32" s="116"/>
      <c r="I32" s="116"/>
      <c r="J32" s="113"/>
      <c r="K32" s="113"/>
      <c r="L32" s="113"/>
      <c r="M32" s="113"/>
      <c r="N32" s="113"/>
      <c r="O32" s="115"/>
      <c r="P32" s="126"/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spans="1:26" ht="17.25" customHeight="1">
      <c r="A33" s="3"/>
      <c r="B33" s="113"/>
      <c r="C33" s="113"/>
      <c r="D33" s="113"/>
      <c r="E33" s="113"/>
      <c r="F33" s="115"/>
      <c r="G33" s="116"/>
      <c r="H33" s="116"/>
      <c r="I33" s="116"/>
      <c r="J33" s="113"/>
      <c r="K33" s="113"/>
      <c r="L33" s="113"/>
      <c r="M33" s="113"/>
      <c r="N33" s="113"/>
      <c r="O33" s="115"/>
      <c r="P33" s="126"/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spans="1:26" ht="17.25" customHeight="1">
      <c r="A34" s="3"/>
      <c r="B34" s="113"/>
      <c r="C34" s="113"/>
      <c r="D34" s="113"/>
      <c r="E34" s="113"/>
      <c r="F34" s="115"/>
      <c r="G34" s="116"/>
      <c r="H34" s="116"/>
      <c r="I34" s="116"/>
      <c r="J34" s="113"/>
      <c r="K34" s="113"/>
      <c r="L34" s="113"/>
      <c r="M34" s="113"/>
      <c r="N34" s="113"/>
      <c r="O34" s="115"/>
      <c r="P34" s="126"/>
      <c r="Q34" s="113"/>
      <c r="R34" s="113"/>
      <c r="S34" s="113"/>
      <c r="T34" s="113"/>
      <c r="U34" s="113"/>
      <c r="V34" s="113"/>
      <c r="W34" s="113"/>
      <c r="X34" s="113"/>
      <c r="Y34" s="113"/>
      <c r="Z34" s="113"/>
    </row>
    <row r="35" spans="1:26" ht="17.25" customHeight="1">
      <c r="A35" s="3"/>
      <c r="B35" s="113"/>
      <c r="C35" s="113"/>
      <c r="D35" s="113"/>
      <c r="E35" s="113"/>
      <c r="F35" s="115"/>
      <c r="G35" s="116"/>
      <c r="H35" s="116"/>
      <c r="I35" s="116"/>
      <c r="J35" s="113"/>
      <c r="K35" s="113"/>
      <c r="L35" s="113"/>
      <c r="M35" s="113"/>
      <c r="N35" s="113"/>
      <c r="O35" s="115"/>
      <c r="P35" s="126"/>
      <c r="Q35" s="113"/>
      <c r="R35" s="113"/>
      <c r="S35" s="113"/>
      <c r="T35" s="113"/>
      <c r="U35" s="113"/>
      <c r="V35" s="113"/>
      <c r="W35" s="113"/>
      <c r="X35" s="113"/>
      <c r="Y35" s="113"/>
      <c r="Z35" s="113"/>
    </row>
    <row r="36" spans="1:26" ht="17.25" customHeight="1">
      <c r="A36" s="3"/>
      <c r="B36" s="113"/>
      <c r="C36" s="113"/>
      <c r="D36" s="113"/>
      <c r="E36" s="113"/>
      <c r="F36" s="115"/>
      <c r="G36" s="116"/>
      <c r="H36" s="116"/>
      <c r="I36" s="116"/>
      <c r="J36" s="113"/>
      <c r="K36" s="113"/>
      <c r="L36" s="113"/>
      <c r="M36" s="113"/>
      <c r="N36" s="113"/>
      <c r="O36" s="115"/>
      <c r="P36" s="126"/>
      <c r="Q36" s="113"/>
      <c r="R36" s="113"/>
      <c r="S36" s="113"/>
      <c r="T36" s="113"/>
      <c r="U36" s="113"/>
      <c r="V36" s="113"/>
      <c r="W36" s="113"/>
      <c r="X36" s="113"/>
      <c r="Y36" s="113"/>
      <c r="Z36" s="113"/>
    </row>
    <row r="37" spans="1:26" ht="17.25" customHeight="1">
      <c r="A37" s="3"/>
      <c r="B37" s="113"/>
      <c r="C37" s="113"/>
      <c r="D37" s="113"/>
      <c r="E37" s="113"/>
      <c r="F37" s="115"/>
      <c r="G37" s="116"/>
      <c r="H37" s="116"/>
      <c r="I37" s="116"/>
      <c r="J37" s="113"/>
      <c r="K37" s="113"/>
      <c r="L37" s="113"/>
      <c r="M37" s="113"/>
      <c r="N37" s="113"/>
      <c r="O37" s="115"/>
      <c r="P37" s="126"/>
      <c r="Q37" s="113"/>
      <c r="R37" s="113"/>
      <c r="S37" s="113"/>
      <c r="T37" s="113"/>
      <c r="U37" s="113"/>
      <c r="V37" s="113"/>
      <c r="W37" s="113"/>
      <c r="X37" s="113"/>
      <c r="Y37" s="113"/>
      <c r="Z37" s="113"/>
    </row>
    <row r="38" spans="1:26" ht="17.25" customHeight="1">
      <c r="A38" s="3"/>
      <c r="B38" s="113"/>
      <c r="C38" s="113"/>
      <c r="D38" s="113"/>
      <c r="E38" s="113"/>
      <c r="F38" s="115"/>
      <c r="G38" s="116"/>
      <c r="H38" s="116"/>
      <c r="I38" s="116"/>
      <c r="J38" s="113"/>
      <c r="K38" s="113"/>
      <c r="L38" s="113"/>
      <c r="M38" s="113"/>
      <c r="N38" s="113"/>
      <c r="O38" s="115"/>
      <c r="P38" s="126"/>
      <c r="Q38" s="113"/>
      <c r="R38" s="113"/>
      <c r="S38" s="113"/>
      <c r="T38" s="113"/>
      <c r="U38" s="113"/>
      <c r="V38" s="113"/>
      <c r="W38" s="113"/>
      <c r="X38" s="113"/>
      <c r="Y38" s="113"/>
      <c r="Z38" s="113"/>
    </row>
    <row r="39" spans="1:26" ht="17.25" customHeight="1">
      <c r="A39" s="3"/>
      <c r="B39" s="113"/>
      <c r="C39" s="113"/>
      <c r="D39" s="113"/>
      <c r="E39" s="113"/>
      <c r="F39" s="115"/>
      <c r="G39" s="116"/>
      <c r="H39" s="116"/>
      <c r="I39" s="116"/>
      <c r="J39" s="113"/>
      <c r="K39" s="113"/>
      <c r="L39" s="113"/>
      <c r="M39" s="113"/>
      <c r="N39" s="113"/>
      <c r="O39" s="115"/>
      <c r="P39" s="126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ht="17.25" customHeight="1">
      <c r="A40" s="3"/>
      <c r="B40" s="113"/>
      <c r="C40" s="113"/>
      <c r="D40" s="113"/>
      <c r="E40" s="113"/>
      <c r="F40" s="115"/>
      <c r="G40" s="116"/>
      <c r="H40" s="116"/>
      <c r="I40" s="116"/>
      <c r="J40" s="113"/>
      <c r="K40" s="113"/>
      <c r="L40" s="113"/>
      <c r="M40" s="113"/>
      <c r="N40" s="113"/>
      <c r="O40" s="115"/>
      <c r="P40" s="126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ht="17.25" customHeight="1">
      <c r="A41" s="3"/>
      <c r="B41" s="113"/>
      <c r="C41" s="113"/>
      <c r="D41" s="113"/>
      <c r="E41" s="113"/>
      <c r="F41" s="115"/>
      <c r="G41" s="116"/>
      <c r="H41" s="116"/>
      <c r="I41" s="116"/>
      <c r="J41" s="113"/>
      <c r="K41" s="113"/>
      <c r="L41" s="113"/>
      <c r="M41" s="113"/>
      <c r="N41" s="113"/>
      <c r="O41" s="115"/>
      <c r="P41" s="126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ht="17.25" customHeight="1">
      <c r="A42" s="3"/>
      <c r="B42" s="113"/>
      <c r="C42" s="113"/>
      <c r="D42" s="113"/>
      <c r="E42" s="113"/>
      <c r="F42" s="115"/>
      <c r="G42" s="116"/>
      <c r="H42" s="116"/>
      <c r="I42" s="116"/>
      <c r="J42" s="113"/>
      <c r="K42" s="113"/>
      <c r="L42" s="113"/>
      <c r="M42" s="113"/>
      <c r="N42" s="113"/>
      <c r="O42" s="115"/>
      <c r="P42" s="126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ht="17.25" customHeight="1">
      <c r="A43" s="3"/>
      <c r="B43" s="113"/>
      <c r="C43" s="113"/>
      <c r="D43" s="113"/>
      <c r="E43" s="113"/>
      <c r="F43" s="115"/>
      <c r="G43" s="116"/>
      <c r="H43" s="116"/>
      <c r="I43" s="116"/>
      <c r="J43" s="113"/>
      <c r="K43" s="113"/>
      <c r="L43" s="113"/>
      <c r="M43" s="113"/>
      <c r="N43" s="113"/>
      <c r="O43" s="115"/>
      <c r="P43" s="126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ht="17.25" customHeight="1">
      <c r="A44" s="3"/>
      <c r="B44" s="113"/>
      <c r="C44" s="113"/>
      <c r="D44" s="113"/>
      <c r="E44" s="113"/>
      <c r="F44" s="115"/>
      <c r="G44" s="116"/>
      <c r="H44" s="116"/>
      <c r="I44" s="116"/>
      <c r="J44" s="113"/>
      <c r="K44" s="113"/>
      <c r="L44" s="113"/>
      <c r="M44" s="113"/>
      <c r="N44" s="113"/>
      <c r="O44" s="115"/>
      <c r="P44" s="126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ht="17.25" customHeight="1">
      <c r="A45" s="3"/>
      <c r="B45" s="113"/>
      <c r="C45" s="113"/>
      <c r="D45" s="113"/>
      <c r="E45" s="113"/>
      <c r="F45" s="115"/>
      <c r="G45" s="116"/>
      <c r="H45" s="116"/>
      <c r="I45" s="116"/>
      <c r="J45" s="113"/>
      <c r="K45" s="113"/>
      <c r="L45" s="113"/>
      <c r="M45" s="113"/>
      <c r="N45" s="113"/>
      <c r="O45" s="115"/>
      <c r="P45" s="126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ht="17.25" customHeight="1">
      <c r="A46" s="3"/>
      <c r="B46" s="113"/>
      <c r="C46" s="113"/>
      <c r="D46" s="113"/>
      <c r="E46" s="113"/>
      <c r="F46" s="115"/>
      <c r="G46" s="116"/>
      <c r="H46" s="116"/>
      <c r="I46" s="116"/>
      <c r="J46" s="113"/>
      <c r="K46" s="113"/>
      <c r="L46" s="113"/>
      <c r="M46" s="113"/>
      <c r="N46" s="113"/>
      <c r="O46" s="115"/>
      <c r="P46" s="126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ht="17.25" customHeight="1">
      <c r="A47" s="3"/>
      <c r="B47" s="113"/>
      <c r="C47" s="113"/>
      <c r="D47" s="113"/>
      <c r="E47" s="113"/>
      <c r="F47" s="115"/>
      <c r="G47" s="116"/>
      <c r="H47" s="116"/>
      <c r="I47" s="116"/>
      <c r="J47" s="113"/>
      <c r="K47" s="113"/>
      <c r="L47" s="113"/>
      <c r="M47" s="113"/>
      <c r="N47" s="113"/>
      <c r="O47" s="115"/>
      <c r="P47" s="126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spans="1:26" ht="17.25" customHeight="1">
      <c r="A48" s="3"/>
      <c r="B48" s="113"/>
      <c r="C48" s="113"/>
      <c r="D48" s="113"/>
      <c r="E48" s="113"/>
      <c r="F48" s="115"/>
      <c r="G48" s="116"/>
      <c r="H48" s="116"/>
      <c r="I48" s="116"/>
      <c r="J48" s="113"/>
      <c r="K48" s="113"/>
      <c r="L48" s="113"/>
      <c r="M48" s="113"/>
      <c r="N48" s="113"/>
      <c r="O48" s="115"/>
      <c r="P48" s="126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ht="17.25" customHeight="1">
      <c r="A49" s="3"/>
      <c r="B49" s="113"/>
      <c r="C49" s="113"/>
      <c r="D49" s="113"/>
      <c r="E49" s="113"/>
      <c r="F49" s="115"/>
      <c r="G49" s="116"/>
      <c r="H49" s="116"/>
      <c r="I49" s="116"/>
      <c r="J49" s="113"/>
      <c r="K49" s="113"/>
      <c r="L49" s="113"/>
      <c r="M49" s="113"/>
      <c r="N49" s="113"/>
      <c r="O49" s="115"/>
      <c r="P49" s="126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spans="1:26" ht="17.25" customHeight="1">
      <c r="A50" s="3"/>
      <c r="B50" s="113"/>
      <c r="C50" s="113"/>
      <c r="D50" s="113"/>
      <c r="E50" s="113"/>
      <c r="F50" s="115"/>
      <c r="G50" s="116"/>
      <c r="H50" s="116"/>
      <c r="I50" s="116"/>
      <c r="J50" s="113"/>
      <c r="K50" s="113"/>
      <c r="L50" s="113"/>
      <c r="M50" s="113"/>
      <c r="N50" s="113"/>
      <c r="O50" s="115"/>
      <c r="P50" s="126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ht="17.25" customHeight="1">
      <c r="A51" s="3"/>
      <c r="B51" s="113"/>
      <c r="C51" s="113"/>
      <c r="D51" s="113"/>
      <c r="E51" s="113"/>
      <c r="F51" s="115"/>
      <c r="G51" s="116"/>
      <c r="H51" s="116"/>
      <c r="I51" s="116"/>
      <c r="J51" s="113"/>
      <c r="K51" s="113"/>
      <c r="L51" s="113"/>
      <c r="M51" s="113"/>
      <c r="N51" s="113"/>
      <c r="O51" s="115"/>
      <c r="P51" s="126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ht="17.25" customHeight="1">
      <c r="A52" s="3"/>
      <c r="B52" s="113"/>
      <c r="C52" s="113"/>
      <c r="D52" s="113"/>
      <c r="E52" s="113"/>
      <c r="F52" s="115"/>
      <c r="G52" s="116"/>
      <c r="H52" s="116"/>
      <c r="I52" s="116"/>
      <c r="J52" s="113"/>
      <c r="K52" s="113"/>
      <c r="L52" s="113"/>
      <c r="M52" s="113"/>
      <c r="N52" s="113"/>
      <c r="O52" s="115"/>
      <c r="P52" s="126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ht="17.25" customHeight="1">
      <c r="A53" s="3"/>
      <c r="B53" s="113"/>
      <c r="C53" s="113"/>
      <c r="D53" s="113"/>
      <c r="E53" s="113"/>
      <c r="F53" s="115"/>
      <c r="G53" s="116"/>
      <c r="H53" s="116"/>
      <c r="I53" s="116"/>
      <c r="J53" s="113"/>
      <c r="K53" s="113"/>
      <c r="L53" s="113"/>
      <c r="M53" s="113"/>
      <c r="N53" s="113"/>
      <c r="O53" s="115"/>
      <c r="P53" s="126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ht="17.25" customHeight="1">
      <c r="A54" s="3"/>
      <c r="B54" s="113"/>
      <c r="C54" s="113"/>
      <c r="D54" s="113"/>
      <c r="E54" s="113"/>
      <c r="F54" s="115"/>
      <c r="G54" s="116"/>
      <c r="H54" s="116"/>
      <c r="I54" s="116"/>
      <c r="J54" s="113"/>
      <c r="K54" s="113"/>
      <c r="L54" s="113"/>
      <c r="M54" s="113"/>
      <c r="N54" s="113"/>
      <c r="O54" s="115"/>
      <c r="P54" s="126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7.25" customHeight="1">
      <c r="A55" s="3"/>
      <c r="B55" s="113"/>
      <c r="C55" s="113"/>
      <c r="D55" s="113"/>
      <c r="E55" s="113"/>
      <c r="F55" s="115"/>
      <c r="G55" s="116"/>
      <c r="H55" s="116"/>
      <c r="I55" s="116"/>
      <c r="J55" s="113"/>
      <c r="K55" s="113"/>
      <c r="L55" s="113"/>
      <c r="M55" s="113"/>
      <c r="N55" s="113"/>
      <c r="O55" s="115"/>
      <c r="P55" s="126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7.25" customHeight="1">
      <c r="A56" s="3"/>
      <c r="B56" s="113"/>
      <c r="C56" s="113"/>
      <c r="D56" s="113"/>
      <c r="E56" s="113"/>
      <c r="F56" s="115"/>
      <c r="G56" s="116"/>
      <c r="H56" s="116"/>
      <c r="I56" s="116"/>
      <c r="J56" s="113"/>
      <c r="K56" s="113"/>
      <c r="L56" s="113"/>
      <c r="M56" s="113"/>
      <c r="N56" s="113"/>
      <c r="O56" s="115"/>
      <c r="P56" s="126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7.25" customHeight="1">
      <c r="A57" s="3"/>
      <c r="B57" s="113"/>
      <c r="C57" s="113"/>
      <c r="D57" s="113"/>
      <c r="E57" s="113"/>
      <c r="F57" s="115"/>
      <c r="G57" s="116"/>
      <c r="H57" s="116"/>
      <c r="I57" s="116"/>
      <c r="J57" s="113"/>
      <c r="K57" s="113"/>
      <c r="L57" s="113"/>
      <c r="M57" s="113"/>
      <c r="N57" s="113"/>
      <c r="O57" s="115"/>
      <c r="P57" s="126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ht="17.25" customHeight="1">
      <c r="A58" s="3"/>
      <c r="B58" s="113"/>
      <c r="C58" s="113"/>
      <c r="D58" s="113"/>
      <c r="E58" s="113"/>
      <c r="F58" s="115"/>
      <c r="G58" s="116"/>
      <c r="H58" s="116"/>
      <c r="I58" s="116"/>
      <c r="J58" s="113"/>
      <c r="K58" s="113"/>
      <c r="L58" s="113"/>
      <c r="M58" s="113"/>
      <c r="N58" s="113"/>
      <c r="O58" s="115"/>
      <c r="P58" s="126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7.25" customHeight="1">
      <c r="A59" s="3"/>
      <c r="B59" s="113"/>
      <c r="C59" s="113"/>
      <c r="D59" s="113"/>
      <c r="E59" s="113"/>
      <c r="F59" s="115"/>
      <c r="G59" s="116"/>
      <c r="H59" s="116"/>
      <c r="I59" s="116"/>
      <c r="J59" s="113"/>
      <c r="K59" s="113"/>
      <c r="L59" s="113"/>
      <c r="M59" s="113"/>
      <c r="N59" s="113"/>
      <c r="O59" s="115"/>
      <c r="P59" s="126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7.25" customHeight="1">
      <c r="A60" s="3"/>
      <c r="B60" s="113"/>
      <c r="C60" s="113"/>
      <c r="D60" s="113"/>
      <c r="E60" s="113"/>
      <c r="F60" s="115"/>
      <c r="G60" s="116"/>
      <c r="H60" s="116"/>
      <c r="I60" s="116"/>
      <c r="J60" s="113"/>
      <c r="K60" s="113"/>
      <c r="L60" s="113"/>
      <c r="M60" s="113"/>
      <c r="N60" s="113"/>
      <c r="O60" s="115"/>
      <c r="P60" s="126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ht="17.25" customHeight="1">
      <c r="A61" s="3"/>
      <c r="B61" s="113"/>
      <c r="C61" s="113"/>
      <c r="D61" s="113"/>
      <c r="E61" s="113"/>
      <c r="F61" s="115"/>
      <c r="G61" s="116"/>
      <c r="H61" s="116"/>
      <c r="I61" s="116"/>
      <c r="J61" s="113"/>
      <c r="K61" s="113"/>
      <c r="L61" s="113"/>
      <c r="M61" s="113"/>
      <c r="N61" s="113"/>
      <c r="O61" s="115"/>
      <c r="P61" s="126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7.25" customHeight="1">
      <c r="A62" s="3"/>
      <c r="B62" s="113"/>
      <c r="C62" s="113"/>
      <c r="D62" s="113"/>
      <c r="E62" s="113"/>
      <c r="F62" s="115"/>
      <c r="G62" s="116"/>
      <c r="H62" s="116"/>
      <c r="I62" s="116"/>
      <c r="J62" s="113"/>
      <c r="K62" s="113"/>
      <c r="L62" s="113"/>
      <c r="M62" s="113"/>
      <c r="N62" s="113"/>
      <c r="O62" s="115"/>
      <c r="P62" s="126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ht="17.25" customHeight="1">
      <c r="A63" s="3"/>
      <c r="B63" s="113"/>
      <c r="C63" s="113"/>
      <c r="D63" s="113"/>
      <c r="E63" s="113"/>
      <c r="F63" s="115"/>
      <c r="G63" s="116"/>
      <c r="H63" s="116"/>
      <c r="I63" s="116"/>
      <c r="J63" s="113"/>
      <c r="K63" s="113"/>
      <c r="L63" s="113"/>
      <c r="M63" s="113"/>
      <c r="N63" s="113"/>
      <c r="O63" s="115"/>
      <c r="P63" s="126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ht="17.25" customHeight="1">
      <c r="A64" s="3"/>
      <c r="B64" s="113"/>
      <c r="C64" s="113"/>
      <c r="D64" s="113"/>
      <c r="E64" s="113"/>
      <c r="F64" s="115"/>
      <c r="G64" s="116"/>
      <c r="H64" s="116"/>
      <c r="I64" s="116"/>
      <c r="J64" s="113"/>
      <c r="K64" s="113"/>
      <c r="L64" s="113"/>
      <c r="M64" s="113"/>
      <c r="N64" s="113"/>
      <c r="O64" s="115"/>
      <c r="P64" s="126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ht="17.25" customHeight="1">
      <c r="A65" s="3"/>
      <c r="B65" s="113"/>
      <c r="C65" s="113"/>
      <c r="D65" s="113"/>
      <c r="E65" s="113"/>
      <c r="F65" s="115"/>
      <c r="G65" s="116"/>
      <c r="H65" s="116"/>
      <c r="I65" s="116"/>
      <c r="J65" s="113"/>
      <c r="K65" s="113"/>
      <c r="L65" s="113"/>
      <c r="M65" s="113"/>
      <c r="N65" s="113"/>
      <c r="O65" s="115"/>
      <c r="P65" s="126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ht="17.25" customHeight="1">
      <c r="A66" s="3"/>
      <c r="B66" s="113"/>
      <c r="C66" s="113"/>
      <c r="D66" s="113"/>
      <c r="E66" s="113"/>
      <c r="F66" s="115"/>
      <c r="G66" s="116"/>
      <c r="H66" s="116"/>
      <c r="I66" s="116"/>
      <c r="J66" s="113"/>
      <c r="K66" s="113"/>
      <c r="L66" s="113"/>
      <c r="M66" s="113"/>
      <c r="N66" s="113"/>
      <c r="O66" s="115"/>
      <c r="P66" s="126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7.25" customHeight="1">
      <c r="A67" s="3"/>
      <c r="B67" s="113"/>
      <c r="C67" s="113"/>
      <c r="D67" s="113"/>
      <c r="E67" s="113"/>
      <c r="F67" s="115"/>
      <c r="G67" s="116"/>
      <c r="H67" s="116"/>
      <c r="I67" s="116"/>
      <c r="J67" s="113"/>
      <c r="K67" s="113"/>
      <c r="L67" s="113"/>
      <c r="M67" s="113"/>
      <c r="N67" s="113"/>
      <c r="O67" s="115"/>
      <c r="P67" s="126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7.25" customHeight="1">
      <c r="A68" s="3"/>
      <c r="B68" s="113"/>
      <c r="C68" s="113"/>
      <c r="D68" s="113"/>
      <c r="E68" s="113"/>
      <c r="F68" s="115"/>
      <c r="G68" s="116"/>
      <c r="H68" s="116"/>
      <c r="I68" s="116"/>
      <c r="J68" s="113"/>
      <c r="K68" s="113"/>
      <c r="L68" s="113"/>
      <c r="M68" s="113"/>
      <c r="N68" s="113"/>
      <c r="O68" s="115"/>
      <c r="P68" s="126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ht="17.25" customHeight="1">
      <c r="A69" s="3"/>
      <c r="B69" s="113"/>
      <c r="C69" s="113"/>
      <c r="D69" s="113"/>
      <c r="E69" s="113"/>
      <c r="F69" s="115"/>
      <c r="G69" s="116"/>
      <c r="H69" s="116"/>
      <c r="I69" s="116"/>
      <c r="J69" s="113"/>
      <c r="K69" s="113"/>
      <c r="L69" s="113"/>
      <c r="M69" s="113"/>
      <c r="N69" s="113"/>
      <c r="O69" s="115"/>
      <c r="P69" s="126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ht="17.25" customHeight="1">
      <c r="A70" s="3"/>
      <c r="B70" s="113"/>
      <c r="C70" s="113"/>
      <c r="D70" s="113"/>
      <c r="E70" s="113"/>
      <c r="F70" s="115"/>
      <c r="G70" s="116"/>
      <c r="H70" s="116"/>
      <c r="I70" s="116"/>
      <c r="J70" s="113"/>
      <c r="K70" s="113"/>
      <c r="L70" s="113"/>
      <c r="M70" s="113"/>
      <c r="N70" s="113"/>
      <c r="O70" s="115"/>
      <c r="P70" s="126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7.25" customHeight="1">
      <c r="A71" s="3"/>
      <c r="B71" s="113"/>
      <c r="C71" s="113"/>
      <c r="D71" s="113"/>
      <c r="E71" s="113"/>
      <c r="F71" s="115"/>
      <c r="G71" s="116"/>
      <c r="H71" s="116"/>
      <c r="I71" s="116"/>
      <c r="J71" s="113"/>
      <c r="K71" s="113"/>
      <c r="L71" s="113"/>
      <c r="M71" s="113"/>
      <c r="N71" s="113"/>
      <c r="O71" s="115"/>
      <c r="P71" s="126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7.25" customHeight="1">
      <c r="A72" s="3"/>
      <c r="B72" s="113"/>
      <c r="C72" s="113"/>
      <c r="D72" s="113"/>
      <c r="E72" s="113"/>
      <c r="F72" s="115"/>
      <c r="G72" s="116"/>
      <c r="H72" s="116"/>
      <c r="I72" s="116"/>
      <c r="J72" s="113"/>
      <c r="K72" s="113"/>
      <c r="L72" s="113"/>
      <c r="M72" s="113"/>
      <c r="N72" s="113"/>
      <c r="O72" s="115"/>
      <c r="P72" s="126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ht="17.25" customHeight="1">
      <c r="A73" s="3"/>
      <c r="B73" s="113"/>
      <c r="C73" s="113"/>
      <c r="D73" s="113"/>
      <c r="E73" s="113"/>
      <c r="F73" s="115"/>
      <c r="G73" s="116"/>
      <c r="H73" s="116"/>
      <c r="I73" s="116"/>
      <c r="J73" s="113"/>
      <c r="K73" s="113"/>
      <c r="L73" s="113"/>
      <c r="M73" s="113"/>
      <c r="N73" s="113"/>
      <c r="O73" s="115"/>
      <c r="P73" s="126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ht="17.25" customHeight="1">
      <c r="A74" s="3"/>
      <c r="B74" s="113"/>
      <c r="C74" s="113"/>
      <c r="D74" s="113"/>
      <c r="E74" s="113"/>
      <c r="F74" s="115"/>
      <c r="G74" s="116"/>
      <c r="H74" s="116"/>
      <c r="I74" s="116"/>
      <c r="J74" s="113"/>
      <c r="K74" s="113"/>
      <c r="L74" s="113"/>
      <c r="M74" s="113"/>
      <c r="N74" s="113"/>
      <c r="O74" s="115"/>
      <c r="P74" s="126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7.25" customHeight="1">
      <c r="A75" s="3"/>
      <c r="B75" s="113"/>
      <c r="C75" s="113"/>
      <c r="D75" s="113"/>
      <c r="E75" s="113"/>
      <c r="F75" s="115"/>
      <c r="G75" s="116"/>
      <c r="H75" s="116"/>
      <c r="I75" s="116"/>
      <c r="J75" s="113"/>
      <c r="K75" s="113"/>
      <c r="L75" s="113"/>
      <c r="M75" s="113"/>
      <c r="N75" s="113"/>
      <c r="O75" s="115"/>
      <c r="P75" s="126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spans="1:26" ht="17.25" customHeight="1">
      <c r="A76" s="3"/>
      <c r="B76" s="113"/>
      <c r="C76" s="113"/>
      <c r="D76" s="113"/>
      <c r="E76" s="113"/>
      <c r="F76" s="115"/>
      <c r="G76" s="116"/>
      <c r="H76" s="116"/>
      <c r="I76" s="116"/>
      <c r="J76" s="113"/>
      <c r="K76" s="113"/>
      <c r="L76" s="113"/>
      <c r="M76" s="113"/>
      <c r="N76" s="113"/>
      <c r="O76" s="115"/>
      <c r="P76" s="126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7.25" customHeight="1">
      <c r="A77" s="3"/>
      <c r="B77" s="113"/>
      <c r="C77" s="113"/>
      <c r="D77" s="113"/>
      <c r="E77" s="113"/>
      <c r="F77" s="115"/>
      <c r="G77" s="116"/>
      <c r="H77" s="116"/>
      <c r="I77" s="116"/>
      <c r="J77" s="113"/>
      <c r="K77" s="113"/>
      <c r="L77" s="113"/>
      <c r="M77" s="113"/>
      <c r="N77" s="113"/>
      <c r="O77" s="115"/>
      <c r="P77" s="126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7.25" customHeight="1">
      <c r="A78" s="3"/>
      <c r="B78" s="113"/>
      <c r="C78" s="113"/>
      <c r="D78" s="113"/>
      <c r="E78" s="113"/>
      <c r="F78" s="115"/>
      <c r="G78" s="116"/>
      <c r="H78" s="116"/>
      <c r="I78" s="116"/>
      <c r="J78" s="113"/>
      <c r="K78" s="113"/>
      <c r="L78" s="113"/>
      <c r="M78" s="113"/>
      <c r="N78" s="113"/>
      <c r="O78" s="115"/>
      <c r="P78" s="126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7.25" customHeight="1">
      <c r="A79" s="3"/>
      <c r="B79" s="113"/>
      <c r="C79" s="113"/>
      <c r="D79" s="113"/>
      <c r="E79" s="113"/>
      <c r="F79" s="115"/>
      <c r="G79" s="116"/>
      <c r="H79" s="116"/>
      <c r="I79" s="116"/>
      <c r="J79" s="113"/>
      <c r="K79" s="113"/>
      <c r="L79" s="113"/>
      <c r="M79" s="113"/>
      <c r="N79" s="113"/>
      <c r="O79" s="115"/>
      <c r="P79" s="126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7.25" customHeight="1">
      <c r="A80" s="3"/>
      <c r="B80" s="113"/>
      <c r="C80" s="113"/>
      <c r="D80" s="113"/>
      <c r="E80" s="113"/>
      <c r="F80" s="115"/>
      <c r="G80" s="116"/>
      <c r="H80" s="116"/>
      <c r="I80" s="116"/>
      <c r="J80" s="113"/>
      <c r="K80" s="113"/>
      <c r="L80" s="113"/>
      <c r="M80" s="113"/>
      <c r="N80" s="113"/>
      <c r="O80" s="115"/>
      <c r="P80" s="126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7.25" customHeight="1">
      <c r="A81" s="3"/>
      <c r="B81" s="113"/>
      <c r="C81" s="113"/>
      <c r="D81" s="113"/>
      <c r="E81" s="113"/>
      <c r="F81" s="115"/>
      <c r="G81" s="116"/>
      <c r="H81" s="116"/>
      <c r="I81" s="116"/>
      <c r="J81" s="113"/>
      <c r="K81" s="113"/>
      <c r="L81" s="113"/>
      <c r="M81" s="113"/>
      <c r="N81" s="113"/>
      <c r="O81" s="115"/>
      <c r="P81" s="126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spans="1:26" ht="17.25" customHeight="1">
      <c r="A82" s="3"/>
      <c r="B82" s="113"/>
      <c r="C82" s="113"/>
      <c r="D82" s="113"/>
      <c r="E82" s="113"/>
      <c r="F82" s="115"/>
      <c r="G82" s="116"/>
      <c r="H82" s="116"/>
      <c r="I82" s="116"/>
      <c r="J82" s="113"/>
      <c r="K82" s="113"/>
      <c r="L82" s="113"/>
      <c r="M82" s="113"/>
      <c r="N82" s="113"/>
      <c r="O82" s="115"/>
      <c r="P82" s="126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7.25" customHeight="1">
      <c r="A83" s="3"/>
      <c r="B83" s="113"/>
      <c r="C83" s="113"/>
      <c r="D83" s="113"/>
      <c r="E83" s="113"/>
      <c r="F83" s="115"/>
      <c r="G83" s="116"/>
      <c r="H83" s="116"/>
      <c r="I83" s="116"/>
      <c r="J83" s="113"/>
      <c r="K83" s="113"/>
      <c r="L83" s="113"/>
      <c r="M83" s="113"/>
      <c r="N83" s="113"/>
      <c r="O83" s="115"/>
      <c r="P83" s="126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ht="17.25" customHeight="1">
      <c r="A84" s="3"/>
      <c r="B84" s="113"/>
      <c r="C84" s="113"/>
      <c r="D84" s="113"/>
      <c r="E84" s="113"/>
      <c r="F84" s="115"/>
      <c r="G84" s="116"/>
      <c r="H84" s="116"/>
      <c r="I84" s="116"/>
      <c r="J84" s="113"/>
      <c r="K84" s="113"/>
      <c r="L84" s="113"/>
      <c r="M84" s="113"/>
      <c r="N84" s="113"/>
      <c r="O84" s="115"/>
      <c r="P84" s="126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7.25" customHeight="1">
      <c r="A85" s="3"/>
      <c r="B85" s="113"/>
      <c r="C85" s="113"/>
      <c r="D85" s="113"/>
      <c r="E85" s="113"/>
      <c r="F85" s="115"/>
      <c r="G85" s="116"/>
      <c r="H85" s="116"/>
      <c r="I85" s="116"/>
      <c r="J85" s="113"/>
      <c r="K85" s="113"/>
      <c r="L85" s="113"/>
      <c r="M85" s="113"/>
      <c r="N85" s="113"/>
      <c r="O85" s="115"/>
      <c r="P85" s="126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7.25" customHeight="1">
      <c r="A86" s="3"/>
      <c r="B86" s="113"/>
      <c r="C86" s="113"/>
      <c r="D86" s="113"/>
      <c r="E86" s="113"/>
      <c r="F86" s="115"/>
      <c r="G86" s="116"/>
      <c r="H86" s="116"/>
      <c r="I86" s="116"/>
      <c r="J86" s="113"/>
      <c r="K86" s="113"/>
      <c r="L86" s="113"/>
      <c r="M86" s="113"/>
      <c r="N86" s="113"/>
      <c r="O86" s="115"/>
      <c r="P86" s="126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7.25" customHeight="1">
      <c r="A87" s="3"/>
      <c r="B87" s="113"/>
      <c r="C87" s="113"/>
      <c r="D87" s="113"/>
      <c r="E87" s="113"/>
      <c r="F87" s="115"/>
      <c r="G87" s="116"/>
      <c r="H87" s="116"/>
      <c r="I87" s="116"/>
      <c r="J87" s="113"/>
      <c r="K87" s="113"/>
      <c r="L87" s="113"/>
      <c r="M87" s="113"/>
      <c r="N87" s="113"/>
      <c r="O87" s="115"/>
      <c r="P87" s="126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7.25" customHeight="1">
      <c r="A88" s="3"/>
      <c r="B88" s="113"/>
      <c r="C88" s="113"/>
      <c r="D88" s="113"/>
      <c r="E88" s="113"/>
      <c r="F88" s="115"/>
      <c r="G88" s="116"/>
      <c r="H88" s="116"/>
      <c r="I88" s="116"/>
      <c r="J88" s="113"/>
      <c r="K88" s="113"/>
      <c r="L88" s="113"/>
      <c r="M88" s="113"/>
      <c r="N88" s="113"/>
      <c r="O88" s="115"/>
      <c r="P88" s="126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7.25" customHeight="1">
      <c r="A89" s="3"/>
      <c r="B89" s="113"/>
      <c r="C89" s="113"/>
      <c r="D89" s="113"/>
      <c r="E89" s="113"/>
      <c r="F89" s="115"/>
      <c r="G89" s="116"/>
      <c r="H89" s="116"/>
      <c r="I89" s="116"/>
      <c r="J89" s="113"/>
      <c r="K89" s="113"/>
      <c r="L89" s="113"/>
      <c r="M89" s="113"/>
      <c r="N89" s="113"/>
      <c r="O89" s="115"/>
      <c r="P89" s="126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ht="17.25" customHeight="1">
      <c r="A90" s="3"/>
      <c r="B90" s="113"/>
      <c r="C90" s="113"/>
      <c r="D90" s="113"/>
      <c r="E90" s="113"/>
      <c r="F90" s="115"/>
      <c r="G90" s="116"/>
      <c r="H90" s="116"/>
      <c r="I90" s="116"/>
      <c r="J90" s="113"/>
      <c r="K90" s="113"/>
      <c r="L90" s="113"/>
      <c r="M90" s="113"/>
      <c r="N90" s="113"/>
      <c r="O90" s="115"/>
      <c r="P90" s="126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ht="17.25" customHeight="1">
      <c r="A91" s="3"/>
      <c r="B91" s="113"/>
      <c r="C91" s="113"/>
      <c r="D91" s="113"/>
      <c r="E91" s="113"/>
      <c r="F91" s="115"/>
      <c r="G91" s="116"/>
      <c r="H91" s="116"/>
      <c r="I91" s="116"/>
      <c r="J91" s="113"/>
      <c r="K91" s="113"/>
      <c r="L91" s="113"/>
      <c r="M91" s="113"/>
      <c r="N91" s="113"/>
      <c r="O91" s="115"/>
      <c r="P91" s="126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7.25" customHeight="1">
      <c r="A92" s="3"/>
      <c r="B92" s="113"/>
      <c r="C92" s="113"/>
      <c r="D92" s="113"/>
      <c r="E92" s="113"/>
      <c r="F92" s="115"/>
      <c r="G92" s="116"/>
      <c r="H92" s="116"/>
      <c r="I92" s="116"/>
      <c r="J92" s="113"/>
      <c r="K92" s="113"/>
      <c r="L92" s="113"/>
      <c r="M92" s="113"/>
      <c r="N92" s="113"/>
      <c r="O92" s="115"/>
      <c r="P92" s="126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7.25" customHeight="1">
      <c r="A93" s="3"/>
      <c r="B93" s="113"/>
      <c r="C93" s="113"/>
      <c r="D93" s="113"/>
      <c r="E93" s="113"/>
      <c r="F93" s="115"/>
      <c r="G93" s="116"/>
      <c r="H93" s="116"/>
      <c r="I93" s="116"/>
      <c r="J93" s="113"/>
      <c r="K93" s="113"/>
      <c r="L93" s="113"/>
      <c r="M93" s="113"/>
      <c r="N93" s="113"/>
      <c r="O93" s="115"/>
      <c r="P93" s="126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7.25" customHeight="1">
      <c r="A94" s="3"/>
      <c r="B94" s="113"/>
      <c r="C94" s="113"/>
      <c r="D94" s="113"/>
      <c r="E94" s="113"/>
      <c r="F94" s="115"/>
      <c r="G94" s="116"/>
      <c r="H94" s="116"/>
      <c r="I94" s="116"/>
      <c r="J94" s="113"/>
      <c r="K94" s="113"/>
      <c r="L94" s="113"/>
      <c r="M94" s="113"/>
      <c r="N94" s="113"/>
      <c r="O94" s="115"/>
      <c r="P94" s="126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7.25" customHeight="1">
      <c r="A95" s="3"/>
      <c r="B95" s="113"/>
      <c r="C95" s="113"/>
      <c r="D95" s="113"/>
      <c r="E95" s="113"/>
      <c r="F95" s="115"/>
      <c r="G95" s="116"/>
      <c r="H95" s="116"/>
      <c r="I95" s="116"/>
      <c r="J95" s="113"/>
      <c r="K95" s="113"/>
      <c r="L95" s="113"/>
      <c r="M95" s="113"/>
      <c r="N95" s="113"/>
      <c r="O95" s="115"/>
      <c r="P95" s="126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7.25" customHeight="1">
      <c r="A96" s="3"/>
      <c r="B96" s="113"/>
      <c r="C96" s="113"/>
      <c r="D96" s="113"/>
      <c r="E96" s="113"/>
      <c r="F96" s="115"/>
      <c r="G96" s="116"/>
      <c r="H96" s="116"/>
      <c r="I96" s="116"/>
      <c r="J96" s="113"/>
      <c r="K96" s="113"/>
      <c r="L96" s="113"/>
      <c r="M96" s="113"/>
      <c r="N96" s="113"/>
      <c r="O96" s="115"/>
      <c r="P96" s="126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7.25" customHeight="1">
      <c r="A97" s="3"/>
      <c r="B97" s="113"/>
      <c r="C97" s="113"/>
      <c r="D97" s="113"/>
      <c r="E97" s="113"/>
      <c r="F97" s="115"/>
      <c r="G97" s="116"/>
      <c r="H97" s="116"/>
      <c r="I97" s="116"/>
      <c r="J97" s="113"/>
      <c r="K97" s="113"/>
      <c r="L97" s="113"/>
      <c r="M97" s="113"/>
      <c r="N97" s="113"/>
      <c r="O97" s="115"/>
      <c r="P97" s="126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7.25" customHeight="1">
      <c r="A98" s="3"/>
      <c r="B98" s="113"/>
      <c r="C98" s="113"/>
      <c r="D98" s="113"/>
      <c r="E98" s="113"/>
      <c r="F98" s="115"/>
      <c r="G98" s="116"/>
      <c r="H98" s="116"/>
      <c r="I98" s="116"/>
      <c r="J98" s="113"/>
      <c r="K98" s="113"/>
      <c r="L98" s="113"/>
      <c r="M98" s="113"/>
      <c r="N98" s="113"/>
      <c r="O98" s="115"/>
      <c r="P98" s="126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ht="17.25" customHeight="1">
      <c r="A99" s="3"/>
      <c r="B99" s="113"/>
      <c r="C99" s="113"/>
      <c r="D99" s="113"/>
      <c r="E99" s="113"/>
      <c r="F99" s="115"/>
      <c r="G99" s="116"/>
      <c r="H99" s="116"/>
      <c r="I99" s="116"/>
      <c r="J99" s="113"/>
      <c r="K99" s="113"/>
      <c r="L99" s="113"/>
      <c r="M99" s="113"/>
      <c r="N99" s="113"/>
      <c r="O99" s="115"/>
      <c r="P99" s="126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ht="17.25" customHeight="1">
      <c r="A100" s="3"/>
      <c r="B100" s="113"/>
      <c r="C100" s="113"/>
      <c r="D100" s="113"/>
      <c r="E100" s="113"/>
      <c r="F100" s="115"/>
      <c r="G100" s="116"/>
      <c r="H100" s="116"/>
      <c r="I100" s="116"/>
      <c r="J100" s="113"/>
      <c r="K100" s="113"/>
      <c r="L100" s="113"/>
      <c r="M100" s="113"/>
      <c r="N100" s="113"/>
      <c r="O100" s="115"/>
      <c r="P100" s="126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ht="17.25" customHeight="1">
      <c r="A101" s="3"/>
      <c r="B101" s="113"/>
      <c r="C101" s="113"/>
      <c r="D101" s="113"/>
      <c r="E101" s="113"/>
      <c r="F101" s="115"/>
      <c r="G101" s="116"/>
      <c r="H101" s="116"/>
      <c r="I101" s="116"/>
      <c r="J101" s="113"/>
      <c r="K101" s="113"/>
      <c r="L101" s="113"/>
      <c r="M101" s="113"/>
      <c r="N101" s="113"/>
      <c r="O101" s="115"/>
      <c r="P101" s="126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ht="17.25" customHeight="1">
      <c r="A102" s="3"/>
      <c r="B102" s="113"/>
      <c r="C102" s="113"/>
      <c r="D102" s="113"/>
      <c r="E102" s="113"/>
      <c r="F102" s="115"/>
      <c r="G102" s="116"/>
      <c r="H102" s="116"/>
      <c r="I102" s="116"/>
      <c r="J102" s="113"/>
      <c r="K102" s="113"/>
      <c r="L102" s="113"/>
      <c r="M102" s="113"/>
      <c r="N102" s="113"/>
      <c r="O102" s="115"/>
      <c r="P102" s="126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ht="17.25" customHeight="1">
      <c r="A103" s="3"/>
      <c r="B103" s="113"/>
      <c r="C103" s="113"/>
      <c r="D103" s="113"/>
      <c r="E103" s="113"/>
      <c r="F103" s="115"/>
      <c r="G103" s="116"/>
      <c r="H103" s="116"/>
      <c r="I103" s="116"/>
      <c r="J103" s="113"/>
      <c r="K103" s="113"/>
      <c r="L103" s="113"/>
      <c r="M103" s="113"/>
      <c r="N103" s="113"/>
      <c r="O103" s="115"/>
      <c r="P103" s="126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ht="17.25" customHeight="1">
      <c r="A104" s="3"/>
      <c r="B104" s="113"/>
      <c r="C104" s="113"/>
      <c r="D104" s="113"/>
      <c r="E104" s="113"/>
      <c r="F104" s="115"/>
      <c r="G104" s="116"/>
      <c r="H104" s="116"/>
      <c r="I104" s="116"/>
      <c r="J104" s="113"/>
      <c r="K104" s="113"/>
      <c r="L104" s="113"/>
      <c r="M104" s="113"/>
      <c r="N104" s="113"/>
      <c r="O104" s="115"/>
      <c r="P104" s="126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ht="17.25" customHeight="1">
      <c r="A105" s="3"/>
      <c r="B105" s="113"/>
      <c r="C105" s="113"/>
      <c r="D105" s="113"/>
      <c r="E105" s="113"/>
      <c r="F105" s="115"/>
      <c r="G105" s="116"/>
      <c r="H105" s="116"/>
      <c r="I105" s="116"/>
      <c r="J105" s="113"/>
      <c r="K105" s="113"/>
      <c r="L105" s="113"/>
      <c r="M105" s="113"/>
      <c r="N105" s="113"/>
      <c r="O105" s="115"/>
      <c r="P105" s="126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spans="1:26" ht="17.25" customHeight="1">
      <c r="A106" s="3"/>
      <c r="B106" s="113"/>
      <c r="C106" s="113"/>
      <c r="D106" s="113"/>
      <c r="E106" s="113"/>
      <c r="F106" s="115"/>
      <c r="G106" s="116"/>
      <c r="H106" s="116"/>
      <c r="I106" s="116"/>
      <c r="J106" s="113"/>
      <c r="K106" s="113"/>
      <c r="L106" s="113"/>
      <c r="M106" s="113"/>
      <c r="N106" s="113"/>
      <c r="O106" s="115"/>
      <c r="P106" s="126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ht="17.25" customHeight="1">
      <c r="A107" s="3"/>
      <c r="B107" s="113"/>
      <c r="C107" s="113"/>
      <c r="D107" s="113"/>
      <c r="E107" s="113"/>
      <c r="F107" s="115"/>
      <c r="G107" s="116"/>
      <c r="H107" s="116"/>
      <c r="I107" s="116"/>
      <c r="J107" s="113"/>
      <c r="K107" s="113"/>
      <c r="L107" s="113"/>
      <c r="M107" s="113"/>
      <c r="N107" s="113"/>
      <c r="O107" s="115"/>
      <c r="P107" s="126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7.25" customHeight="1">
      <c r="A108" s="3"/>
      <c r="B108" s="113"/>
      <c r="C108" s="113"/>
      <c r="D108" s="113"/>
      <c r="E108" s="113"/>
      <c r="F108" s="115"/>
      <c r="G108" s="116"/>
      <c r="H108" s="116"/>
      <c r="I108" s="116"/>
      <c r="J108" s="113"/>
      <c r="K108" s="113"/>
      <c r="L108" s="113"/>
      <c r="M108" s="113"/>
      <c r="N108" s="113"/>
      <c r="O108" s="115"/>
      <c r="P108" s="126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spans="1:26" ht="17.25" customHeight="1">
      <c r="A109" s="3"/>
      <c r="B109" s="113"/>
      <c r="C109" s="113"/>
      <c r="D109" s="113"/>
      <c r="E109" s="113"/>
      <c r="F109" s="115"/>
      <c r="G109" s="116"/>
      <c r="H109" s="116"/>
      <c r="I109" s="116"/>
      <c r="J109" s="113"/>
      <c r="K109" s="113"/>
      <c r="L109" s="113"/>
      <c r="M109" s="113"/>
      <c r="N109" s="113"/>
      <c r="O109" s="115"/>
      <c r="P109" s="126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spans="1:26" ht="17.25" customHeight="1">
      <c r="A110" s="3"/>
      <c r="B110" s="113"/>
      <c r="C110" s="113"/>
      <c r="D110" s="113"/>
      <c r="E110" s="113"/>
      <c r="F110" s="115"/>
      <c r="G110" s="116"/>
      <c r="H110" s="116"/>
      <c r="I110" s="116"/>
      <c r="J110" s="113"/>
      <c r="K110" s="113"/>
      <c r="L110" s="113"/>
      <c r="M110" s="113"/>
      <c r="N110" s="113"/>
      <c r="O110" s="115"/>
      <c r="P110" s="126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spans="1:26" ht="17.25" customHeight="1">
      <c r="A111" s="3"/>
      <c r="B111" s="113"/>
      <c r="C111" s="113"/>
      <c r="D111" s="113"/>
      <c r="E111" s="113"/>
      <c r="F111" s="115"/>
      <c r="G111" s="116"/>
      <c r="H111" s="116"/>
      <c r="I111" s="116"/>
      <c r="J111" s="113"/>
      <c r="K111" s="113"/>
      <c r="L111" s="113"/>
      <c r="M111" s="113"/>
      <c r="N111" s="113"/>
      <c r="O111" s="115"/>
      <c r="P111" s="126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7.25" customHeight="1">
      <c r="A112" s="3"/>
      <c r="B112" s="113"/>
      <c r="C112" s="113"/>
      <c r="D112" s="113"/>
      <c r="E112" s="113"/>
      <c r="F112" s="115"/>
      <c r="G112" s="116"/>
      <c r="H112" s="116"/>
      <c r="I112" s="116"/>
      <c r="J112" s="113"/>
      <c r="K112" s="113"/>
      <c r="L112" s="113"/>
      <c r="M112" s="113"/>
      <c r="N112" s="113"/>
      <c r="O112" s="115"/>
      <c r="P112" s="126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7.25" customHeight="1">
      <c r="A113" s="3"/>
      <c r="B113" s="113"/>
      <c r="C113" s="113"/>
      <c r="D113" s="113"/>
      <c r="E113" s="113"/>
      <c r="F113" s="115"/>
      <c r="G113" s="116"/>
      <c r="H113" s="116"/>
      <c r="I113" s="116"/>
      <c r="J113" s="113"/>
      <c r="K113" s="113"/>
      <c r="L113" s="113"/>
      <c r="M113" s="113"/>
      <c r="N113" s="113"/>
      <c r="O113" s="115"/>
      <c r="P113" s="126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7.25" customHeight="1">
      <c r="A114" s="3"/>
      <c r="B114" s="113"/>
      <c r="C114" s="113"/>
      <c r="D114" s="113"/>
      <c r="E114" s="113"/>
      <c r="F114" s="115"/>
      <c r="G114" s="116"/>
      <c r="H114" s="116"/>
      <c r="I114" s="116"/>
      <c r="J114" s="113"/>
      <c r="K114" s="113"/>
      <c r="L114" s="113"/>
      <c r="M114" s="113"/>
      <c r="N114" s="113"/>
      <c r="O114" s="115"/>
      <c r="P114" s="126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7.25" customHeight="1">
      <c r="A115" s="3"/>
      <c r="B115" s="113"/>
      <c r="C115" s="113"/>
      <c r="D115" s="113"/>
      <c r="E115" s="113"/>
      <c r="F115" s="115"/>
      <c r="G115" s="116"/>
      <c r="H115" s="116"/>
      <c r="I115" s="116"/>
      <c r="J115" s="113"/>
      <c r="K115" s="113"/>
      <c r="L115" s="113"/>
      <c r="M115" s="113"/>
      <c r="N115" s="113"/>
      <c r="O115" s="115"/>
      <c r="P115" s="126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spans="1:26" ht="17.25" customHeight="1">
      <c r="A116" s="3"/>
      <c r="B116" s="113"/>
      <c r="C116" s="113"/>
      <c r="D116" s="113"/>
      <c r="E116" s="113"/>
      <c r="F116" s="115"/>
      <c r="G116" s="116"/>
      <c r="H116" s="116"/>
      <c r="I116" s="116"/>
      <c r="J116" s="113"/>
      <c r="K116" s="113"/>
      <c r="L116" s="113"/>
      <c r="M116" s="113"/>
      <c r="N116" s="113"/>
      <c r="O116" s="115"/>
      <c r="P116" s="126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spans="1:26" ht="17.25" customHeight="1">
      <c r="A117" s="3"/>
      <c r="B117" s="113"/>
      <c r="C117" s="113"/>
      <c r="D117" s="113"/>
      <c r="E117" s="113"/>
      <c r="F117" s="115"/>
      <c r="G117" s="116"/>
      <c r="H117" s="116"/>
      <c r="I117" s="116"/>
      <c r="J117" s="113"/>
      <c r="K117" s="113"/>
      <c r="L117" s="113"/>
      <c r="M117" s="113"/>
      <c r="N117" s="113"/>
      <c r="O117" s="115"/>
      <c r="P117" s="126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7.25" customHeight="1">
      <c r="A118" s="3"/>
      <c r="B118" s="113"/>
      <c r="C118" s="113"/>
      <c r="D118" s="113"/>
      <c r="E118" s="113"/>
      <c r="F118" s="115"/>
      <c r="G118" s="116"/>
      <c r="H118" s="116"/>
      <c r="I118" s="116"/>
      <c r="J118" s="113"/>
      <c r="K118" s="113"/>
      <c r="L118" s="113"/>
      <c r="M118" s="113"/>
      <c r="N118" s="113"/>
      <c r="O118" s="115"/>
      <c r="P118" s="126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spans="1:26" ht="17.25" customHeight="1">
      <c r="A119" s="3"/>
      <c r="B119" s="113"/>
      <c r="C119" s="113"/>
      <c r="D119" s="113"/>
      <c r="E119" s="113"/>
      <c r="F119" s="115"/>
      <c r="G119" s="116"/>
      <c r="H119" s="116"/>
      <c r="I119" s="116"/>
      <c r="J119" s="113"/>
      <c r="K119" s="113"/>
      <c r="L119" s="113"/>
      <c r="M119" s="113"/>
      <c r="N119" s="113"/>
      <c r="O119" s="115"/>
      <c r="P119" s="126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spans="1:26" ht="17.25" customHeight="1">
      <c r="A120" s="3"/>
      <c r="B120" s="113"/>
      <c r="C120" s="113"/>
      <c r="D120" s="113"/>
      <c r="E120" s="113"/>
      <c r="F120" s="115"/>
      <c r="G120" s="116"/>
      <c r="H120" s="116"/>
      <c r="I120" s="116"/>
      <c r="J120" s="113"/>
      <c r="K120" s="113"/>
      <c r="L120" s="113"/>
      <c r="M120" s="113"/>
      <c r="N120" s="113"/>
      <c r="O120" s="115"/>
      <c r="P120" s="126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spans="1:26" ht="17.25" customHeight="1">
      <c r="A121" s="3"/>
      <c r="B121" s="113"/>
      <c r="C121" s="113"/>
      <c r="D121" s="113"/>
      <c r="E121" s="113"/>
      <c r="F121" s="115"/>
      <c r="G121" s="116"/>
      <c r="H121" s="116"/>
      <c r="I121" s="116"/>
      <c r="J121" s="113"/>
      <c r="K121" s="113"/>
      <c r="L121" s="113"/>
      <c r="M121" s="113"/>
      <c r="N121" s="113"/>
      <c r="O121" s="115"/>
      <c r="P121" s="126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7.25" customHeight="1">
      <c r="A122" s="3"/>
      <c r="B122" s="113"/>
      <c r="C122" s="113"/>
      <c r="D122" s="113"/>
      <c r="E122" s="113"/>
      <c r="F122" s="115"/>
      <c r="G122" s="116"/>
      <c r="H122" s="116"/>
      <c r="I122" s="116"/>
      <c r="J122" s="113"/>
      <c r="K122" s="113"/>
      <c r="L122" s="113"/>
      <c r="M122" s="113"/>
      <c r="N122" s="113"/>
      <c r="O122" s="115"/>
      <c r="P122" s="126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spans="1:26" ht="17.25" customHeight="1">
      <c r="A123" s="3"/>
      <c r="B123" s="113"/>
      <c r="C123" s="113"/>
      <c r="D123" s="113"/>
      <c r="E123" s="113"/>
      <c r="F123" s="115"/>
      <c r="G123" s="116"/>
      <c r="H123" s="116"/>
      <c r="I123" s="116"/>
      <c r="J123" s="113"/>
      <c r="K123" s="113"/>
      <c r="L123" s="113"/>
      <c r="M123" s="113"/>
      <c r="N123" s="113"/>
      <c r="O123" s="115"/>
      <c r="P123" s="126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spans="1:26" ht="17.25" customHeight="1">
      <c r="A124" s="3"/>
      <c r="B124" s="113"/>
      <c r="C124" s="113"/>
      <c r="D124" s="113"/>
      <c r="E124" s="113"/>
      <c r="F124" s="115"/>
      <c r="G124" s="116"/>
      <c r="H124" s="116"/>
      <c r="I124" s="116"/>
      <c r="J124" s="113"/>
      <c r="K124" s="113"/>
      <c r="L124" s="113"/>
      <c r="M124" s="113"/>
      <c r="N124" s="113"/>
      <c r="O124" s="115"/>
      <c r="P124" s="126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7.25" customHeight="1">
      <c r="A125" s="3"/>
      <c r="B125" s="113"/>
      <c r="C125" s="113"/>
      <c r="D125" s="113"/>
      <c r="E125" s="113"/>
      <c r="F125" s="115"/>
      <c r="G125" s="116"/>
      <c r="H125" s="116"/>
      <c r="I125" s="116"/>
      <c r="J125" s="113"/>
      <c r="K125" s="113"/>
      <c r="L125" s="113"/>
      <c r="M125" s="113"/>
      <c r="N125" s="113"/>
      <c r="O125" s="115"/>
      <c r="P125" s="126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spans="1:26" ht="17.25" customHeight="1">
      <c r="A126" s="3"/>
      <c r="B126" s="113"/>
      <c r="C126" s="113"/>
      <c r="D126" s="113"/>
      <c r="E126" s="113"/>
      <c r="F126" s="115"/>
      <c r="G126" s="116"/>
      <c r="H126" s="116"/>
      <c r="I126" s="116"/>
      <c r="J126" s="113"/>
      <c r="K126" s="113"/>
      <c r="L126" s="113"/>
      <c r="M126" s="113"/>
      <c r="N126" s="113"/>
      <c r="O126" s="115"/>
      <c r="P126" s="126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spans="1:26" ht="17.25" customHeight="1">
      <c r="A127" s="3"/>
      <c r="B127" s="113"/>
      <c r="C127" s="113"/>
      <c r="D127" s="113"/>
      <c r="E127" s="113"/>
      <c r="F127" s="115"/>
      <c r="G127" s="116"/>
      <c r="H127" s="116"/>
      <c r="I127" s="116"/>
      <c r="J127" s="113"/>
      <c r="K127" s="113"/>
      <c r="L127" s="113"/>
      <c r="M127" s="113"/>
      <c r="N127" s="113"/>
      <c r="O127" s="115"/>
      <c r="P127" s="126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7.25" customHeight="1">
      <c r="A128" s="3"/>
      <c r="B128" s="113"/>
      <c r="C128" s="113"/>
      <c r="D128" s="113"/>
      <c r="E128" s="113"/>
      <c r="F128" s="115"/>
      <c r="G128" s="116"/>
      <c r="H128" s="116"/>
      <c r="I128" s="116"/>
      <c r="J128" s="113"/>
      <c r="K128" s="113"/>
      <c r="L128" s="113"/>
      <c r="M128" s="113"/>
      <c r="N128" s="113"/>
      <c r="O128" s="115"/>
      <c r="P128" s="126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7.25" customHeight="1">
      <c r="A129" s="3"/>
      <c r="B129" s="113"/>
      <c r="C129" s="113"/>
      <c r="D129" s="113"/>
      <c r="E129" s="113"/>
      <c r="F129" s="115"/>
      <c r="G129" s="116"/>
      <c r="H129" s="116"/>
      <c r="I129" s="116"/>
      <c r="J129" s="113"/>
      <c r="K129" s="113"/>
      <c r="L129" s="113"/>
      <c r="M129" s="113"/>
      <c r="N129" s="113"/>
      <c r="O129" s="115"/>
      <c r="P129" s="126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7.25" customHeight="1">
      <c r="A130" s="3"/>
      <c r="B130" s="113"/>
      <c r="C130" s="113"/>
      <c r="D130" s="113"/>
      <c r="E130" s="113"/>
      <c r="F130" s="115"/>
      <c r="G130" s="116"/>
      <c r="H130" s="116"/>
      <c r="I130" s="116"/>
      <c r="J130" s="113"/>
      <c r="K130" s="113"/>
      <c r="L130" s="113"/>
      <c r="M130" s="113"/>
      <c r="N130" s="113"/>
      <c r="O130" s="115"/>
      <c r="P130" s="126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7.25" customHeight="1">
      <c r="A131" s="3"/>
      <c r="B131" s="113"/>
      <c r="C131" s="113"/>
      <c r="D131" s="113"/>
      <c r="E131" s="113"/>
      <c r="F131" s="115"/>
      <c r="G131" s="116"/>
      <c r="H131" s="116"/>
      <c r="I131" s="116"/>
      <c r="J131" s="113"/>
      <c r="K131" s="113"/>
      <c r="L131" s="113"/>
      <c r="M131" s="113"/>
      <c r="N131" s="113"/>
      <c r="O131" s="115"/>
      <c r="P131" s="126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7.25" customHeight="1">
      <c r="A132" s="3"/>
      <c r="B132" s="113"/>
      <c r="C132" s="113"/>
      <c r="D132" s="113"/>
      <c r="E132" s="113"/>
      <c r="F132" s="115"/>
      <c r="G132" s="116"/>
      <c r="H132" s="116"/>
      <c r="I132" s="116"/>
      <c r="J132" s="113"/>
      <c r="K132" s="113"/>
      <c r="L132" s="113"/>
      <c r="M132" s="113"/>
      <c r="N132" s="113"/>
      <c r="O132" s="115"/>
      <c r="P132" s="126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7.25" customHeight="1">
      <c r="A133" s="3"/>
      <c r="B133" s="113"/>
      <c r="C133" s="113"/>
      <c r="D133" s="113"/>
      <c r="E133" s="113"/>
      <c r="F133" s="115"/>
      <c r="G133" s="116"/>
      <c r="H133" s="116"/>
      <c r="I133" s="116"/>
      <c r="J133" s="113"/>
      <c r="K133" s="113"/>
      <c r="L133" s="113"/>
      <c r="M133" s="113"/>
      <c r="N133" s="113"/>
      <c r="O133" s="115"/>
      <c r="P133" s="126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7.25" customHeight="1">
      <c r="A134" s="3"/>
      <c r="B134" s="113"/>
      <c r="C134" s="113"/>
      <c r="D134" s="113"/>
      <c r="E134" s="113"/>
      <c r="F134" s="115"/>
      <c r="G134" s="116"/>
      <c r="H134" s="116"/>
      <c r="I134" s="116"/>
      <c r="J134" s="113"/>
      <c r="K134" s="113"/>
      <c r="L134" s="113"/>
      <c r="M134" s="113"/>
      <c r="N134" s="113"/>
      <c r="O134" s="115"/>
      <c r="P134" s="126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7.25" customHeight="1">
      <c r="A135" s="3"/>
      <c r="B135" s="113"/>
      <c r="C135" s="113"/>
      <c r="D135" s="113"/>
      <c r="E135" s="113"/>
      <c r="F135" s="115"/>
      <c r="G135" s="116"/>
      <c r="H135" s="116"/>
      <c r="I135" s="116"/>
      <c r="J135" s="113"/>
      <c r="K135" s="113"/>
      <c r="L135" s="113"/>
      <c r="M135" s="113"/>
      <c r="N135" s="113"/>
      <c r="O135" s="115"/>
      <c r="P135" s="126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17.25" customHeight="1">
      <c r="A136" s="3"/>
      <c r="B136" s="113"/>
      <c r="C136" s="113"/>
      <c r="D136" s="113"/>
      <c r="E136" s="113"/>
      <c r="F136" s="115"/>
      <c r="G136" s="116"/>
      <c r="H136" s="116"/>
      <c r="I136" s="116"/>
      <c r="J136" s="113"/>
      <c r="K136" s="113"/>
      <c r="L136" s="113"/>
      <c r="M136" s="113"/>
      <c r="N136" s="113"/>
      <c r="O136" s="115"/>
      <c r="P136" s="126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17.25" customHeight="1">
      <c r="A137" s="3"/>
      <c r="B137" s="113"/>
      <c r="C137" s="113"/>
      <c r="D137" s="113"/>
      <c r="E137" s="113"/>
      <c r="F137" s="115"/>
      <c r="G137" s="116"/>
      <c r="H137" s="116"/>
      <c r="I137" s="116"/>
      <c r="J137" s="113"/>
      <c r="K137" s="113"/>
      <c r="L137" s="113"/>
      <c r="M137" s="113"/>
      <c r="N137" s="113"/>
      <c r="O137" s="115"/>
      <c r="P137" s="126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7.25" customHeight="1">
      <c r="A138" s="3"/>
      <c r="B138" s="113"/>
      <c r="C138" s="113"/>
      <c r="D138" s="113"/>
      <c r="E138" s="113"/>
      <c r="F138" s="115"/>
      <c r="G138" s="116"/>
      <c r="H138" s="116"/>
      <c r="I138" s="116"/>
      <c r="J138" s="113"/>
      <c r="K138" s="113"/>
      <c r="L138" s="113"/>
      <c r="M138" s="113"/>
      <c r="N138" s="113"/>
      <c r="O138" s="115"/>
      <c r="P138" s="126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17.25" customHeight="1">
      <c r="A139" s="3"/>
      <c r="B139" s="113"/>
      <c r="C139" s="113"/>
      <c r="D139" s="113"/>
      <c r="E139" s="113"/>
      <c r="F139" s="115"/>
      <c r="G139" s="116"/>
      <c r="H139" s="116"/>
      <c r="I139" s="116"/>
      <c r="J139" s="113"/>
      <c r="K139" s="113"/>
      <c r="L139" s="113"/>
      <c r="M139" s="113"/>
      <c r="N139" s="113"/>
      <c r="O139" s="115"/>
      <c r="P139" s="126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7.25" customHeight="1">
      <c r="A140" s="3"/>
      <c r="B140" s="113"/>
      <c r="C140" s="113"/>
      <c r="D140" s="113"/>
      <c r="E140" s="113"/>
      <c r="F140" s="115"/>
      <c r="G140" s="116"/>
      <c r="H140" s="116"/>
      <c r="I140" s="116"/>
      <c r="J140" s="113"/>
      <c r="K140" s="113"/>
      <c r="L140" s="113"/>
      <c r="M140" s="113"/>
      <c r="N140" s="113"/>
      <c r="O140" s="115"/>
      <c r="P140" s="126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17.25" customHeight="1">
      <c r="A141" s="3"/>
      <c r="B141" s="113"/>
      <c r="C141" s="113"/>
      <c r="D141" s="113"/>
      <c r="E141" s="113"/>
      <c r="F141" s="115"/>
      <c r="G141" s="116"/>
      <c r="H141" s="116"/>
      <c r="I141" s="116"/>
      <c r="J141" s="113"/>
      <c r="K141" s="113"/>
      <c r="L141" s="113"/>
      <c r="M141" s="113"/>
      <c r="N141" s="113"/>
      <c r="O141" s="115"/>
      <c r="P141" s="126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spans="1:26" ht="17.25" customHeight="1">
      <c r="A142" s="3"/>
      <c r="B142" s="113"/>
      <c r="C142" s="113"/>
      <c r="D142" s="113"/>
      <c r="E142" s="113"/>
      <c r="F142" s="115"/>
      <c r="G142" s="116"/>
      <c r="H142" s="116"/>
      <c r="I142" s="116"/>
      <c r="J142" s="113"/>
      <c r="K142" s="113"/>
      <c r="L142" s="113"/>
      <c r="M142" s="113"/>
      <c r="N142" s="113"/>
      <c r="O142" s="115"/>
      <c r="P142" s="126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7.25" customHeight="1">
      <c r="A143" s="3"/>
      <c r="B143" s="113"/>
      <c r="C143" s="113"/>
      <c r="D143" s="113"/>
      <c r="E143" s="113"/>
      <c r="F143" s="115"/>
      <c r="G143" s="116"/>
      <c r="H143" s="116"/>
      <c r="I143" s="116"/>
      <c r="J143" s="113"/>
      <c r="K143" s="113"/>
      <c r="L143" s="113"/>
      <c r="M143" s="113"/>
      <c r="N143" s="113"/>
      <c r="O143" s="115"/>
      <c r="P143" s="126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7.25" customHeight="1">
      <c r="A144" s="3"/>
      <c r="B144" s="113"/>
      <c r="C144" s="113"/>
      <c r="D144" s="113"/>
      <c r="E144" s="113"/>
      <c r="F144" s="115"/>
      <c r="G144" s="116"/>
      <c r="H144" s="116"/>
      <c r="I144" s="116"/>
      <c r="J144" s="113"/>
      <c r="K144" s="113"/>
      <c r="L144" s="113"/>
      <c r="M144" s="113"/>
      <c r="N144" s="113"/>
      <c r="O144" s="115"/>
      <c r="P144" s="126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7.25" customHeight="1">
      <c r="A145" s="3"/>
      <c r="B145" s="113"/>
      <c r="C145" s="113"/>
      <c r="D145" s="113"/>
      <c r="E145" s="113"/>
      <c r="F145" s="115"/>
      <c r="G145" s="116"/>
      <c r="H145" s="116"/>
      <c r="I145" s="116"/>
      <c r="J145" s="113"/>
      <c r="K145" s="113"/>
      <c r="L145" s="113"/>
      <c r="M145" s="113"/>
      <c r="N145" s="113"/>
      <c r="O145" s="115"/>
      <c r="P145" s="126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7.25" customHeight="1">
      <c r="A146" s="3"/>
      <c r="B146" s="113"/>
      <c r="C146" s="113"/>
      <c r="D146" s="113"/>
      <c r="E146" s="113"/>
      <c r="F146" s="115"/>
      <c r="G146" s="116"/>
      <c r="H146" s="116"/>
      <c r="I146" s="116"/>
      <c r="J146" s="113"/>
      <c r="K146" s="113"/>
      <c r="L146" s="113"/>
      <c r="M146" s="113"/>
      <c r="N146" s="113"/>
      <c r="O146" s="115"/>
      <c r="P146" s="126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7.25" customHeight="1">
      <c r="A147" s="3"/>
      <c r="B147" s="113"/>
      <c r="C147" s="113"/>
      <c r="D147" s="113"/>
      <c r="E147" s="113"/>
      <c r="F147" s="115"/>
      <c r="G147" s="116"/>
      <c r="H147" s="116"/>
      <c r="I147" s="116"/>
      <c r="J147" s="113"/>
      <c r="K147" s="113"/>
      <c r="L147" s="113"/>
      <c r="M147" s="113"/>
      <c r="N147" s="113"/>
      <c r="O147" s="115"/>
      <c r="P147" s="126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7.25" customHeight="1">
      <c r="A148" s="3"/>
      <c r="B148" s="113"/>
      <c r="C148" s="113"/>
      <c r="D148" s="113"/>
      <c r="E148" s="113"/>
      <c r="F148" s="115"/>
      <c r="G148" s="116"/>
      <c r="H148" s="116"/>
      <c r="I148" s="116"/>
      <c r="J148" s="113"/>
      <c r="K148" s="113"/>
      <c r="L148" s="113"/>
      <c r="M148" s="113"/>
      <c r="N148" s="113"/>
      <c r="O148" s="115"/>
      <c r="P148" s="126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7.25" customHeight="1">
      <c r="A149" s="3"/>
      <c r="B149" s="113"/>
      <c r="C149" s="113"/>
      <c r="D149" s="113"/>
      <c r="E149" s="113"/>
      <c r="F149" s="115"/>
      <c r="G149" s="116"/>
      <c r="H149" s="116"/>
      <c r="I149" s="116"/>
      <c r="J149" s="113"/>
      <c r="K149" s="113"/>
      <c r="L149" s="113"/>
      <c r="M149" s="113"/>
      <c r="N149" s="113"/>
      <c r="O149" s="115"/>
      <c r="P149" s="126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7.25" customHeight="1">
      <c r="A150" s="3"/>
      <c r="B150" s="113"/>
      <c r="C150" s="113"/>
      <c r="D150" s="113"/>
      <c r="E150" s="113"/>
      <c r="F150" s="115"/>
      <c r="G150" s="116"/>
      <c r="H150" s="116"/>
      <c r="I150" s="116"/>
      <c r="J150" s="113"/>
      <c r="K150" s="113"/>
      <c r="L150" s="113"/>
      <c r="M150" s="113"/>
      <c r="N150" s="113"/>
      <c r="O150" s="115"/>
      <c r="P150" s="126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7.25" customHeight="1">
      <c r="A151" s="3"/>
      <c r="B151" s="113"/>
      <c r="C151" s="113"/>
      <c r="D151" s="113"/>
      <c r="E151" s="113"/>
      <c r="F151" s="115"/>
      <c r="G151" s="116"/>
      <c r="H151" s="116"/>
      <c r="I151" s="116"/>
      <c r="J151" s="113"/>
      <c r="K151" s="113"/>
      <c r="L151" s="113"/>
      <c r="M151" s="113"/>
      <c r="N151" s="113"/>
      <c r="O151" s="115"/>
      <c r="P151" s="126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7.25" customHeight="1">
      <c r="A152" s="3"/>
      <c r="B152" s="113"/>
      <c r="C152" s="113"/>
      <c r="D152" s="113"/>
      <c r="E152" s="113"/>
      <c r="F152" s="115"/>
      <c r="G152" s="116"/>
      <c r="H152" s="116"/>
      <c r="I152" s="116"/>
      <c r="J152" s="113"/>
      <c r="K152" s="113"/>
      <c r="L152" s="113"/>
      <c r="M152" s="113"/>
      <c r="N152" s="113"/>
      <c r="O152" s="115"/>
      <c r="P152" s="126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7.25" customHeight="1">
      <c r="A153" s="3"/>
      <c r="B153" s="113"/>
      <c r="C153" s="113"/>
      <c r="D153" s="113"/>
      <c r="E153" s="113"/>
      <c r="F153" s="115"/>
      <c r="G153" s="116"/>
      <c r="H153" s="116"/>
      <c r="I153" s="116"/>
      <c r="J153" s="113"/>
      <c r="K153" s="113"/>
      <c r="L153" s="113"/>
      <c r="M153" s="113"/>
      <c r="N153" s="113"/>
      <c r="O153" s="115"/>
      <c r="P153" s="126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7.25" customHeight="1">
      <c r="A154" s="3"/>
      <c r="B154" s="113"/>
      <c r="C154" s="113"/>
      <c r="D154" s="113"/>
      <c r="E154" s="113"/>
      <c r="F154" s="115"/>
      <c r="G154" s="116"/>
      <c r="H154" s="116"/>
      <c r="I154" s="116"/>
      <c r="J154" s="113"/>
      <c r="K154" s="113"/>
      <c r="L154" s="113"/>
      <c r="M154" s="113"/>
      <c r="N154" s="113"/>
      <c r="O154" s="115"/>
      <c r="P154" s="126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7.25" customHeight="1">
      <c r="A155" s="3"/>
      <c r="B155" s="113"/>
      <c r="C155" s="113"/>
      <c r="D155" s="113"/>
      <c r="E155" s="113"/>
      <c r="F155" s="115"/>
      <c r="G155" s="116"/>
      <c r="H155" s="116"/>
      <c r="I155" s="116"/>
      <c r="J155" s="113"/>
      <c r="K155" s="113"/>
      <c r="L155" s="113"/>
      <c r="M155" s="113"/>
      <c r="N155" s="113"/>
      <c r="O155" s="115"/>
      <c r="P155" s="126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7.25" customHeight="1">
      <c r="A156" s="3"/>
      <c r="B156" s="113"/>
      <c r="C156" s="113"/>
      <c r="D156" s="113"/>
      <c r="E156" s="113"/>
      <c r="F156" s="115"/>
      <c r="G156" s="116"/>
      <c r="H156" s="116"/>
      <c r="I156" s="116"/>
      <c r="J156" s="113"/>
      <c r="K156" s="113"/>
      <c r="L156" s="113"/>
      <c r="M156" s="113"/>
      <c r="N156" s="113"/>
      <c r="O156" s="115"/>
      <c r="P156" s="126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7.25" customHeight="1">
      <c r="A157" s="3"/>
      <c r="B157" s="113"/>
      <c r="C157" s="113"/>
      <c r="D157" s="113"/>
      <c r="E157" s="113"/>
      <c r="F157" s="115"/>
      <c r="G157" s="116"/>
      <c r="H157" s="116"/>
      <c r="I157" s="116"/>
      <c r="J157" s="113"/>
      <c r="K157" s="113"/>
      <c r="L157" s="113"/>
      <c r="M157" s="113"/>
      <c r="N157" s="113"/>
      <c r="O157" s="115"/>
      <c r="P157" s="126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7.25" customHeight="1">
      <c r="A158" s="3"/>
      <c r="B158" s="113"/>
      <c r="C158" s="113"/>
      <c r="D158" s="113"/>
      <c r="E158" s="113"/>
      <c r="F158" s="115"/>
      <c r="G158" s="116"/>
      <c r="H158" s="116"/>
      <c r="I158" s="116"/>
      <c r="J158" s="113"/>
      <c r="K158" s="113"/>
      <c r="L158" s="113"/>
      <c r="M158" s="113"/>
      <c r="N158" s="113"/>
      <c r="O158" s="115"/>
      <c r="P158" s="126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7.25" customHeight="1">
      <c r="A159" s="3"/>
      <c r="B159" s="113"/>
      <c r="C159" s="113"/>
      <c r="D159" s="113"/>
      <c r="E159" s="113"/>
      <c r="F159" s="115"/>
      <c r="G159" s="116"/>
      <c r="H159" s="116"/>
      <c r="I159" s="116"/>
      <c r="J159" s="113"/>
      <c r="K159" s="113"/>
      <c r="L159" s="113"/>
      <c r="M159" s="113"/>
      <c r="N159" s="113"/>
      <c r="O159" s="115"/>
      <c r="P159" s="126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7.25" customHeight="1">
      <c r="A160" s="3"/>
      <c r="B160" s="113"/>
      <c r="C160" s="113"/>
      <c r="D160" s="113"/>
      <c r="E160" s="113"/>
      <c r="F160" s="115"/>
      <c r="G160" s="116"/>
      <c r="H160" s="116"/>
      <c r="I160" s="116"/>
      <c r="J160" s="113"/>
      <c r="K160" s="113"/>
      <c r="L160" s="113"/>
      <c r="M160" s="113"/>
      <c r="N160" s="113"/>
      <c r="O160" s="115"/>
      <c r="P160" s="126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spans="1:26" ht="17.25" customHeight="1">
      <c r="A161" s="3"/>
      <c r="B161" s="113"/>
      <c r="C161" s="113"/>
      <c r="D161" s="113"/>
      <c r="E161" s="113"/>
      <c r="F161" s="115"/>
      <c r="G161" s="116"/>
      <c r="H161" s="116"/>
      <c r="I161" s="116"/>
      <c r="J161" s="113"/>
      <c r="K161" s="113"/>
      <c r="L161" s="113"/>
      <c r="M161" s="113"/>
      <c r="N161" s="113"/>
      <c r="O161" s="115"/>
      <c r="P161" s="126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7.25" customHeight="1">
      <c r="A162" s="3"/>
      <c r="B162" s="113"/>
      <c r="C162" s="113"/>
      <c r="D162" s="113"/>
      <c r="E162" s="113"/>
      <c r="F162" s="115"/>
      <c r="G162" s="116"/>
      <c r="H162" s="116"/>
      <c r="I162" s="116"/>
      <c r="J162" s="113"/>
      <c r="K162" s="113"/>
      <c r="L162" s="113"/>
      <c r="M162" s="113"/>
      <c r="N162" s="113"/>
      <c r="O162" s="115"/>
      <c r="P162" s="126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spans="1:26" ht="17.25" customHeight="1">
      <c r="A163" s="3"/>
      <c r="B163" s="113"/>
      <c r="C163" s="113"/>
      <c r="D163" s="113"/>
      <c r="E163" s="113"/>
      <c r="F163" s="115"/>
      <c r="G163" s="116"/>
      <c r="H163" s="116"/>
      <c r="I163" s="116"/>
      <c r="J163" s="113"/>
      <c r="K163" s="113"/>
      <c r="L163" s="113"/>
      <c r="M163" s="113"/>
      <c r="N163" s="113"/>
      <c r="O163" s="115"/>
      <c r="P163" s="126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</row>
    <row r="164" spans="1:26" ht="17.25" customHeight="1">
      <c r="A164" s="3"/>
      <c r="B164" s="113"/>
      <c r="C164" s="113"/>
      <c r="D164" s="113"/>
      <c r="E164" s="113"/>
      <c r="F164" s="115"/>
      <c r="G164" s="116"/>
      <c r="H164" s="116"/>
      <c r="I164" s="116"/>
      <c r="J164" s="113"/>
      <c r="K164" s="113"/>
      <c r="L164" s="113"/>
      <c r="M164" s="113"/>
      <c r="N164" s="113"/>
      <c r="O164" s="115"/>
      <c r="P164" s="126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spans="1:26" ht="17.25" customHeight="1">
      <c r="A165" s="3"/>
      <c r="B165" s="113"/>
      <c r="C165" s="113"/>
      <c r="D165" s="113"/>
      <c r="E165" s="113"/>
      <c r="F165" s="115"/>
      <c r="G165" s="116"/>
      <c r="H165" s="116"/>
      <c r="I165" s="116"/>
      <c r="J165" s="113"/>
      <c r="K165" s="113"/>
      <c r="L165" s="113"/>
      <c r="M165" s="113"/>
      <c r="N165" s="113"/>
      <c r="O165" s="115"/>
      <c r="P165" s="126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spans="1:26" ht="17.25" customHeight="1">
      <c r="A166" s="3"/>
      <c r="B166" s="113"/>
      <c r="C166" s="113"/>
      <c r="D166" s="113"/>
      <c r="E166" s="113"/>
      <c r="F166" s="115"/>
      <c r="G166" s="116"/>
      <c r="H166" s="116"/>
      <c r="I166" s="116"/>
      <c r="J166" s="113"/>
      <c r="K166" s="113"/>
      <c r="L166" s="113"/>
      <c r="M166" s="113"/>
      <c r="N166" s="113"/>
      <c r="O166" s="115"/>
      <c r="P166" s="126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spans="1:26" ht="17.25" customHeight="1">
      <c r="A167" s="3"/>
      <c r="B167" s="113"/>
      <c r="C167" s="113"/>
      <c r="D167" s="113"/>
      <c r="E167" s="113"/>
      <c r="F167" s="115"/>
      <c r="G167" s="116"/>
      <c r="H167" s="116"/>
      <c r="I167" s="116"/>
      <c r="J167" s="113"/>
      <c r="K167" s="113"/>
      <c r="L167" s="113"/>
      <c r="M167" s="113"/>
      <c r="N167" s="113"/>
      <c r="O167" s="115"/>
      <c r="P167" s="126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spans="1:26" ht="17.25" customHeight="1">
      <c r="A168" s="3"/>
      <c r="B168" s="113"/>
      <c r="C168" s="113"/>
      <c r="D168" s="113"/>
      <c r="E168" s="113"/>
      <c r="F168" s="115"/>
      <c r="G168" s="116"/>
      <c r="H168" s="116"/>
      <c r="I168" s="116"/>
      <c r="J168" s="113"/>
      <c r="K168" s="113"/>
      <c r="L168" s="113"/>
      <c r="M168" s="113"/>
      <c r="N168" s="113"/>
      <c r="O168" s="115"/>
      <c r="P168" s="126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spans="1:26" ht="17.25" customHeight="1">
      <c r="A169" s="3"/>
      <c r="B169" s="113"/>
      <c r="C169" s="113"/>
      <c r="D169" s="113"/>
      <c r="E169" s="113"/>
      <c r="F169" s="115"/>
      <c r="G169" s="116"/>
      <c r="H169" s="116"/>
      <c r="I169" s="116"/>
      <c r="J169" s="113"/>
      <c r="K169" s="113"/>
      <c r="L169" s="113"/>
      <c r="M169" s="113"/>
      <c r="N169" s="113"/>
      <c r="O169" s="115"/>
      <c r="P169" s="126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spans="1:26" ht="17.25" customHeight="1">
      <c r="A170" s="3"/>
      <c r="B170" s="113"/>
      <c r="C170" s="113"/>
      <c r="D170" s="113"/>
      <c r="E170" s="113"/>
      <c r="F170" s="115"/>
      <c r="G170" s="116"/>
      <c r="H170" s="116"/>
      <c r="I170" s="116"/>
      <c r="J170" s="113"/>
      <c r="K170" s="113"/>
      <c r="L170" s="113"/>
      <c r="M170" s="113"/>
      <c r="N170" s="113"/>
      <c r="O170" s="115"/>
      <c r="P170" s="126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spans="1:26" ht="17.25" customHeight="1">
      <c r="A171" s="3"/>
      <c r="B171" s="113"/>
      <c r="C171" s="113"/>
      <c r="D171" s="113"/>
      <c r="E171" s="113"/>
      <c r="F171" s="115"/>
      <c r="G171" s="116"/>
      <c r="H171" s="116"/>
      <c r="I171" s="116"/>
      <c r="J171" s="113"/>
      <c r="K171" s="113"/>
      <c r="L171" s="113"/>
      <c r="M171" s="113"/>
      <c r="N171" s="113"/>
      <c r="O171" s="115"/>
      <c r="P171" s="126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spans="1:26" ht="17.25" customHeight="1">
      <c r="A172" s="3"/>
      <c r="B172" s="113"/>
      <c r="C172" s="113"/>
      <c r="D172" s="113"/>
      <c r="E172" s="113"/>
      <c r="F172" s="115"/>
      <c r="G172" s="116"/>
      <c r="H172" s="116"/>
      <c r="I172" s="116"/>
      <c r="J172" s="113"/>
      <c r="K172" s="113"/>
      <c r="L172" s="113"/>
      <c r="M172" s="113"/>
      <c r="N172" s="113"/>
      <c r="O172" s="115"/>
      <c r="P172" s="126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spans="1:26" ht="17.25" customHeight="1">
      <c r="A173" s="3"/>
      <c r="B173" s="113"/>
      <c r="C173" s="113"/>
      <c r="D173" s="113"/>
      <c r="E173" s="113"/>
      <c r="F173" s="115"/>
      <c r="G173" s="116"/>
      <c r="H173" s="116"/>
      <c r="I173" s="116"/>
      <c r="J173" s="113"/>
      <c r="K173" s="113"/>
      <c r="L173" s="113"/>
      <c r="M173" s="113"/>
      <c r="N173" s="113"/>
      <c r="O173" s="115"/>
      <c r="P173" s="126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spans="1:26" ht="17.25" customHeight="1">
      <c r="A174" s="3"/>
      <c r="B174" s="113"/>
      <c r="C174" s="113"/>
      <c r="D174" s="113"/>
      <c r="E174" s="113"/>
      <c r="F174" s="115"/>
      <c r="G174" s="116"/>
      <c r="H174" s="116"/>
      <c r="I174" s="116"/>
      <c r="J174" s="113"/>
      <c r="K174" s="113"/>
      <c r="L174" s="113"/>
      <c r="M174" s="113"/>
      <c r="N174" s="113"/>
      <c r="O174" s="115"/>
      <c r="P174" s="126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spans="1:26" ht="17.25" customHeight="1">
      <c r="A175" s="3"/>
      <c r="B175" s="113"/>
      <c r="C175" s="113"/>
      <c r="D175" s="113"/>
      <c r="E175" s="113"/>
      <c r="F175" s="115"/>
      <c r="G175" s="116"/>
      <c r="H175" s="116"/>
      <c r="I175" s="116"/>
      <c r="J175" s="113"/>
      <c r="K175" s="113"/>
      <c r="L175" s="113"/>
      <c r="M175" s="113"/>
      <c r="N175" s="113"/>
      <c r="O175" s="115"/>
      <c r="P175" s="126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spans="1:26" ht="17.25" customHeight="1">
      <c r="A176" s="3"/>
      <c r="B176" s="113"/>
      <c r="C176" s="113"/>
      <c r="D176" s="113"/>
      <c r="E176" s="113"/>
      <c r="F176" s="115"/>
      <c r="G176" s="116"/>
      <c r="H176" s="116"/>
      <c r="I176" s="116"/>
      <c r="J176" s="113"/>
      <c r="K176" s="113"/>
      <c r="L176" s="113"/>
      <c r="M176" s="113"/>
      <c r="N176" s="113"/>
      <c r="O176" s="115"/>
      <c r="P176" s="126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spans="1:26" ht="17.25" customHeight="1">
      <c r="A177" s="3"/>
      <c r="B177" s="113"/>
      <c r="C177" s="113"/>
      <c r="D177" s="113"/>
      <c r="E177" s="113"/>
      <c r="F177" s="115"/>
      <c r="G177" s="116"/>
      <c r="H177" s="116"/>
      <c r="I177" s="116"/>
      <c r="J177" s="113"/>
      <c r="K177" s="113"/>
      <c r="L177" s="113"/>
      <c r="M177" s="113"/>
      <c r="N177" s="113"/>
      <c r="O177" s="115"/>
      <c r="P177" s="126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spans="1:26" ht="17.25" customHeight="1">
      <c r="A178" s="3"/>
      <c r="B178" s="113"/>
      <c r="C178" s="113"/>
      <c r="D178" s="113"/>
      <c r="E178" s="113"/>
      <c r="F178" s="115"/>
      <c r="G178" s="116"/>
      <c r="H178" s="116"/>
      <c r="I178" s="116"/>
      <c r="J178" s="113"/>
      <c r="K178" s="113"/>
      <c r="L178" s="113"/>
      <c r="M178" s="113"/>
      <c r="N178" s="113"/>
      <c r="O178" s="115"/>
      <c r="P178" s="126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spans="1:26" ht="17.25" customHeight="1">
      <c r="A179" s="3"/>
      <c r="B179" s="113"/>
      <c r="C179" s="113"/>
      <c r="D179" s="113"/>
      <c r="E179" s="113"/>
      <c r="F179" s="115"/>
      <c r="G179" s="116"/>
      <c r="H179" s="116"/>
      <c r="I179" s="116"/>
      <c r="J179" s="113"/>
      <c r="K179" s="113"/>
      <c r="L179" s="113"/>
      <c r="M179" s="113"/>
      <c r="N179" s="113"/>
      <c r="O179" s="115"/>
      <c r="P179" s="126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spans="1:26" ht="17.25" customHeight="1">
      <c r="A180" s="3"/>
      <c r="B180" s="113"/>
      <c r="C180" s="113"/>
      <c r="D180" s="113"/>
      <c r="E180" s="113"/>
      <c r="F180" s="115"/>
      <c r="G180" s="116"/>
      <c r="H180" s="116"/>
      <c r="I180" s="116"/>
      <c r="J180" s="113"/>
      <c r="K180" s="113"/>
      <c r="L180" s="113"/>
      <c r="M180" s="113"/>
      <c r="N180" s="113"/>
      <c r="O180" s="115"/>
      <c r="P180" s="126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spans="1:26" ht="17.25" customHeight="1">
      <c r="A181" s="3"/>
      <c r="B181" s="113"/>
      <c r="C181" s="113"/>
      <c r="D181" s="113"/>
      <c r="E181" s="113"/>
      <c r="F181" s="115"/>
      <c r="G181" s="116"/>
      <c r="H181" s="116"/>
      <c r="I181" s="116"/>
      <c r="J181" s="113"/>
      <c r="K181" s="113"/>
      <c r="L181" s="113"/>
      <c r="M181" s="113"/>
      <c r="N181" s="113"/>
      <c r="O181" s="115"/>
      <c r="P181" s="126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spans="1:26" ht="17.25" customHeight="1">
      <c r="A182" s="3"/>
      <c r="B182" s="113"/>
      <c r="C182" s="113"/>
      <c r="D182" s="113"/>
      <c r="E182" s="113"/>
      <c r="F182" s="115"/>
      <c r="G182" s="116"/>
      <c r="H182" s="116"/>
      <c r="I182" s="116"/>
      <c r="J182" s="113"/>
      <c r="K182" s="113"/>
      <c r="L182" s="113"/>
      <c r="M182" s="113"/>
      <c r="N182" s="113"/>
      <c r="O182" s="115"/>
      <c r="P182" s="126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spans="1:26" ht="17.25" customHeight="1">
      <c r="A183" s="3"/>
      <c r="B183" s="113"/>
      <c r="C183" s="113"/>
      <c r="D183" s="113"/>
      <c r="E183" s="113"/>
      <c r="F183" s="115"/>
      <c r="G183" s="116"/>
      <c r="H183" s="116"/>
      <c r="I183" s="116"/>
      <c r="J183" s="113"/>
      <c r="K183" s="113"/>
      <c r="L183" s="113"/>
      <c r="M183" s="113"/>
      <c r="N183" s="113"/>
      <c r="O183" s="115"/>
      <c r="P183" s="126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spans="1:26" ht="17.25" customHeight="1">
      <c r="A184" s="3"/>
      <c r="B184" s="113"/>
      <c r="C184" s="113"/>
      <c r="D184" s="113"/>
      <c r="E184" s="113"/>
      <c r="F184" s="115"/>
      <c r="G184" s="116"/>
      <c r="H184" s="116"/>
      <c r="I184" s="116"/>
      <c r="J184" s="113"/>
      <c r="K184" s="113"/>
      <c r="L184" s="113"/>
      <c r="M184" s="113"/>
      <c r="N184" s="113"/>
      <c r="O184" s="115"/>
      <c r="P184" s="126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spans="1:26" ht="17.25" customHeight="1">
      <c r="A185" s="3"/>
      <c r="B185" s="113"/>
      <c r="C185" s="113"/>
      <c r="D185" s="113"/>
      <c r="E185" s="113"/>
      <c r="F185" s="115"/>
      <c r="G185" s="116"/>
      <c r="H185" s="116"/>
      <c r="I185" s="116"/>
      <c r="J185" s="113"/>
      <c r="K185" s="113"/>
      <c r="L185" s="113"/>
      <c r="M185" s="113"/>
      <c r="N185" s="113"/>
      <c r="O185" s="115"/>
      <c r="P185" s="126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spans="1:26" ht="17.25" customHeight="1">
      <c r="A186" s="3"/>
      <c r="B186" s="113"/>
      <c r="C186" s="113"/>
      <c r="D186" s="113"/>
      <c r="E186" s="113"/>
      <c r="F186" s="115"/>
      <c r="G186" s="116"/>
      <c r="H186" s="116"/>
      <c r="I186" s="116"/>
      <c r="J186" s="113"/>
      <c r="K186" s="113"/>
      <c r="L186" s="113"/>
      <c r="M186" s="113"/>
      <c r="N186" s="113"/>
      <c r="O186" s="115"/>
      <c r="P186" s="126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spans="1:26" ht="17.25" customHeight="1">
      <c r="A187" s="3"/>
      <c r="B187" s="113"/>
      <c r="C187" s="113"/>
      <c r="D187" s="113"/>
      <c r="E187" s="113"/>
      <c r="F187" s="115"/>
      <c r="G187" s="116"/>
      <c r="H187" s="116"/>
      <c r="I187" s="116"/>
      <c r="J187" s="113"/>
      <c r="K187" s="113"/>
      <c r="L187" s="113"/>
      <c r="M187" s="113"/>
      <c r="N187" s="113"/>
      <c r="O187" s="115"/>
      <c r="P187" s="126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spans="1:26" ht="17.25" customHeight="1">
      <c r="A188" s="3"/>
      <c r="B188" s="113"/>
      <c r="C188" s="113"/>
      <c r="D188" s="113"/>
      <c r="E188" s="113"/>
      <c r="F188" s="115"/>
      <c r="G188" s="116"/>
      <c r="H188" s="116"/>
      <c r="I188" s="116"/>
      <c r="J188" s="113"/>
      <c r="K188" s="113"/>
      <c r="L188" s="113"/>
      <c r="M188" s="113"/>
      <c r="N188" s="113"/>
      <c r="O188" s="115"/>
      <c r="P188" s="126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spans="1:26" ht="17.25" customHeight="1">
      <c r="A189" s="3"/>
      <c r="B189" s="113"/>
      <c r="C189" s="113"/>
      <c r="D189" s="113"/>
      <c r="E189" s="113"/>
      <c r="F189" s="115"/>
      <c r="G189" s="116"/>
      <c r="H189" s="116"/>
      <c r="I189" s="116"/>
      <c r="J189" s="113"/>
      <c r="K189" s="113"/>
      <c r="L189" s="113"/>
      <c r="M189" s="113"/>
      <c r="N189" s="113"/>
      <c r="O189" s="115"/>
      <c r="P189" s="126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spans="1:26" ht="17.25" customHeight="1">
      <c r="A190" s="3"/>
      <c r="B190" s="113"/>
      <c r="C190" s="113"/>
      <c r="D190" s="113"/>
      <c r="E190" s="113"/>
      <c r="F190" s="115"/>
      <c r="G190" s="116"/>
      <c r="H190" s="116"/>
      <c r="I190" s="116"/>
      <c r="J190" s="113"/>
      <c r="K190" s="113"/>
      <c r="L190" s="113"/>
      <c r="M190" s="113"/>
      <c r="N190" s="113"/>
      <c r="O190" s="115"/>
      <c r="P190" s="126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</row>
    <row r="191" spans="1:26" ht="17.25" customHeight="1">
      <c r="A191" s="3"/>
      <c r="B191" s="113"/>
      <c r="C191" s="113"/>
      <c r="D191" s="113"/>
      <c r="E191" s="113"/>
      <c r="F191" s="115"/>
      <c r="G191" s="116"/>
      <c r="H191" s="116"/>
      <c r="I191" s="116"/>
      <c r="J191" s="113"/>
      <c r="K191" s="113"/>
      <c r="L191" s="113"/>
      <c r="M191" s="113"/>
      <c r="N191" s="113"/>
      <c r="O191" s="115"/>
      <c r="P191" s="126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spans="1:26" ht="17.25" customHeight="1">
      <c r="A192" s="3"/>
      <c r="B192" s="113"/>
      <c r="C192" s="113"/>
      <c r="D192" s="113"/>
      <c r="E192" s="113"/>
      <c r="F192" s="115"/>
      <c r="G192" s="116"/>
      <c r="H192" s="116"/>
      <c r="I192" s="116"/>
      <c r="J192" s="113"/>
      <c r="K192" s="113"/>
      <c r="L192" s="113"/>
      <c r="M192" s="113"/>
      <c r="N192" s="113"/>
      <c r="O192" s="115"/>
      <c r="P192" s="126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spans="1:26" ht="17.25" customHeight="1">
      <c r="A193" s="3"/>
      <c r="B193" s="113"/>
      <c r="C193" s="113"/>
      <c r="D193" s="113"/>
      <c r="E193" s="113"/>
      <c r="F193" s="115"/>
      <c r="G193" s="116"/>
      <c r="H193" s="116"/>
      <c r="I193" s="116"/>
      <c r="J193" s="113"/>
      <c r="K193" s="113"/>
      <c r="L193" s="113"/>
      <c r="M193" s="113"/>
      <c r="N193" s="113"/>
      <c r="O193" s="115"/>
      <c r="P193" s="126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spans="1:26" ht="17.25" customHeight="1">
      <c r="A194" s="3"/>
      <c r="B194" s="113"/>
      <c r="C194" s="113"/>
      <c r="D194" s="113"/>
      <c r="E194" s="113"/>
      <c r="F194" s="115"/>
      <c r="G194" s="116"/>
      <c r="H194" s="116"/>
      <c r="I194" s="116"/>
      <c r="J194" s="113"/>
      <c r="K194" s="113"/>
      <c r="L194" s="113"/>
      <c r="M194" s="113"/>
      <c r="N194" s="113"/>
      <c r="O194" s="115"/>
      <c r="P194" s="126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spans="1:26" ht="17.25" customHeight="1">
      <c r="A195" s="3"/>
      <c r="B195" s="113"/>
      <c r="C195" s="113"/>
      <c r="D195" s="113"/>
      <c r="E195" s="113"/>
      <c r="F195" s="115"/>
      <c r="G195" s="116"/>
      <c r="H195" s="116"/>
      <c r="I195" s="116"/>
      <c r="J195" s="113"/>
      <c r="K195" s="113"/>
      <c r="L195" s="113"/>
      <c r="M195" s="113"/>
      <c r="N195" s="113"/>
      <c r="O195" s="115"/>
      <c r="P195" s="126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spans="1:26" ht="17.25" customHeight="1">
      <c r="A196" s="3"/>
      <c r="B196" s="113"/>
      <c r="C196" s="113"/>
      <c r="D196" s="113"/>
      <c r="E196" s="113"/>
      <c r="F196" s="115"/>
      <c r="G196" s="116"/>
      <c r="H196" s="116"/>
      <c r="I196" s="116"/>
      <c r="J196" s="113"/>
      <c r="K196" s="113"/>
      <c r="L196" s="113"/>
      <c r="M196" s="113"/>
      <c r="N196" s="113"/>
      <c r="O196" s="115"/>
      <c r="P196" s="126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spans="1:26" ht="17.25" customHeight="1">
      <c r="A197" s="3"/>
      <c r="B197" s="113"/>
      <c r="C197" s="113"/>
      <c r="D197" s="113"/>
      <c r="E197" s="113"/>
      <c r="F197" s="115"/>
      <c r="G197" s="116"/>
      <c r="H197" s="116"/>
      <c r="I197" s="116"/>
      <c r="J197" s="113"/>
      <c r="K197" s="113"/>
      <c r="L197" s="113"/>
      <c r="M197" s="113"/>
      <c r="N197" s="113"/>
      <c r="O197" s="115"/>
      <c r="P197" s="126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spans="1:26" ht="17.25" customHeight="1">
      <c r="A198" s="3"/>
      <c r="B198" s="113"/>
      <c r="C198" s="113"/>
      <c r="D198" s="113"/>
      <c r="E198" s="113"/>
      <c r="F198" s="115"/>
      <c r="G198" s="116"/>
      <c r="H198" s="116"/>
      <c r="I198" s="116"/>
      <c r="J198" s="113"/>
      <c r="K198" s="113"/>
      <c r="L198" s="113"/>
      <c r="M198" s="113"/>
      <c r="N198" s="113"/>
      <c r="O198" s="115"/>
      <c r="P198" s="126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</row>
    <row r="199" spans="1:26" ht="17.25" customHeight="1">
      <c r="A199" s="3"/>
      <c r="B199" s="113"/>
      <c r="C199" s="113"/>
      <c r="D199" s="113"/>
      <c r="E199" s="113"/>
      <c r="F199" s="115"/>
      <c r="G199" s="116"/>
      <c r="H199" s="116"/>
      <c r="I199" s="116"/>
      <c r="J199" s="113"/>
      <c r="K199" s="113"/>
      <c r="L199" s="113"/>
      <c r="M199" s="113"/>
      <c r="N199" s="113"/>
      <c r="O199" s="115"/>
      <c r="P199" s="126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spans="1:26" ht="17.25" customHeight="1">
      <c r="A200" s="3"/>
      <c r="B200" s="113"/>
      <c r="C200" s="113"/>
      <c r="D200" s="113"/>
      <c r="E200" s="113"/>
      <c r="F200" s="115"/>
      <c r="G200" s="116"/>
      <c r="H200" s="116"/>
      <c r="I200" s="116"/>
      <c r="J200" s="113"/>
      <c r="K200" s="113"/>
      <c r="L200" s="113"/>
      <c r="M200" s="113"/>
      <c r="N200" s="113"/>
      <c r="O200" s="115"/>
      <c r="P200" s="126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spans="1:26" ht="17.25" customHeight="1">
      <c r="A201" s="3"/>
      <c r="B201" s="113"/>
      <c r="C201" s="113"/>
      <c r="D201" s="113"/>
      <c r="E201" s="113"/>
      <c r="F201" s="115"/>
      <c r="G201" s="116"/>
      <c r="H201" s="116"/>
      <c r="I201" s="116"/>
      <c r="J201" s="113"/>
      <c r="K201" s="113"/>
      <c r="L201" s="113"/>
      <c r="M201" s="113"/>
      <c r="N201" s="113"/>
      <c r="O201" s="115"/>
      <c r="P201" s="126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spans="1:26" ht="17.25" customHeight="1">
      <c r="A202" s="3"/>
      <c r="B202" s="113"/>
      <c r="C202" s="113"/>
      <c r="D202" s="113"/>
      <c r="E202" s="113"/>
      <c r="F202" s="115"/>
      <c r="G202" s="116"/>
      <c r="H202" s="116"/>
      <c r="I202" s="116"/>
      <c r="J202" s="113"/>
      <c r="K202" s="113"/>
      <c r="L202" s="113"/>
      <c r="M202" s="113"/>
      <c r="N202" s="113"/>
      <c r="O202" s="115"/>
      <c r="P202" s="126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</row>
    <row r="203" spans="1:26" ht="17.25" customHeight="1">
      <c r="A203" s="3"/>
      <c r="B203" s="113"/>
      <c r="C203" s="113"/>
      <c r="D203" s="113"/>
      <c r="E203" s="113"/>
      <c r="F203" s="115"/>
      <c r="G203" s="116"/>
      <c r="H203" s="116"/>
      <c r="I203" s="116"/>
      <c r="J203" s="113"/>
      <c r="K203" s="113"/>
      <c r="L203" s="113"/>
      <c r="M203" s="113"/>
      <c r="N203" s="113"/>
      <c r="O203" s="115"/>
      <c r="P203" s="126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spans="1:26" ht="17.25" customHeight="1">
      <c r="A204" s="3"/>
      <c r="B204" s="113"/>
      <c r="C204" s="113"/>
      <c r="D204" s="113"/>
      <c r="E204" s="113"/>
      <c r="F204" s="115"/>
      <c r="G204" s="116"/>
      <c r="H204" s="116"/>
      <c r="I204" s="116"/>
      <c r="J204" s="113"/>
      <c r="K204" s="113"/>
      <c r="L204" s="113"/>
      <c r="M204" s="113"/>
      <c r="N204" s="113"/>
      <c r="O204" s="115"/>
      <c r="P204" s="126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spans="1:26" ht="17.25" customHeight="1">
      <c r="A205" s="3"/>
      <c r="B205" s="113"/>
      <c r="C205" s="113"/>
      <c r="D205" s="113"/>
      <c r="E205" s="113"/>
      <c r="F205" s="115"/>
      <c r="G205" s="116"/>
      <c r="H205" s="116"/>
      <c r="I205" s="116"/>
      <c r="J205" s="113"/>
      <c r="K205" s="113"/>
      <c r="L205" s="113"/>
      <c r="M205" s="113"/>
      <c r="N205" s="113"/>
      <c r="O205" s="115"/>
      <c r="P205" s="126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spans="1:26" ht="17.25" customHeight="1">
      <c r="A206" s="3"/>
      <c r="B206" s="113"/>
      <c r="C206" s="113"/>
      <c r="D206" s="113"/>
      <c r="E206" s="113"/>
      <c r="F206" s="115"/>
      <c r="G206" s="116"/>
      <c r="H206" s="116"/>
      <c r="I206" s="116"/>
      <c r="J206" s="113"/>
      <c r="K206" s="113"/>
      <c r="L206" s="113"/>
      <c r="M206" s="113"/>
      <c r="N206" s="113"/>
      <c r="O206" s="115"/>
      <c r="P206" s="126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spans="1:26" ht="17.25" customHeight="1">
      <c r="A207" s="3"/>
      <c r="B207" s="113"/>
      <c r="C207" s="113"/>
      <c r="D207" s="113"/>
      <c r="E207" s="113"/>
      <c r="F207" s="115"/>
      <c r="G207" s="116"/>
      <c r="H207" s="116"/>
      <c r="I207" s="116"/>
      <c r="J207" s="113"/>
      <c r="K207" s="113"/>
      <c r="L207" s="113"/>
      <c r="M207" s="113"/>
      <c r="N207" s="113"/>
      <c r="O207" s="115"/>
      <c r="P207" s="126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</row>
    <row r="208" spans="1:26" ht="17.25" customHeight="1">
      <c r="A208" s="3"/>
      <c r="B208" s="113"/>
      <c r="C208" s="113"/>
      <c r="D208" s="113"/>
      <c r="E208" s="113"/>
      <c r="F208" s="115"/>
      <c r="G208" s="116"/>
      <c r="H208" s="116"/>
      <c r="I208" s="116"/>
      <c r="J208" s="113"/>
      <c r="K208" s="113"/>
      <c r="L208" s="113"/>
      <c r="M208" s="113"/>
      <c r="N208" s="113"/>
      <c r="O208" s="115"/>
      <c r="P208" s="126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spans="1:26" ht="17.25" customHeight="1">
      <c r="A209" s="3"/>
      <c r="B209" s="113"/>
      <c r="C209" s="113"/>
      <c r="D209" s="113"/>
      <c r="E209" s="113"/>
      <c r="F209" s="115"/>
      <c r="G209" s="116"/>
      <c r="H209" s="116"/>
      <c r="I209" s="116"/>
      <c r="J209" s="113"/>
      <c r="K209" s="113"/>
      <c r="L209" s="113"/>
      <c r="M209" s="113"/>
      <c r="N209" s="113"/>
      <c r="O209" s="115"/>
      <c r="P209" s="126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spans="1:26" ht="17.25" customHeight="1">
      <c r="A210" s="3"/>
      <c r="B210" s="113"/>
      <c r="C210" s="113"/>
      <c r="D210" s="113"/>
      <c r="E210" s="113"/>
      <c r="F210" s="115"/>
      <c r="G210" s="116"/>
      <c r="H210" s="116"/>
      <c r="I210" s="116"/>
      <c r="J210" s="113"/>
      <c r="K210" s="113"/>
      <c r="L210" s="113"/>
      <c r="M210" s="113"/>
      <c r="N210" s="113"/>
      <c r="O210" s="115"/>
      <c r="P210" s="126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spans="1:26" ht="17.25" customHeight="1">
      <c r="A211" s="3"/>
      <c r="B211" s="113"/>
      <c r="C211" s="113"/>
      <c r="D211" s="113"/>
      <c r="E211" s="113"/>
      <c r="F211" s="115"/>
      <c r="G211" s="116"/>
      <c r="H211" s="116"/>
      <c r="I211" s="116"/>
      <c r="J211" s="113"/>
      <c r="K211" s="113"/>
      <c r="L211" s="113"/>
      <c r="M211" s="113"/>
      <c r="N211" s="113"/>
      <c r="O211" s="115"/>
      <c r="P211" s="126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spans="1:26" ht="17.25" customHeight="1">
      <c r="A212" s="3"/>
      <c r="B212" s="113"/>
      <c r="C212" s="113"/>
      <c r="D212" s="113"/>
      <c r="E212" s="113"/>
      <c r="F212" s="115"/>
      <c r="G212" s="116"/>
      <c r="H212" s="116"/>
      <c r="I212" s="116"/>
      <c r="J212" s="113"/>
      <c r="K212" s="113"/>
      <c r="L212" s="113"/>
      <c r="M212" s="113"/>
      <c r="N212" s="113"/>
      <c r="O212" s="115"/>
      <c r="P212" s="126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</row>
    <row r="213" spans="1:26" ht="17.25" customHeight="1">
      <c r="A213" s="3"/>
      <c r="B213" s="113"/>
      <c r="C213" s="113"/>
      <c r="D213" s="113"/>
      <c r="E213" s="113"/>
      <c r="F213" s="115"/>
      <c r="G213" s="116"/>
      <c r="H213" s="116"/>
      <c r="I213" s="116"/>
      <c r="J213" s="113"/>
      <c r="K213" s="113"/>
      <c r="L213" s="113"/>
      <c r="M213" s="113"/>
      <c r="N213" s="113"/>
      <c r="O213" s="115"/>
      <c r="P213" s="126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spans="1:26" ht="17.25" customHeight="1">
      <c r="A214" s="3"/>
      <c r="B214" s="113"/>
      <c r="C214" s="113"/>
      <c r="D214" s="113"/>
      <c r="E214" s="113"/>
      <c r="F214" s="115"/>
      <c r="G214" s="116"/>
      <c r="H214" s="116"/>
      <c r="I214" s="116"/>
      <c r="J214" s="113"/>
      <c r="K214" s="113"/>
      <c r="L214" s="113"/>
      <c r="M214" s="113"/>
      <c r="N214" s="113"/>
      <c r="O214" s="115"/>
      <c r="P214" s="126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spans="1:26" ht="17.25" customHeight="1">
      <c r="A215" s="3"/>
      <c r="B215" s="113"/>
      <c r="C215" s="113"/>
      <c r="D215" s="113"/>
      <c r="E215" s="113"/>
      <c r="F215" s="115"/>
      <c r="G215" s="116"/>
      <c r="H215" s="116"/>
      <c r="I215" s="116"/>
      <c r="J215" s="113"/>
      <c r="K215" s="113"/>
      <c r="L215" s="113"/>
      <c r="M215" s="113"/>
      <c r="N215" s="113"/>
      <c r="O215" s="115"/>
      <c r="P215" s="126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spans="1:26" ht="17.25" customHeight="1">
      <c r="A216" s="3"/>
      <c r="B216" s="113"/>
      <c r="C216" s="113"/>
      <c r="D216" s="113"/>
      <c r="E216" s="113"/>
      <c r="F216" s="115"/>
      <c r="G216" s="116"/>
      <c r="H216" s="116"/>
      <c r="I216" s="116"/>
      <c r="J216" s="113"/>
      <c r="K216" s="113"/>
      <c r="L216" s="113"/>
      <c r="M216" s="113"/>
      <c r="N216" s="113"/>
      <c r="O216" s="115"/>
      <c r="P216" s="126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spans="1:26" ht="17.25" customHeight="1">
      <c r="A217" s="3"/>
      <c r="B217" s="113"/>
      <c r="C217" s="113"/>
      <c r="D217" s="113"/>
      <c r="E217" s="113"/>
      <c r="F217" s="115"/>
      <c r="G217" s="116"/>
      <c r="H217" s="116"/>
      <c r="I217" s="116"/>
      <c r="J217" s="113"/>
      <c r="K217" s="113"/>
      <c r="L217" s="113"/>
      <c r="M217" s="113"/>
      <c r="N217" s="113"/>
      <c r="O217" s="115"/>
      <c r="P217" s="126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spans="1:26" ht="17.25" customHeight="1">
      <c r="A218" s="3"/>
      <c r="B218" s="113"/>
      <c r="C218" s="113"/>
      <c r="D218" s="113"/>
      <c r="E218" s="113"/>
      <c r="F218" s="115"/>
      <c r="G218" s="116"/>
      <c r="H218" s="116"/>
      <c r="I218" s="116"/>
      <c r="J218" s="113"/>
      <c r="K218" s="113"/>
      <c r="L218" s="113"/>
      <c r="M218" s="113"/>
      <c r="N218" s="113"/>
      <c r="O218" s="115"/>
      <c r="P218" s="126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</row>
    <row r="219" spans="1:26" ht="17.25" customHeight="1">
      <c r="A219" s="3"/>
      <c r="B219" s="113"/>
      <c r="C219" s="113"/>
      <c r="D219" s="113"/>
      <c r="E219" s="113"/>
      <c r="F219" s="115"/>
      <c r="G219" s="116"/>
      <c r="H219" s="116"/>
      <c r="I219" s="116"/>
      <c r="J219" s="113"/>
      <c r="K219" s="113"/>
      <c r="L219" s="113"/>
      <c r="M219" s="113"/>
      <c r="N219" s="113"/>
      <c r="O219" s="115"/>
      <c r="P219" s="126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spans="1:26" ht="17.25" customHeight="1">
      <c r="A220" s="3"/>
      <c r="B220" s="113"/>
      <c r="C220" s="113"/>
      <c r="D220" s="113"/>
      <c r="E220" s="113"/>
      <c r="F220" s="115"/>
      <c r="G220" s="116"/>
      <c r="H220" s="116"/>
      <c r="I220" s="116"/>
      <c r="J220" s="113"/>
      <c r="K220" s="113"/>
      <c r="L220" s="113"/>
      <c r="M220" s="113"/>
      <c r="N220" s="113"/>
      <c r="O220" s="115"/>
      <c r="P220" s="126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spans="1:26" ht="17.25" customHeight="1">
      <c r="A221" s="3"/>
      <c r="B221" s="113"/>
      <c r="C221" s="113"/>
      <c r="D221" s="113"/>
      <c r="E221" s="113"/>
      <c r="F221" s="115"/>
      <c r="G221" s="116"/>
      <c r="H221" s="116"/>
      <c r="I221" s="116"/>
      <c r="J221" s="113"/>
      <c r="K221" s="113"/>
      <c r="L221" s="113"/>
      <c r="M221" s="113"/>
      <c r="N221" s="113"/>
      <c r="O221" s="115"/>
      <c r="P221" s="126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spans="1:26" ht="17.25" customHeight="1">
      <c r="A222" s="3"/>
      <c r="B222" s="113"/>
      <c r="C222" s="113"/>
      <c r="D222" s="113"/>
      <c r="E222" s="113"/>
      <c r="F222" s="115"/>
      <c r="G222" s="116"/>
      <c r="H222" s="116"/>
      <c r="I222" s="116"/>
      <c r="J222" s="113"/>
      <c r="K222" s="113"/>
      <c r="L222" s="113"/>
      <c r="M222" s="113"/>
      <c r="N222" s="113"/>
      <c r="O222" s="115"/>
      <c r="P222" s="126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spans="1:26" ht="17.25" customHeight="1">
      <c r="A223" s="3"/>
      <c r="B223" s="113"/>
      <c r="C223" s="113"/>
      <c r="D223" s="113"/>
      <c r="E223" s="113"/>
      <c r="F223" s="115"/>
      <c r="G223" s="116"/>
      <c r="H223" s="116"/>
      <c r="I223" s="116"/>
      <c r="J223" s="113"/>
      <c r="K223" s="113"/>
      <c r="L223" s="113"/>
      <c r="M223" s="113"/>
      <c r="N223" s="113"/>
      <c r="O223" s="115"/>
      <c r="P223" s="126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</row>
    <row r="224" spans="1:26" ht="17.25" customHeight="1">
      <c r="A224" s="3"/>
      <c r="B224" s="113"/>
      <c r="C224" s="113"/>
      <c r="D224" s="113"/>
      <c r="E224" s="113"/>
      <c r="F224" s="115"/>
      <c r="G224" s="116"/>
      <c r="H224" s="116"/>
      <c r="I224" s="116"/>
      <c r="J224" s="113"/>
      <c r="K224" s="113"/>
      <c r="L224" s="113"/>
      <c r="M224" s="113"/>
      <c r="N224" s="113"/>
      <c r="O224" s="115"/>
      <c r="P224" s="126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spans="1:26" ht="17.25" customHeight="1">
      <c r="A225" s="3"/>
      <c r="B225" s="113"/>
      <c r="C225" s="113"/>
      <c r="D225" s="113"/>
      <c r="E225" s="113"/>
      <c r="F225" s="115"/>
      <c r="G225" s="116"/>
      <c r="H225" s="116"/>
      <c r="I225" s="116"/>
      <c r="J225" s="113"/>
      <c r="K225" s="113"/>
      <c r="L225" s="113"/>
      <c r="M225" s="113"/>
      <c r="N225" s="113"/>
      <c r="O225" s="115"/>
      <c r="P225" s="126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</row>
    <row r="226" spans="1:26" ht="17.25" customHeight="1">
      <c r="A226" s="3"/>
      <c r="B226" s="113"/>
      <c r="C226" s="113"/>
      <c r="D226" s="113"/>
      <c r="E226" s="113"/>
      <c r="F226" s="115"/>
      <c r="G226" s="116"/>
      <c r="H226" s="116"/>
      <c r="I226" s="116"/>
      <c r="J226" s="113"/>
      <c r="K226" s="113"/>
      <c r="L226" s="113"/>
      <c r="M226" s="113"/>
      <c r="N226" s="113"/>
      <c r="O226" s="115"/>
      <c r="P226" s="126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</row>
    <row r="227" spans="1:26" ht="17.25" customHeight="1">
      <c r="A227" s="3"/>
      <c r="B227" s="113"/>
      <c r="C227" s="113"/>
      <c r="D227" s="113"/>
      <c r="E227" s="113"/>
      <c r="F227" s="115"/>
      <c r="G227" s="116"/>
      <c r="H227" s="116"/>
      <c r="I227" s="116"/>
      <c r="J227" s="113"/>
      <c r="K227" s="113"/>
      <c r="L227" s="113"/>
      <c r="M227" s="113"/>
      <c r="N227" s="113"/>
      <c r="O227" s="115"/>
      <c r="P227" s="126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</row>
    <row r="228" spans="1:26" ht="17.25" customHeight="1">
      <c r="A228" s="3"/>
      <c r="B228" s="113"/>
      <c r="C228" s="113"/>
      <c r="D228" s="113"/>
      <c r="E228" s="113"/>
      <c r="F228" s="115"/>
      <c r="G228" s="116"/>
      <c r="H228" s="116"/>
      <c r="I228" s="116"/>
      <c r="J228" s="113"/>
      <c r="K228" s="113"/>
      <c r="L228" s="113"/>
      <c r="M228" s="113"/>
      <c r="N228" s="113"/>
      <c r="O228" s="115"/>
      <c r="P228" s="126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</row>
    <row r="229" spans="1:26" ht="17.25" customHeight="1">
      <c r="A229" s="3"/>
      <c r="B229" s="113"/>
      <c r="C229" s="113"/>
      <c r="D229" s="113"/>
      <c r="E229" s="113"/>
      <c r="F229" s="115"/>
      <c r="G229" s="116"/>
      <c r="H229" s="116"/>
      <c r="I229" s="116"/>
      <c r="J229" s="113"/>
      <c r="K229" s="113"/>
      <c r="L229" s="113"/>
      <c r="M229" s="113"/>
      <c r="N229" s="113"/>
      <c r="O229" s="115"/>
      <c r="P229" s="126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</row>
    <row r="230" spans="1:26" ht="17.25" customHeight="1">
      <c r="A230" s="3"/>
      <c r="B230" s="113"/>
      <c r="C230" s="113"/>
      <c r="D230" s="113"/>
      <c r="E230" s="113"/>
      <c r="F230" s="115"/>
      <c r="G230" s="116"/>
      <c r="H230" s="116"/>
      <c r="I230" s="116"/>
      <c r="J230" s="113"/>
      <c r="K230" s="113"/>
      <c r="L230" s="113"/>
      <c r="M230" s="113"/>
      <c r="N230" s="113"/>
      <c r="O230" s="115"/>
      <c r="P230" s="126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</row>
    <row r="231" spans="1:26" ht="17.25" customHeight="1">
      <c r="A231" s="3"/>
      <c r="B231" s="113"/>
      <c r="C231" s="113"/>
      <c r="D231" s="113"/>
      <c r="E231" s="113"/>
      <c r="F231" s="115"/>
      <c r="G231" s="116"/>
      <c r="H231" s="116"/>
      <c r="I231" s="116"/>
      <c r="J231" s="113"/>
      <c r="K231" s="113"/>
      <c r="L231" s="113"/>
      <c r="M231" s="113"/>
      <c r="N231" s="113"/>
      <c r="O231" s="115"/>
      <c r="P231" s="126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</row>
    <row r="232" spans="1:26" ht="17.25" customHeight="1">
      <c r="A232" s="3"/>
      <c r="B232" s="113"/>
      <c r="C232" s="113"/>
      <c r="D232" s="113"/>
      <c r="E232" s="113"/>
      <c r="F232" s="115"/>
      <c r="G232" s="116"/>
      <c r="H232" s="116"/>
      <c r="I232" s="116"/>
      <c r="J232" s="113"/>
      <c r="K232" s="113"/>
      <c r="L232" s="113"/>
      <c r="M232" s="113"/>
      <c r="N232" s="113"/>
      <c r="O232" s="115"/>
      <c r="P232" s="126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</row>
    <row r="233" spans="1:26" ht="17.25" customHeight="1">
      <c r="A233" s="3"/>
      <c r="B233" s="113"/>
      <c r="C233" s="113"/>
      <c r="D233" s="113"/>
      <c r="E233" s="113"/>
      <c r="F233" s="115"/>
      <c r="G233" s="116"/>
      <c r="H233" s="116"/>
      <c r="I233" s="116"/>
      <c r="J233" s="113"/>
      <c r="K233" s="113"/>
      <c r="L233" s="113"/>
      <c r="M233" s="113"/>
      <c r="N233" s="113"/>
      <c r="O233" s="115"/>
      <c r="P233" s="126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</row>
    <row r="234" spans="1:26" ht="17.25" customHeight="1">
      <c r="A234" s="3"/>
      <c r="B234" s="113"/>
      <c r="C234" s="113"/>
      <c r="D234" s="113"/>
      <c r="E234" s="113"/>
      <c r="F234" s="115"/>
      <c r="G234" s="116"/>
      <c r="H234" s="116"/>
      <c r="I234" s="116"/>
      <c r="J234" s="113"/>
      <c r="K234" s="113"/>
      <c r="L234" s="113"/>
      <c r="M234" s="113"/>
      <c r="N234" s="113"/>
      <c r="O234" s="115"/>
      <c r="P234" s="126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</row>
    <row r="235" spans="1:26" ht="17.25" customHeight="1">
      <c r="A235" s="3"/>
      <c r="B235" s="113"/>
      <c r="C235" s="113"/>
      <c r="D235" s="113"/>
      <c r="E235" s="113"/>
      <c r="F235" s="115"/>
      <c r="G235" s="116"/>
      <c r="H235" s="116"/>
      <c r="I235" s="116"/>
      <c r="J235" s="113"/>
      <c r="K235" s="113"/>
      <c r="L235" s="113"/>
      <c r="M235" s="113"/>
      <c r="N235" s="113"/>
      <c r="O235" s="115"/>
      <c r="P235" s="126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</row>
    <row r="236" spans="1:26" ht="17.25" customHeight="1">
      <c r="A236" s="3"/>
      <c r="B236" s="113"/>
      <c r="C236" s="113"/>
      <c r="D236" s="113"/>
      <c r="E236" s="113"/>
      <c r="F236" s="115"/>
      <c r="G236" s="116"/>
      <c r="H236" s="116"/>
      <c r="I236" s="116"/>
      <c r="J236" s="113"/>
      <c r="K236" s="113"/>
      <c r="L236" s="113"/>
      <c r="M236" s="113"/>
      <c r="N236" s="113"/>
      <c r="O236" s="115"/>
      <c r="P236" s="126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</row>
    <row r="237" spans="1:26" ht="17.25" customHeight="1">
      <c r="A237" s="3"/>
      <c r="B237" s="113"/>
      <c r="C237" s="113"/>
      <c r="D237" s="113"/>
      <c r="E237" s="113"/>
      <c r="F237" s="115"/>
      <c r="G237" s="116"/>
      <c r="H237" s="116"/>
      <c r="I237" s="116"/>
      <c r="J237" s="113"/>
      <c r="K237" s="113"/>
      <c r="L237" s="113"/>
      <c r="M237" s="113"/>
      <c r="N237" s="113"/>
      <c r="O237" s="115"/>
      <c r="P237" s="126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</row>
    <row r="238" spans="1:26" ht="17.25" customHeight="1">
      <c r="A238" s="3"/>
      <c r="B238" s="113"/>
      <c r="C238" s="113"/>
      <c r="D238" s="113"/>
      <c r="E238" s="113"/>
      <c r="F238" s="115"/>
      <c r="G238" s="116"/>
      <c r="H238" s="116"/>
      <c r="I238" s="116"/>
      <c r="J238" s="113"/>
      <c r="K238" s="113"/>
      <c r="L238" s="113"/>
      <c r="M238" s="113"/>
      <c r="N238" s="113"/>
      <c r="O238" s="115"/>
      <c r="P238" s="126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</row>
    <row r="239" spans="1:26" ht="17.25" customHeight="1">
      <c r="A239" s="3"/>
      <c r="B239" s="113"/>
      <c r="C239" s="113"/>
      <c r="D239" s="113"/>
      <c r="E239" s="113"/>
      <c r="F239" s="115"/>
      <c r="G239" s="116"/>
      <c r="H239" s="116"/>
      <c r="I239" s="116"/>
      <c r="J239" s="113"/>
      <c r="K239" s="113"/>
      <c r="L239" s="113"/>
      <c r="M239" s="113"/>
      <c r="N239" s="113"/>
      <c r="O239" s="115"/>
      <c r="P239" s="126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</row>
    <row r="240" spans="1:26" ht="17.25" customHeight="1">
      <c r="A240" s="3"/>
      <c r="B240" s="113"/>
      <c r="C240" s="113"/>
      <c r="D240" s="113"/>
      <c r="E240" s="113"/>
      <c r="F240" s="115"/>
      <c r="G240" s="116"/>
      <c r="H240" s="116"/>
      <c r="I240" s="116"/>
      <c r="J240" s="113"/>
      <c r="K240" s="113"/>
      <c r="L240" s="113"/>
      <c r="M240" s="113"/>
      <c r="N240" s="113"/>
      <c r="O240" s="115"/>
      <c r="P240" s="126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</row>
    <row r="241" spans="1:26" ht="17.25" customHeight="1">
      <c r="A241" s="3"/>
      <c r="B241" s="113"/>
      <c r="C241" s="113"/>
      <c r="D241" s="113"/>
      <c r="E241" s="113"/>
      <c r="F241" s="115"/>
      <c r="G241" s="116"/>
      <c r="H241" s="116"/>
      <c r="I241" s="116"/>
      <c r="J241" s="113"/>
      <c r="K241" s="113"/>
      <c r="L241" s="113"/>
      <c r="M241" s="113"/>
      <c r="N241" s="113"/>
      <c r="O241" s="115"/>
      <c r="P241" s="126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</row>
    <row r="242" spans="1:26" ht="17.25" customHeight="1">
      <c r="A242" s="3"/>
      <c r="B242" s="113"/>
      <c r="C242" s="113"/>
      <c r="D242" s="113"/>
      <c r="E242" s="113"/>
      <c r="F242" s="115"/>
      <c r="G242" s="116"/>
      <c r="H242" s="116"/>
      <c r="I242" s="116"/>
      <c r="J242" s="113"/>
      <c r="K242" s="113"/>
      <c r="L242" s="113"/>
      <c r="M242" s="113"/>
      <c r="N242" s="113"/>
      <c r="O242" s="115"/>
      <c r="P242" s="126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</row>
    <row r="243" spans="1:26" ht="17.25" customHeight="1">
      <c r="A243" s="3"/>
      <c r="B243" s="113"/>
      <c r="C243" s="113"/>
      <c r="D243" s="113"/>
      <c r="E243" s="113"/>
      <c r="F243" s="115"/>
      <c r="G243" s="116"/>
      <c r="H243" s="116"/>
      <c r="I243" s="116"/>
      <c r="J243" s="113"/>
      <c r="K243" s="113"/>
      <c r="L243" s="113"/>
      <c r="M243" s="113"/>
      <c r="N243" s="113"/>
      <c r="O243" s="115"/>
      <c r="P243" s="126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</row>
    <row r="244" spans="1:26" ht="17.25" customHeight="1">
      <c r="A244" s="3"/>
      <c r="B244" s="113"/>
      <c r="C244" s="113"/>
      <c r="D244" s="113"/>
      <c r="E244" s="113"/>
      <c r="F244" s="115"/>
      <c r="G244" s="116"/>
      <c r="H244" s="116"/>
      <c r="I244" s="116"/>
      <c r="J244" s="113"/>
      <c r="K244" s="113"/>
      <c r="L244" s="113"/>
      <c r="M244" s="113"/>
      <c r="N244" s="113"/>
      <c r="O244" s="115"/>
      <c r="P244" s="126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</row>
    <row r="245" spans="1:26" ht="17.25" customHeight="1">
      <c r="A245" s="3"/>
      <c r="B245" s="113"/>
      <c r="C245" s="113"/>
      <c r="D245" s="113"/>
      <c r="E245" s="113"/>
      <c r="F245" s="115"/>
      <c r="G245" s="116"/>
      <c r="H245" s="116"/>
      <c r="I245" s="116"/>
      <c r="J245" s="113"/>
      <c r="K245" s="113"/>
      <c r="L245" s="113"/>
      <c r="M245" s="113"/>
      <c r="N245" s="113"/>
      <c r="O245" s="115"/>
      <c r="P245" s="126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</row>
    <row r="246" spans="1:26" ht="17.25" customHeight="1">
      <c r="A246" s="3"/>
      <c r="B246" s="113"/>
      <c r="C246" s="113"/>
      <c r="D246" s="113"/>
      <c r="E246" s="113"/>
      <c r="F246" s="115"/>
      <c r="G246" s="116"/>
      <c r="H246" s="116"/>
      <c r="I246" s="116"/>
      <c r="J246" s="113"/>
      <c r="K246" s="113"/>
      <c r="L246" s="113"/>
      <c r="M246" s="113"/>
      <c r="N246" s="113"/>
      <c r="O246" s="115"/>
      <c r="P246" s="126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</row>
    <row r="247" spans="1:26" ht="17.25" customHeight="1">
      <c r="A247" s="3"/>
      <c r="B247" s="113"/>
      <c r="C247" s="113"/>
      <c r="D247" s="113"/>
      <c r="E247" s="113"/>
      <c r="F247" s="115"/>
      <c r="G247" s="116"/>
      <c r="H247" s="116"/>
      <c r="I247" s="116"/>
      <c r="J247" s="113"/>
      <c r="K247" s="113"/>
      <c r="L247" s="113"/>
      <c r="M247" s="113"/>
      <c r="N247" s="113"/>
      <c r="O247" s="115"/>
      <c r="P247" s="126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</row>
    <row r="248" spans="1:26" ht="17.25" customHeight="1">
      <c r="A248" s="3"/>
      <c r="B248" s="113"/>
      <c r="C248" s="113"/>
      <c r="D248" s="113"/>
      <c r="E248" s="113"/>
      <c r="F248" s="115"/>
      <c r="G248" s="116"/>
      <c r="H248" s="116"/>
      <c r="I248" s="116"/>
      <c r="J248" s="113"/>
      <c r="K248" s="113"/>
      <c r="L248" s="113"/>
      <c r="M248" s="113"/>
      <c r="N248" s="113"/>
      <c r="O248" s="115"/>
      <c r="P248" s="126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</row>
    <row r="249" spans="1:26" ht="17.25" customHeight="1">
      <c r="A249" s="3"/>
      <c r="B249" s="113"/>
      <c r="C249" s="113"/>
      <c r="D249" s="113"/>
      <c r="E249" s="113"/>
      <c r="F249" s="115"/>
      <c r="G249" s="116"/>
      <c r="H249" s="116"/>
      <c r="I249" s="116"/>
      <c r="J249" s="113"/>
      <c r="K249" s="113"/>
      <c r="L249" s="113"/>
      <c r="M249" s="113"/>
      <c r="N249" s="113"/>
      <c r="O249" s="115"/>
      <c r="P249" s="126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</row>
    <row r="250" spans="1:26" ht="17.25" customHeight="1">
      <c r="A250" s="3"/>
      <c r="B250" s="113"/>
      <c r="C250" s="113"/>
      <c r="D250" s="113"/>
      <c r="E250" s="113"/>
      <c r="F250" s="115"/>
      <c r="G250" s="116"/>
      <c r="H250" s="116"/>
      <c r="I250" s="116"/>
      <c r="J250" s="113"/>
      <c r="K250" s="113"/>
      <c r="L250" s="113"/>
      <c r="M250" s="113"/>
      <c r="N250" s="113"/>
      <c r="O250" s="115"/>
      <c r="P250" s="126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</row>
    <row r="251" spans="1:26" ht="17.25" customHeight="1">
      <c r="A251" s="3"/>
      <c r="B251" s="113"/>
      <c r="C251" s="113"/>
      <c r="D251" s="113"/>
      <c r="E251" s="113"/>
      <c r="F251" s="115"/>
      <c r="G251" s="116"/>
      <c r="H251" s="116"/>
      <c r="I251" s="116"/>
      <c r="J251" s="113"/>
      <c r="K251" s="113"/>
      <c r="L251" s="113"/>
      <c r="M251" s="113"/>
      <c r="N251" s="113"/>
      <c r="O251" s="115"/>
      <c r="P251" s="126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</row>
    <row r="252" spans="1:26" ht="17.25" customHeight="1">
      <c r="A252" s="3"/>
      <c r="B252" s="113"/>
      <c r="C252" s="113"/>
      <c r="D252" s="113"/>
      <c r="E252" s="113"/>
      <c r="F252" s="115"/>
      <c r="G252" s="116"/>
      <c r="H252" s="116"/>
      <c r="I252" s="116"/>
      <c r="J252" s="113"/>
      <c r="K252" s="113"/>
      <c r="L252" s="113"/>
      <c r="M252" s="113"/>
      <c r="N252" s="113"/>
      <c r="O252" s="115"/>
      <c r="P252" s="126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</row>
    <row r="253" spans="1:26" ht="17.25" customHeight="1">
      <c r="A253" s="3"/>
      <c r="B253" s="113"/>
      <c r="C253" s="113"/>
      <c r="D253" s="113"/>
      <c r="E253" s="113"/>
      <c r="F253" s="115"/>
      <c r="G253" s="116"/>
      <c r="H253" s="116"/>
      <c r="I253" s="116"/>
      <c r="J253" s="113"/>
      <c r="K253" s="113"/>
      <c r="L253" s="113"/>
      <c r="M253" s="113"/>
      <c r="N253" s="113"/>
      <c r="O253" s="115"/>
      <c r="P253" s="126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</row>
    <row r="254" spans="1:26" ht="17.25" customHeight="1">
      <c r="A254" s="3"/>
      <c r="B254" s="113"/>
      <c r="C254" s="113"/>
      <c r="D254" s="113"/>
      <c r="E254" s="113"/>
      <c r="F254" s="115"/>
      <c r="G254" s="116"/>
      <c r="H254" s="116"/>
      <c r="I254" s="116"/>
      <c r="J254" s="113"/>
      <c r="K254" s="113"/>
      <c r="L254" s="113"/>
      <c r="M254" s="113"/>
      <c r="N254" s="113"/>
      <c r="O254" s="115"/>
      <c r="P254" s="126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</row>
    <row r="255" spans="1:26" ht="17.25" customHeight="1">
      <c r="A255" s="3"/>
      <c r="B255" s="113"/>
      <c r="C255" s="113"/>
      <c r="D255" s="113"/>
      <c r="E255" s="113"/>
      <c r="F255" s="115"/>
      <c r="G255" s="116"/>
      <c r="H255" s="116"/>
      <c r="I255" s="116"/>
      <c r="J255" s="113"/>
      <c r="K255" s="113"/>
      <c r="L255" s="113"/>
      <c r="M255" s="113"/>
      <c r="N255" s="113"/>
      <c r="O255" s="115"/>
      <c r="P255" s="126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</row>
    <row r="256" spans="1:26" ht="17.25" customHeight="1">
      <c r="A256" s="3"/>
      <c r="B256" s="113"/>
      <c r="C256" s="113"/>
      <c r="D256" s="113"/>
      <c r="E256" s="113"/>
      <c r="F256" s="115"/>
      <c r="G256" s="116"/>
      <c r="H256" s="116"/>
      <c r="I256" s="116"/>
      <c r="J256" s="113"/>
      <c r="K256" s="113"/>
      <c r="L256" s="113"/>
      <c r="M256" s="113"/>
      <c r="N256" s="113"/>
      <c r="O256" s="115"/>
      <c r="P256" s="126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</row>
    <row r="257" spans="1:26" ht="17.25" customHeight="1">
      <c r="A257" s="3"/>
      <c r="B257" s="113"/>
      <c r="C257" s="113"/>
      <c r="D257" s="113"/>
      <c r="E257" s="113"/>
      <c r="F257" s="115"/>
      <c r="G257" s="116"/>
      <c r="H257" s="116"/>
      <c r="I257" s="116"/>
      <c r="J257" s="113"/>
      <c r="K257" s="113"/>
      <c r="L257" s="113"/>
      <c r="M257" s="113"/>
      <c r="N257" s="113"/>
      <c r="O257" s="115"/>
      <c r="P257" s="126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</row>
    <row r="258" spans="1:26" ht="17.25" customHeight="1">
      <c r="A258" s="3"/>
      <c r="B258" s="113"/>
      <c r="C258" s="113"/>
      <c r="D258" s="113"/>
      <c r="E258" s="113"/>
      <c r="F258" s="115"/>
      <c r="G258" s="116"/>
      <c r="H258" s="116"/>
      <c r="I258" s="116"/>
      <c r="J258" s="113"/>
      <c r="K258" s="113"/>
      <c r="L258" s="113"/>
      <c r="M258" s="113"/>
      <c r="N258" s="113"/>
      <c r="O258" s="115"/>
      <c r="P258" s="126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</row>
    <row r="259" spans="1:26" ht="17.25" customHeight="1">
      <c r="A259" s="3"/>
      <c r="B259" s="113"/>
      <c r="C259" s="113"/>
      <c r="D259" s="113"/>
      <c r="E259" s="113"/>
      <c r="F259" s="115"/>
      <c r="G259" s="116"/>
      <c r="H259" s="116"/>
      <c r="I259" s="116"/>
      <c r="J259" s="113"/>
      <c r="K259" s="113"/>
      <c r="L259" s="113"/>
      <c r="M259" s="113"/>
      <c r="N259" s="113"/>
      <c r="O259" s="115"/>
      <c r="P259" s="126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</row>
    <row r="260" spans="1:26" ht="17.25" customHeight="1">
      <c r="A260" s="3"/>
      <c r="B260" s="113"/>
      <c r="C260" s="113"/>
      <c r="D260" s="113"/>
      <c r="E260" s="113"/>
      <c r="F260" s="115"/>
      <c r="G260" s="116"/>
      <c r="H260" s="116"/>
      <c r="I260" s="116"/>
      <c r="J260" s="113"/>
      <c r="K260" s="113"/>
      <c r="L260" s="113"/>
      <c r="M260" s="113"/>
      <c r="N260" s="113"/>
      <c r="O260" s="115"/>
      <c r="P260" s="126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</row>
    <row r="261" spans="1:26" ht="17.25" customHeight="1">
      <c r="A261" s="3"/>
      <c r="B261" s="113"/>
      <c r="C261" s="113"/>
      <c r="D261" s="113"/>
      <c r="E261" s="113"/>
      <c r="F261" s="115"/>
      <c r="G261" s="116"/>
      <c r="H261" s="116"/>
      <c r="I261" s="116"/>
      <c r="J261" s="113"/>
      <c r="K261" s="113"/>
      <c r="L261" s="113"/>
      <c r="M261" s="113"/>
      <c r="N261" s="113"/>
      <c r="O261" s="115"/>
      <c r="P261" s="126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</row>
    <row r="262" spans="1:26" ht="17.25" customHeight="1">
      <c r="A262" s="3"/>
      <c r="B262" s="113"/>
      <c r="C262" s="113"/>
      <c r="D262" s="113"/>
      <c r="E262" s="113"/>
      <c r="F262" s="115"/>
      <c r="G262" s="116"/>
      <c r="H262" s="116"/>
      <c r="I262" s="116"/>
      <c r="J262" s="113"/>
      <c r="K262" s="113"/>
      <c r="L262" s="113"/>
      <c r="M262" s="113"/>
      <c r="N262" s="113"/>
      <c r="O262" s="115"/>
      <c r="P262" s="126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</row>
    <row r="263" spans="1:26" ht="17.25" customHeight="1">
      <c r="A263" s="3"/>
      <c r="B263" s="113"/>
      <c r="C263" s="113"/>
      <c r="D263" s="113"/>
      <c r="E263" s="113"/>
      <c r="F263" s="115"/>
      <c r="G263" s="116"/>
      <c r="H263" s="116"/>
      <c r="I263" s="116"/>
      <c r="J263" s="113"/>
      <c r="K263" s="113"/>
      <c r="L263" s="113"/>
      <c r="M263" s="113"/>
      <c r="N263" s="113"/>
      <c r="O263" s="115"/>
      <c r="P263" s="126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</row>
    <row r="264" spans="1:26" ht="17.25" customHeight="1">
      <c r="A264" s="3"/>
      <c r="B264" s="113"/>
      <c r="C264" s="113"/>
      <c r="D264" s="113"/>
      <c r="E264" s="113"/>
      <c r="F264" s="115"/>
      <c r="G264" s="116"/>
      <c r="H264" s="116"/>
      <c r="I264" s="116"/>
      <c r="J264" s="113"/>
      <c r="K264" s="113"/>
      <c r="L264" s="113"/>
      <c r="M264" s="113"/>
      <c r="N264" s="113"/>
      <c r="O264" s="115"/>
      <c r="P264" s="126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</row>
    <row r="265" spans="1:26" ht="17.25" customHeight="1">
      <c r="A265" s="3"/>
      <c r="B265" s="113"/>
      <c r="C265" s="113"/>
      <c r="D265" s="113"/>
      <c r="E265" s="113"/>
      <c r="F265" s="115"/>
      <c r="G265" s="116"/>
      <c r="H265" s="116"/>
      <c r="I265" s="116"/>
      <c r="J265" s="113"/>
      <c r="K265" s="113"/>
      <c r="L265" s="113"/>
      <c r="M265" s="113"/>
      <c r="N265" s="113"/>
      <c r="O265" s="115"/>
      <c r="P265" s="126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</row>
    <row r="266" spans="1:26" ht="17.25" customHeight="1">
      <c r="A266" s="3"/>
      <c r="B266" s="113"/>
      <c r="C266" s="113"/>
      <c r="D266" s="113"/>
      <c r="E266" s="113"/>
      <c r="F266" s="115"/>
      <c r="G266" s="116"/>
      <c r="H266" s="116"/>
      <c r="I266" s="116"/>
      <c r="J266" s="113"/>
      <c r="K266" s="113"/>
      <c r="L266" s="113"/>
      <c r="M266" s="113"/>
      <c r="N266" s="113"/>
      <c r="O266" s="115"/>
      <c r="P266" s="126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</row>
    <row r="267" spans="1:26" ht="17.25" customHeight="1">
      <c r="A267" s="3"/>
      <c r="B267" s="113"/>
      <c r="C267" s="113"/>
      <c r="D267" s="113"/>
      <c r="E267" s="113"/>
      <c r="F267" s="115"/>
      <c r="G267" s="116"/>
      <c r="H267" s="116"/>
      <c r="I267" s="116"/>
      <c r="J267" s="113"/>
      <c r="K267" s="113"/>
      <c r="L267" s="113"/>
      <c r="M267" s="113"/>
      <c r="N267" s="113"/>
      <c r="O267" s="115"/>
      <c r="P267" s="126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</row>
    <row r="268" spans="1:26" ht="17.25" customHeight="1">
      <c r="A268" s="3"/>
      <c r="B268" s="113"/>
      <c r="C268" s="113"/>
      <c r="D268" s="113"/>
      <c r="E268" s="113"/>
      <c r="F268" s="115"/>
      <c r="G268" s="116"/>
      <c r="H268" s="116"/>
      <c r="I268" s="116"/>
      <c r="J268" s="113"/>
      <c r="K268" s="113"/>
      <c r="L268" s="113"/>
      <c r="M268" s="113"/>
      <c r="N268" s="113"/>
      <c r="O268" s="115"/>
      <c r="P268" s="126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</row>
    <row r="269" spans="1:26" ht="17.25" customHeight="1">
      <c r="A269" s="3"/>
      <c r="B269" s="113"/>
      <c r="C269" s="113"/>
      <c r="D269" s="113"/>
      <c r="E269" s="113"/>
      <c r="F269" s="115"/>
      <c r="G269" s="116"/>
      <c r="H269" s="116"/>
      <c r="I269" s="116"/>
      <c r="J269" s="113"/>
      <c r="K269" s="113"/>
      <c r="L269" s="113"/>
      <c r="M269" s="113"/>
      <c r="N269" s="113"/>
      <c r="O269" s="115"/>
      <c r="P269" s="126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</row>
    <row r="270" spans="1:26" ht="17.25" customHeight="1">
      <c r="A270" s="3"/>
      <c r="B270" s="113"/>
      <c r="C270" s="113"/>
      <c r="D270" s="113"/>
      <c r="E270" s="113"/>
      <c r="F270" s="115"/>
      <c r="G270" s="116"/>
      <c r="H270" s="116"/>
      <c r="I270" s="116"/>
      <c r="J270" s="113"/>
      <c r="K270" s="113"/>
      <c r="L270" s="113"/>
      <c r="M270" s="113"/>
      <c r="N270" s="113"/>
      <c r="O270" s="115"/>
      <c r="P270" s="126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</row>
    <row r="271" spans="1:26" ht="17.25" customHeight="1">
      <c r="A271" s="3"/>
      <c r="B271" s="113"/>
      <c r="C271" s="113"/>
      <c r="D271" s="113"/>
      <c r="E271" s="113"/>
      <c r="F271" s="115"/>
      <c r="G271" s="116"/>
      <c r="H271" s="116"/>
      <c r="I271" s="116"/>
      <c r="J271" s="113"/>
      <c r="K271" s="113"/>
      <c r="L271" s="113"/>
      <c r="M271" s="113"/>
      <c r="N271" s="113"/>
      <c r="O271" s="115"/>
      <c r="P271" s="126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</row>
    <row r="272" spans="1:26" ht="17.25" customHeight="1">
      <c r="A272" s="3"/>
      <c r="B272" s="113"/>
      <c r="C272" s="113"/>
      <c r="D272" s="113"/>
      <c r="E272" s="113"/>
      <c r="F272" s="115"/>
      <c r="G272" s="116"/>
      <c r="H272" s="116"/>
      <c r="I272" s="116"/>
      <c r="J272" s="113"/>
      <c r="K272" s="113"/>
      <c r="L272" s="113"/>
      <c r="M272" s="113"/>
      <c r="N272" s="113"/>
      <c r="O272" s="115"/>
      <c r="P272" s="126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</row>
    <row r="273" spans="1:26" ht="17.25" customHeight="1">
      <c r="A273" s="3"/>
      <c r="B273" s="113"/>
      <c r="C273" s="113"/>
      <c r="D273" s="113"/>
      <c r="E273" s="113"/>
      <c r="F273" s="115"/>
      <c r="G273" s="116"/>
      <c r="H273" s="116"/>
      <c r="I273" s="116"/>
      <c r="J273" s="113"/>
      <c r="K273" s="113"/>
      <c r="L273" s="113"/>
      <c r="M273" s="113"/>
      <c r="N273" s="113"/>
      <c r="O273" s="115"/>
      <c r="P273" s="126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</row>
    <row r="274" spans="1:26" ht="17.25" customHeight="1">
      <c r="A274" s="3"/>
      <c r="B274" s="113"/>
      <c r="C274" s="113"/>
      <c r="D274" s="113"/>
      <c r="E274" s="113"/>
      <c r="F274" s="115"/>
      <c r="G274" s="116"/>
      <c r="H274" s="116"/>
      <c r="I274" s="116"/>
      <c r="J274" s="113"/>
      <c r="K274" s="113"/>
      <c r="L274" s="113"/>
      <c r="M274" s="113"/>
      <c r="N274" s="113"/>
      <c r="O274" s="115"/>
      <c r="P274" s="126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</row>
    <row r="275" spans="1:26" ht="17.25" customHeight="1">
      <c r="A275" s="3"/>
      <c r="B275" s="113"/>
      <c r="C275" s="113"/>
      <c r="D275" s="113"/>
      <c r="E275" s="113"/>
      <c r="F275" s="115"/>
      <c r="G275" s="116"/>
      <c r="H275" s="116"/>
      <c r="I275" s="116"/>
      <c r="J275" s="113"/>
      <c r="K275" s="113"/>
      <c r="L275" s="113"/>
      <c r="M275" s="113"/>
      <c r="N275" s="113"/>
      <c r="O275" s="115"/>
      <c r="P275" s="126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</row>
    <row r="276" spans="1:26" ht="17.25" customHeight="1">
      <c r="A276" s="3"/>
      <c r="B276" s="113"/>
      <c r="C276" s="113"/>
      <c r="D276" s="113"/>
      <c r="E276" s="113"/>
      <c r="F276" s="115"/>
      <c r="G276" s="116"/>
      <c r="H276" s="116"/>
      <c r="I276" s="116"/>
      <c r="J276" s="113"/>
      <c r="K276" s="113"/>
      <c r="L276" s="113"/>
      <c r="M276" s="113"/>
      <c r="N276" s="113"/>
      <c r="O276" s="115"/>
      <c r="P276" s="126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</row>
    <row r="277" spans="1:26" ht="17.25" customHeight="1">
      <c r="A277" s="3"/>
      <c r="B277" s="113"/>
      <c r="C277" s="113"/>
      <c r="D277" s="113"/>
      <c r="E277" s="113"/>
      <c r="F277" s="115"/>
      <c r="G277" s="116"/>
      <c r="H277" s="116"/>
      <c r="I277" s="116"/>
      <c r="J277" s="113"/>
      <c r="K277" s="113"/>
      <c r="L277" s="113"/>
      <c r="M277" s="113"/>
      <c r="N277" s="113"/>
      <c r="O277" s="115"/>
      <c r="P277" s="126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</row>
    <row r="278" spans="1:26" ht="17.25" customHeight="1">
      <c r="A278" s="3"/>
      <c r="B278" s="113"/>
      <c r="C278" s="113"/>
      <c r="D278" s="113"/>
      <c r="E278" s="113"/>
      <c r="F278" s="115"/>
      <c r="G278" s="116"/>
      <c r="H278" s="116"/>
      <c r="I278" s="116"/>
      <c r="J278" s="113"/>
      <c r="K278" s="113"/>
      <c r="L278" s="113"/>
      <c r="M278" s="113"/>
      <c r="N278" s="113"/>
      <c r="O278" s="115"/>
      <c r="P278" s="126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</row>
    <row r="279" spans="1:26" ht="17.25" customHeight="1">
      <c r="A279" s="3"/>
      <c r="B279" s="113"/>
      <c r="C279" s="113"/>
      <c r="D279" s="113"/>
      <c r="E279" s="113"/>
      <c r="F279" s="115"/>
      <c r="G279" s="116"/>
      <c r="H279" s="116"/>
      <c r="I279" s="116"/>
      <c r="J279" s="113"/>
      <c r="K279" s="113"/>
      <c r="L279" s="113"/>
      <c r="M279" s="113"/>
      <c r="N279" s="113"/>
      <c r="O279" s="115"/>
      <c r="P279" s="126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</row>
    <row r="280" spans="1:26" ht="17.25" customHeight="1">
      <c r="A280" s="3"/>
      <c r="B280" s="113"/>
      <c r="C280" s="113"/>
      <c r="D280" s="113"/>
      <c r="E280" s="113"/>
      <c r="F280" s="115"/>
      <c r="G280" s="116"/>
      <c r="H280" s="116"/>
      <c r="I280" s="116"/>
      <c r="J280" s="113"/>
      <c r="K280" s="113"/>
      <c r="L280" s="113"/>
      <c r="M280" s="113"/>
      <c r="N280" s="113"/>
      <c r="O280" s="115"/>
      <c r="P280" s="126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</row>
    <row r="281" spans="1:26" ht="17.25" customHeight="1">
      <c r="A281" s="3"/>
      <c r="B281" s="113"/>
      <c r="C281" s="113"/>
      <c r="D281" s="113"/>
      <c r="E281" s="113"/>
      <c r="F281" s="115"/>
      <c r="G281" s="116"/>
      <c r="H281" s="116"/>
      <c r="I281" s="116"/>
      <c r="J281" s="113"/>
      <c r="K281" s="113"/>
      <c r="L281" s="113"/>
      <c r="M281" s="113"/>
      <c r="N281" s="113"/>
      <c r="O281" s="115"/>
      <c r="P281" s="126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</row>
    <row r="282" spans="1:26" ht="17.25" customHeight="1">
      <c r="A282" s="3"/>
      <c r="B282" s="113"/>
      <c r="C282" s="113"/>
      <c r="D282" s="113"/>
      <c r="E282" s="113"/>
      <c r="F282" s="115"/>
      <c r="G282" s="116"/>
      <c r="H282" s="116"/>
      <c r="I282" s="116"/>
      <c r="J282" s="113"/>
      <c r="K282" s="113"/>
      <c r="L282" s="113"/>
      <c r="M282" s="113"/>
      <c r="N282" s="113"/>
      <c r="O282" s="115"/>
      <c r="P282" s="126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</row>
    <row r="283" spans="1:26" ht="17.25" customHeight="1">
      <c r="A283" s="3"/>
      <c r="B283" s="113"/>
      <c r="C283" s="113"/>
      <c r="D283" s="113"/>
      <c r="E283" s="113"/>
      <c r="F283" s="115"/>
      <c r="G283" s="116"/>
      <c r="H283" s="116"/>
      <c r="I283" s="116"/>
      <c r="J283" s="113"/>
      <c r="K283" s="113"/>
      <c r="L283" s="113"/>
      <c r="M283" s="113"/>
      <c r="N283" s="113"/>
      <c r="O283" s="115"/>
      <c r="P283" s="126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</row>
    <row r="284" spans="1:26" ht="17.25" customHeight="1">
      <c r="A284" s="3"/>
      <c r="B284" s="113"/>
      <c r="C284" s="113"/>
      <c r="D284" s="113"/>
      <c r="E284" s="113"/>
      <c r="F284" s="115"/>
      <c r="G284" s="116"/>
      <c r="H284" s="116"/>
      <c r="I284" s="116"/>
      <c r="J284" s="113"/>
      <c r="K284" s="113"/>
      <c r="L284" s="113"/>
      <c r="M284" s="113"/>
      <c r="N284" s="113"/>
      <c r="O284" s="115"/>
      <c r="P284" s="126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</row>
    <row r="285" spans="1:26" ht="17.25" customHeight="1">
      <c r="A285" s="3"/>
      <c r="B285" s="113"/>
      <c r="C285" s="113"/>
      <c r="D285" s="113"/>
      <c r="E285" s="113"/>
      <c r="F285" s="115"/>
      <c r="G285" s="116"/>
      <c r="H285" s="116"/>
      <c r="I285" s="116"/>
      <c r="J285" s="113"/>
      <c r="K285" s="113"/>
      <c r="L285" s="113"/>
      <c r="M285" s="113"/>
      <c r="N285" s="113"/>
      <c r="O285" s="115"/>
      <c r="P285" s="126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</row>
    <row r="286" spans="1:26" ht="17.25" customHeight="1">
      <c r="A286" s="3"/>
      <c r="B286" s="113"/>
      <c r="C286" s="113"/>
      <c r="D286" s="113"/>
      <c r="E286" s="113"/>
      <c r="F286" s="115"/>
      <c r="G286" s="116"/>
      <c r="H286" s="116"/>
      <c r="I286" s="116"/>
      <c r="J286" s="113"/>
      <c r="K286" s="113"/>
      <c r="L286" s="113"/>
      <c r="M286" s="113"/>
      <c r="N286" s="113"/>
      <c r="O286" s="115"/>
      <c r="P286" s="126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</row>
    <row r="287" spans="1:26" ht="17.25" customHeight="1">
      <c r="A287" s="3"/>
      <c r="B287" s="113"/>
      <c r="C287" s="113"/>
      <c r="D287" s="113"/>
      <c r="E287" s="113"/>
      <c r="F287" s="115"/>
      <c r="G287" s="116"/>
      <c r="H287" s="116"/>
      <c r="I287" s="116"/>
      <c r="J287" s="113"/>
      <c r="K287" s="113"/>
      <c r="L287" s="113"/>
      <c r="M287" s="113"/>
      <c r="N287" s="113"/>
      <c r="O287" s="115"/>
      <c r="P287" s="126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</row>
    <row r="288" spans="1:26" ht="17.25" customHeight="1">
      <c r="A288" s="3"/>
      <c r="B288" s="113"/>
      <c r="C288" s="113"/>
      <c r="D288" s="113"/>
      <c r="E288" s="113"/>
      <c r="F288" s="115"/>
      <c r="G288" s="116"/>
      <c r="H288" s="116"/>
      <c r="I288" s="116"/>
      <c r="J288" s="113"/>
      <c r="K288" s="113"/>
      <c r="L288" s="113"/>
      <c r="M288" s="113"/>
      <c r="N288" s="113"/>
      <c r="O288" s="115"/>
      <c r="P288" s="126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</row>
    <row r="289" spans="1:26" ht="17.25" customHeight="1">
      <c r="A289" s="3"/>
      <c r="B289" s="113"/>
      <c r="C289" s="113"/>
      <c r="D289" s="113"/>
      <c r="E289" s="113"/>
      <c r="F289" s="115"/>
      <c r="G289" s="116"/>
      <c r="H289" s="116"/>
      <c r="I289" s="116"/>
      <c r="J289" s="113"/>
      <c r="K289" s="113"/>
      <c r="L289" s="113"/>
      <c r="M289" s="113"/>
      <c r="N289" s="113"/>
      <c r="O289" s="115"/>
      <c r="P289" s="126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</row>
    <row r="290" spans="1:26" ht="17.25" customHeight="1">
      <c r="A290" s="3"/>
      <c r="B290" s="113"/>
      <c r="C290" s="113"/>
      <c r="D290" s="113"/>
      <c r="E290" s="113"/>
      <c r="F290" s="115"/>
      <c r="G290" s="116"/>
      <c r="H290" s="116"/>
      <c r="I290" s="116"/>
      <c r="J290" s="113"/>
      <c r="K290" s="113"/>
      <c r="L290" s="113"/>
      <c r="M290" s="113"/>
      <c r="N290" s="113"/>
      <c r="O290" s="115"/>
      <c r="P290" s="126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</row>
    <row r="291" spans="1:26" ht="17.25" customHeight="1">
      <c r="A291" s="3"/>
      <c r="B291" s="113"/>
      <c r="C291" s="113"/>
      <c r="D291" s="113"/>
      <c r="E291" s="113"/>
      <c r="F291" s="115"/>
      <c r="G291" s="116"/>
      <c r="H291" s="116"/>
      <c r="I291" s="116"/>
      <c r="J291" s="113"/>
      <c r="K291" s="113"/>
      <c r="L291" s="113"/>
      <c r="M291" s="113"/>
      <c r="N291" s="113"/>
      <c r="O291" s="115"/>
      <c r="P291" s="126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</row>
    <row r="292" spans="1:26" ht="17.25" customHeight="1">
      <c r="A292" s="3"/>
      <c r="B292" s="113"/>
      <c r="C292" s="113"/>
      <c r="D292" s="113"/>
      <c r="E292" s="113"/>
      <c r="F292" s="115"/>
      <c r="G292" s="116"/>
      <c r="H292" s="116"/>
      <c r="I292" s="116"/>
      <c r="J292" s="113"/>
      <c r="K292" s="113"/>
      <c r="L292" s="113"/>
      <c r="M292" s="113"/>
      <c r="N292" s="113"/>
      <c r="O292" s="115"/>
      <c r="P292" s="126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</row>
    <row r="293" spans="1:26" ht="17.25" customHeight="1">
      <c r="A293" s="3"/>
      <c r="B293" s="113"/>
      <c r="C293" s="113"/>
      <c r="D293" s="113"/>
      <c r="E293" s="113"/>
      <c r="F293" s="115"/>
      <c r="G293" s="116"/>
      <c r="H293" s="116"/>
      <c r="I293" s="116"/>
      <c r="J293" s="113"/>
      <c r="K293" s="113"/>
      <c r="L293" s="113"/>
      <c r="M293" s="113"/>
      <c r="N293" s="113"/>
      <c r="O293" s="115"/>
      <c r="P293" s="126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</row>
    <row r="294" spans="1:26" ht="17.25" customHeight="1">
      <c r="A294" s="3"/>
      <c r="B294" s="113"/>
      <c r="C294" s="113"/>
      <c r="D294" s="113"/>
      <c r="E294" s="113"/>
      <c r="F294" s="115"/>
      <c r="G294" s="116"/>
      <c r="H294" s="116"/>
      <c r="I294" s="116"/>
      <c r="J294" s="113"/>
      <c r="K294" s="113"/>
      <c r="L294" s="113"/>
      <c r="M294" s="113"/>
      <c r="N294" s="113"/>
      <c r="O294" s="115"/>
      <c r="P294" s="126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</row>
    <row r="295" spans="1:26" ht="17.25" customHeight="1">
      <c r="A295" s="3"/>
      <c r="B295" s="113"/>
      <c r="C295" s="113"/>
      <c r="D295" s="113"/>
      <c r="E295" s="113"/>
      <c r="F295" s="115"/>
      <c r="G295" s="116"/>
      <c r="H295" s="116"/>
      <c r="I295" s="116"/>
      <c r="J295" s="113"/>
      <c r="K295" s="113"/>
      <c r="L295" s="113"/>
      <c r="M295" s="113"/>
      <c r="N295" s="113"/>
      <c r="O295" s="115"/>
      <c r="P295" s="126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</row>
    <row r="296" spans="1:26" ht="17.25" customHeight="1">
      <c r="A296" s="3"/>
      <c r="B296" s="113"/>
      <c r="C296" s="113"/>
      <c r="D296" s="113"/>
      <c r="E296" s="113"/>
      <c r="F296" s="115"/>
      <c r="G296" s="116"/>
      <c r="H296" s="116"/>
      <c r="I296" s="116"/>
      <c r="J296" s="113"/>
      <c r="K296" s="113"/>
      <c r="L296" s="113"/>
      <c r="M296" s="113"/>
      <c r="N296" s="113"/>
      <c r="O296" s="115"/>
      <c r="P296" s="126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</row>
    <row r="297" spans="1:26" ht="17.25" customHeight="1">
      <c r="A297" s="3"/>
      <c r="B297" s="113"/>
      <c r="C297" s="113"/>
      <c r="D297" s="113"/>
      <c r="E297" s="113"/>
      <c r="F297" s="115"/>
      <c r="G297" s="116"/>
      <c r="H297" s="116"/>
      <c r="I297" s="116"/>
      <c r="J297" s="113"/>
      <c r="K297" s="113"/>
      <c r="L297" s="113"/>
      <c r="M297" s="113"/>
      <c r="N297" s="113"/>
      <c r="O297" s="115"/>
      <c r="P297" s="126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</row>
    <row r="298" spans="1:26" ht="17.25" customHeight="1">
      <c r="A298" s="3"/>
      <c r="B298" s="113"/>
      <c r="C298" s="113"/>
      <c r="D298" s="113"/>
      <c r="E298" s="113"/>
      <c r="F298" s="115"/>
      <c r="G298" s="116"/>
      <c r="H298" s="116"/>
      <c r="I298" s="116"/>
      <c r="J298" s="113"/>
      <c r="K298" s="113"/>
      <c r="L298" s="113"/>
      <c r="M298" s="113"/>
      <c r="N298" s="113"/>
      <c r="O298" s="115"/>
      <c r="P298" s="126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</row>
    <row r="299" spans="1:26" ht="17.25" customHeight="1">
      <c r="A299" s="3"/>
      <c r="B299" s="113"/>
      <c r="C299" s="113"/>
      <c r="D299" s="113"/>
      <c r="E299" s="113"/>
      <c r="F299" s="115"/>
      <c r="G299" s="116"/>
      <c r="H299" s="116"/>
      <c r="I299" s="116"/>
      <c r="J299" s="113"/>
      <c r="K299" s="113"/>
      <c r="L299" s="113"/>
      <c r="M299" s="113"/>
      <c r="N299" s="113"/>
      <c r="O299" s="115"/>
      <c r="P299" s="126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</row>
    <row r="300" spans="1:26" ht="17.25" customHeight="1">
      <c r="A300" s="3"/>
      <c r="B300" s="113"/>
      <c r="C300" s="113"/>
      <c r="D300" s="113"/>
      <c r="E300" s="113"/>
      <c r="F300" s="115"/>
      <c r="G300" s="116"/>
      <c r="H300" s="116"/>
      <c r="I300" s="116"/>
      <c r="J300" s="113"/>
      <c r="K300" s="113"/>
      <c r="L300" s="113"/>
      <c r="M300" s="113"/>
      <c r="N300" s="113"/>
      <c r="O300" s="115"/>
      <c r="P300" s="126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</row>
    <row r="301" spans="1:26" ht="17.25" customHeight="1">
      <c r="A301" s="3"/>
      <c r="B301" s="113"/>
      <c r="C301" s="113"/>
      <c r="D301" s="113"/>
      <c r="E301" s="113"/>
      <c r="F301" s="115"/>
      <c r="G301" s="116"/>
      <c r="H301" s="116"/>
      <c r="I301" s="116"/>
      <c r="J301" s="113"/>
      <c r="K301" s="113"/>
      <c r="L301" s="113"/>
      <c r="M301" s="113"/>
      <c r="N301" s="113"/>
      <c r="O301" s="115"/>
      <c r="P301" s="126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</row>
    <row r="302" spans="1:26" ht="17.25" customHeight="1">
      <c r="A302" s="3"/>
      <c r="B302" s="113"/>
      <c r="C302" s="113"/>
      <c r="D302" s="113"/>
      <c r="E302" s="113"/>
      <c r="F302" s="115"/>
      <c r="G302" s="116"/>
      <c r="H302" s="116"/>
      <c r="I302" s="116"/>
      <c r="J302" s="113"/>
      <c r="K302" s="113"/>
      <c r="L302" s="113"/>
      <c r="M302" s="113"/>
      <c r="N302" s="113"/>
      <c r="O302" s="115"/>
      <c r="P302" s="126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</row>
    <row r="303" spans="1:26" ht="17.25" customHeight="1">
      <c r="A303" s="3"/>
      <c r="B303" s="113"/>
      <c r="C303" s="113"/>
      <c r="D303" s="113"/>
      <c r="E303" s="113"/>
      <c r="F303" s="115"/>
      <c r="G303" s="116"/>
      <c r="H303" s="116"/>
      <c r="I303" s="116"/>
      <c r="J303" s="113"/>
      <c r="K303" s="113"/>
      <c r="L303" s="113"/>
      <c r="M303" s="113"/>
      <c r="N303" s="113"/>
      <c r="O303" s="115"/>
      <c r="P303" s="126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</row>
    <row r="304" spans="1:26" ht="17.25" customHeight="1">
      <c r="A304" s="3"/>
      <c r="B304" s="113"/>
      <c r="C304" s="113"/>
      <c r="D304" s="113"/>
      <c r="E304" s="113"/>
      <c r="F304" s="115"/>
      <c r="G304" s="116"/>
      <c r="H304" s="116"/>
      <c r="I304" s="116"/>
      <c r="J304" s="113"/>
      <c r="K304" s="113"/>
      <c r="L304" s="113"/>
      <c r="M304" s="113"/>
      <c r="N304" s="113"/>
      <c r="O304" s="115"/>
      <c r="P304" s="126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</row>
    <row r="305" spans="1:26" ht="17.25" customHeight="1">
      <c r="A305" s="3"/>
      <c r="B305" s="113"/>
      <c r="C305" s="113"/>
      <c r="D305" s="113"/>
      <c r="E305" s="113"/>
      <c r="F305" s="115"/>
      <c r="G305" s="116"/>
      <c r="H305" s="116"/>
      <c r="I305" s="116"/>
      <c r="J305" s="113"/>
      <c r="K305" s="113"/>
      <c r="L305" s="113"/>
      <c r="M305" s="113"/>
      <c r="N305" s="113"/>
      <c r="O305" s="115"/>
      <c r="P305" s="126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</row>
    <row r="306" spans="1:26" ht="17.25" customHeight="1">
      <c r="A306" s="3"/>
      <c r="B306" s="113"/>
      <c r="C306" s="113"/>
      <c r="D306" s="113"/>
      <c r="E306" s="113"/>
      <c r="F306" s="115"/>
      <c r="G306" s="116"/>
      <c r="H306" s="116"/>
      <c r="I306" s="116"/>
      <c r="J306" s="113"/>
      <c r="K306" s="113"/>
      <c r="L306" s="113"/>
      <c r="M306" s="113"/>
      <c r="N306" s="113"/>
      <c r="O306" s="115"/>
      <c r="P306" s="126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</row>
    <row r="307" spans="1:26" ht="17.25" customHeight="1">
      <c r="A307" s="3"/>
      <c r="B307" s="113"/>
      <c r="C307" s="113"/>
      <c r="D307" s="113"/>
      <c r="E307" s="113"/>
      <c r="F307" s="115"/>
      <c r="G307" s="116"/>
      <c r="H307" s="116"/>
      <c r="I307" s="116"/>
      <c r="J307" s="113"/>
      <c r="K307" s="113"/>
      <c r="L307" s="113"/>
      <c r="M307" s="113"/>
      <c r="N307" s="113"/>
      <c r="O307" s="115"/>
      <c r="P307" s="126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</row>
    <row r="308" spans="1:26" ht="17.25" customHeight="1">
      <c r="A308" s="3"/>
      <c r="B308" s="113"/>
      <c r="C308" s="113"/>
      <c r="D308" s="113"/>
      <c r="E308" s="113"/>
      <c r="F308" s="115"/>
      <c r="G308" s="116"/>
      <c r="H308" s="116"/>
      <c r="I308" s="116"/>
      <c r="J308" s="113"/>
      <c r="K308" s="113"/>
      <c r="L308" s="113"/>
      <c r="M308" s="113"/>
      <c r="N308" s="113"/>
      <c r="O308" s="115"/>
      <c r="P308" s="126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</row>
    <row r="309" spans="1:26" ht="17.25" customHeight="1">
      <c r="A309" s="3"/>
      <c r="B309" s="113"/>
      <c r="C309" s="113"/>
      <c r="D309" s="113"/>
      <c r="E309" s="113"/>
      <c r="F309" s="115"/>
      <c r="G309" s="116"/>
      <c r="H309" s="116"/>
      <c r="I309" s="116"/>
      <c r="J309" s="113"/>
      <c r="K309" s="113"/>
      <c r="L309" s="113"/>
      <c r="M309" s="113"/>
      <c r="N309" s="113"/>
      <c r="O309" s="115"/>
      <c r="P309" s="126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</row>
    <row r="310" spans="1:26" ht="17.25" customHeight="1">
      <c r="A310" s="3"/>
      <c r="B310" s="113"/>
      <c r="C310" s="113"/>
      <c r="D310" s="113"/>
      <c r="E310" s="113"/>
      <c r="F310" s="115"/>
      <c r="G310" s="116"/>
      <c r="H310" s="116"/>
      <c r="I310" s="116"/>
      <c r="J310" s="113"/>
      <c r="K310" s="113"/>
      <c r="L310" s="113"/>
      <c r="M310" s="113"/>
      <c r="N310" s="113"/>
      <c r="O310" s="115"/>
      <c r="P310" s="126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</row>
    <row r="311" spans="1:26" ht="17.25" customHeight="1">
      <c r="A311" s="3"/>
      <c r="B311" s="113"/>
      <c r="C311" s="113"/>
      <c r="D311" s="113"/>
      <c r="E311" s="113"/>
      <c r="F311" s="115"/>
      <c r="G311" s="116"/>
      <c r="H311" s="116"/>
      <c r="I311" s="116"/>
      <c r="J311" s="113"/>
      <c r="K311" s="113"/>
      <c r="L311" s="113"/>
      <c r="M311" s="113"/>
      <c r="N311" s="113"/>
      <c r="O311" s="115"/>
      <c r="P311" s="126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</row>
    <row r="312" spans="1:26" ht="17.25" customHeight="1">
      <c r="A312" s="3"/>
      <c r="B312" s="113"/>
      <c r="C312" s="113"/>
      <c r="D312" s="113"/>
      <c r="E312" s="113"/>
      <c r="F312" s="115"/>
      <c r="G312" s="116"/>
      <c r="H312" s="116"/>
      <c r="I312" s="116"/>
      <c r="J312" s="113"/>
      <c r="K312" s="113"/>
      <c r="L312" s="113"/>
      <c r="M312" s="113"/>
      <c r="N312" s="113"/>
      <c r="O312" s="115"/>
      <c r="P312" s="126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</row>
    <row r="313" spans="1:26" ht="17.25" customHeight="1">
      <c r="A313" s="3"/>
      <c r="B313" s="113"/>
      <c r="C313" s="113"/>
      <c r="D313" s="113"/>
      <c r="E313" s="113"/>
      <c r="F313" s="115"/>
      <c r="G313" s="116"/>
      <c r="H313" s="116"/>
      <c r="I313" s="116"/>
      <c r="J313" s="113"/>
      <c r="K313" s="113"/>
      <c r="L313" s="113"/>
      <c r="M313" s="113"/>
      <c r="N313" s="113"/>
      <c r="O313" s="115"/>
      <c r="P313" s="126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</row>
    <row r="314" spans="1:26" ht="17.25" customHeight="1">
      <c r="A314" s="3"/>
      <c r="B314" s="113"/>
      <c r="C314" s="113"/>
      <c r="D314" s="113"/>
      <c r="E314" s="113"/>
      <c r="F314" s="115"/>
      <c r="G314" s="116"/>
      <c r="H314" s="116"/>
      <c r="I314" s="116"/>
      <c r="J314" s="113"/>
      <c r="K314" s="113"/>
      <c r="L314" s="113"/>
      <c r="M314" s="113"/>
      <c r="N314" s="113"/>
      <c r="O314" s="115"/>
      <c r="P314" s="126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</row>
    <row r="315" spans="1:26" ht="17.25" customHeight="1">
      <c r="A315" s="3"/>
      <c r="B315" s="113"/>
      <c r="C315" s="113"/>
      <c r="D315" s="113"/>
      <c r="E315" s="113"/>
      <c r="F315" s="115"/>
      <c r="G315" s="116"/>
      <c r="H315" s="116"/>
      <c r="I315" s="116"/>
      <c r="J315" s="113"/>
      <c r="K315" s="113"/>
      <c r="L315" s="113"/>
      <c r="M315" s="113"/>
      <c r="N315" s="113"/>
      <c r="O315" s="115"/>
      <c r="P315" s="126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</row>
    <row r="316" spans="1:26" ht="17.25" customHeight="1">
      <c r="A316" s="3"/>
      <c r="B316" s="113"/>
      <c r="C316" s="113"/>
      <c r="D316" s="113"/>
      <c r="E316" s="113"/>
      <c r="F316" s="115"/>
      <c r="G316" s="116"/>
      <c r="H316" s="116"/>
      <c r="I316" s="116"/>
      <c r="J316" s="113"/>
      <c r="K316" s="113"/>
      <c r="L316" s="113"/>
      <c r="M316" s="113"/>
      <c r="N316" s="113"/>
      <c r="O316" s="115"/>
      <c r="P316" s="126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</row>
    <row r="317" spans="1:26" ht="17.25" customHeight="1">
      <c r="A317" s="3"/>
      <c r="B317" s="113"/>
      <c r="C317" s="113"/>
      <c r="D317" s="113"/>
      <c r="E317" s="113"/>
      <c r="F317" s="115"/>
      <c r="G317" s="116"/>
      <c r="H317" s="116"/>
      <c r="I317" s="116"/>
      <c r="J317" s="113"/>
      <c r="K317" s="113"/>
      <c r="L317" s="113"/>
      <c r="M317" s="113"/>
      <c r="N317" s="113"/>
      <c r="O317" s="115"/>
      <c r="P317" s="126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</row>
    <row r="318" spans="1:26" ht="17.25" customHeight="1">
      <c r="A318" s="3"/>
      <c r="B318" s="113"/>
      <c r="C318" s="113"/>
      <c r="D318" s="113"/>
      <c r="E318" s="113"/>
      <c r="F318" s="115"/>
      <c r="G318" s="116"/>
      <c r="H318" s="116"/>
      <c r="I318" s="116"/>
      <c r="J318" s="113"/>
      <c r="K318" s="113"/>
      <c r="L318" s="113"/>
      <c r="M318" s="113"/>
      <c r="N318" s="113"/>
      <c r="O318" s="115"/>
      <c r="P318" s="126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</row>
    <row r="319" spans="1:26" ht="17.25" customHeight="1">
      <c r="A319" s="3"/>
      <c r="B319" s="113"/>
      <c r="C319" s="113"/>
      <c r="D319" s="113"/>
      <c r="E319" s="113"/>
      <c r="F319" s="115"/>
      <c r="G319" s="116"/>
      <c r="H319" s="116"/>
      <c r="I319" s="116"/>
      <c r="J319" s="113"/>
      <c r="K319" s="113"/>
      <c r="L319" s="113"/>
      <c r="M319" s="113"/>
      <c r="N319" s="113"/>
      <c r="O319" s="115"/>
      <c r="P319" s="126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</row>
    <row r="320" spans="1:26" ht="17.25" customHeight="1">
      <c r="A320" s="3"/>
      <c r="B320" s="113"/>
      <c r="C320" s="113"/>
      <c r="D320" s="113"/>
      <c r="E320" s="113"/>
      <c r="F320" s="115"/>
      <c r="G320" s="116"/>
      <c r="H320" s="116"/>
      <c r="I320" s="116"/>
      <c r="J320" s="113"/>
      <c r="K320" s="113"/>
      <c r="L320" s="113"/>
      <c r="M320" s="113"/>
      <c r="N320" s="113"/>
      <c r="O320" s="115"/>
      <c r="P320" s="126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</row>
    <row r="321" spans="1:26" ht="17.25" customHeight="1">
      <c r="A321" s="3"/>
      <c r="B321" s="113"/>
      <c r="C321" s="113"/>
      <c r="D321" s="113"/>
      <c r="E321" s="113"/>
      <c r="F321" s="115"/>
      <c r="G321" s="116"/>
      <c r="H321" s="116"/>
      <c r="I321" s="116"/>
      <c r="J321" s="113"/>
      <c r="K321" s="113"/>
      <c r="L321" s="113"/>
      <c r="M321" s="113"/>
      <c r="N321" s="113"/>
      <c r="O321" s="115"/>
      <c r="P321" s="126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</row>
    <row r="322" spans="1:26" ht="17.25" customHeight="1">
      <c r="A322" s="3"/>
      <c r="B322" s="113"/>
      <c r="C322" s="113"/>
      <c r="D322" s="113"/>
      <c r="E322" s="113"/>
      <c r="F322" s="115"/>
      <c r="G322" s="116"/>
      <c r="H322" s="116"/>
      <c r="I322" s="116"/>
      <c r="J322" s="113"/>
      <c r="K322" s="113"/>
      <c r="L322" s="113"/>
      <c r="M322" s="113"/>
      <c r="N322" s="113"/>
      <c r="O322" s="115"/>
      <c r="P322" s="126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</row>
    <row r="323" spans="1:26" ht="17.25" customHeight="1">
      <c r="A323" s="3"/>
      <c r="B323" s="113"/>
      <c r="C323" s="113"/>
      <c r="D323" s="113"/>
      <c r="E323" s="113"/>
      <c r="F323" s="115"/>
      <c r="G323" s="116"/>
      <c r="H323" s="116"/>
      <c r="I323" s="116"/>
      <c r="J323" s="113"/>
      <c r="K323" s="113"/>
      <c r="L323" s="113"/>
      <c r="M323" s="113"/>
      <c r="N323" s="113"/>
      <c r="O323" s="115"/>
      <c r="P323" s="126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</row>
    <row r="324" spans="1:26" ht="17.25" customHeight="1">
      <c r="A324" s="3"/>
      <c r="B324" s="113"/>
      <c r="C324" s="113"/>
      <c r="D324" s="113"/>
      <c r="E324" s="113"/>
      <c r="F324" s="115"/>
      <c r="G324" s="116"/>
      <c r="H324" s="116"/>
      <c r="I324" s="116"/>
      <c r="J324" s="113"/>
      <c r="K324" s="113"/>
      <c r="L324" s="113"/>
      <c r="M324" s="113"/>
      <c r="N324" s="113"/>
      <c r="O324" s="115"/>
      <c r="P324" s="126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</row>
    <row r="325" spans="1:26" ht="17.25" customHeight="1">
      <c r="A325" s="3"/>
      <c r="B325" s="113"/>
      <c r="C325" s="113"/>
      <c r="D325" s="113"/>
      <c r="E325" s="113"/>
      <c r="F325" s="115"/>
      <c r="G325" s="116"/>
      <c r="H325" s="116"/>
      <c r="I325" s="116"/>
      <c r="J325" s="113"/>
      <c r="K325" s="113"/>
      <c r="L325" s="113"/>
      <c r="M325" s="113"/>
      <c r="N325" s="113"/>
      <c r="O325" s="115"/>
      <c r="P325" s="126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</row>
    <row r="326" spans="1:26" ht="17.25" customHeight="1">
      <c r="A326" s="3"/>
      <c r="B326" s="113"/>
      <c r="C326" s="113"/>
      <c r="D326" s="113"/>
      <c r="E326" s="113"/>
      <c r="F326" s="115"/>
      <c r="G326" s="116"/>
      <c r="H326" s="116"/>
      <c r="I326" s="116"/>
      <c r="J326" s="113"/>
      <c r="K326" s="113"/>
      <c r="L326" s="113"/>
      <c r="M326" s="113"/>
      <c r="N326" s="113"/>
      <c r="O326" s="115"/>
      <c r="P326" s="126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</row>
    <row r="327" spans="1:26" ht="17.25" customHeight="1">
      <c r="A327" s="3"/>
      <c r="B327" s="113"/>
      <c r="C327" s="113"/>
      <c r="D327" s="113"/>
      <c r="E327" s="113"/>
      <c r="F327" s="115"/>
      <c r="G327" s="116"/>
      <c r="H327" s="116"/>
      <c r="I327" s="116"/>
      <c r="J327" s="113"/>
      <c r="K327" s="113"/>
      <c r="L327" s="113"/>
      <c r="M327" s="113"/>
      <c r="N327" s="113"/>
      <c r="O327" s="115"/>
      <c r="P327" s="126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</row>
    <row r="328" spans="1:26" ht="17.25" customHeight="1">
      <c r="A328" s="3"/>
      <c r="B328" s="113"/>
      <c r="C328" s="113"/>
      <c r="D328" s="113"/>
      <c r="E328" s="113"/>
      <c r="F328" s="115"/>
      <c r="G328" s="116"/>
      <c r="H328" s="116"/>
      <c r="I328" s="116"/>
      <c r="J328" s="113"/>
      <c r="K328" s="113"/>
      <c r="L328" s="113"/>
      <c r="M328" s="113"/>
      <c r="N328" s="113"/>
      <c r="O328" s="115"/>
      <c r="P328" s="126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</row>
    <row r="329" spans="1:26" ht="17.25" customHeight="1">
      <c r="A329" s="3"/>
      <c r="B329" s="113"/>
      <c r="C329" s="113"/>
      <c r="D329" s="113"/>
      <c r="E329" s="113"/>
      <c r="F329" s="115"/>
      <c r="G329" s="116"/>
      <c r="H329" s="116"/>
      <c r="I329" s="116"/>
      <c r="J329" s="113"/>
      <c r="K329" s="113"/>
      <c r="L329" s="113"/>
      <c r="M329" s="113"/>
      <c r="N329" s="113"/>
      <c r="O329" s="115"/>
      <c r="P329" s="126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</row>
    <row r="330" spans="1:26" ht="17.25" customHeight="1">
      <c r="A330" s="3"/>
      <c r="B330" s="113"/>
      <c r="C330" s="113"/>
      <c r="D330" s="113"/>
      <c r="E330" s="113"/>
      <c r="F330" s="115"/>
      <c r="G330" s="116"/>
      <c r="H330" s="116"/>
      <c r="I330" s="116"/>
      <c r="J330" s="113"/>
      <c r="K330" s="113"/>
      <c r="L330" s="113"/>
      <c r="M330" s="113"/>
      <c r="N330" s="113"/>
      <c r="O330" s="115"/>
      <c r="P330" s="126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</row>
    <row r="331" spans="1:26" ht="17.25" customHeight="1">
      <c r="A331" s="3"/>
      <c r="B331" s="113"/>
      <c r="C331" s="113"/>
      <c r="D331" s="113"/>
      <c r="E331" s="113"/>
      <c r="F331" s="115"/>
      <c r="G331" s="116"/>
      <c r="H331" s="116"/>
      <c r="I331" s="116"/>
      <c r="J331" s="113"/>
      <c r="K331" s="113"/>
      <c r="L331" s="113"/>
      <c r="M331" s="113"/>
      <c r="N331" s="113"/>
      <c r="O331" s="115"/>
      <c r="P331" s="126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</row>
    <row r="332" spans="1:26" ht="17.25" customHeight="1">
      <c r="A332" s="3"/>
      <c r="B332" s="113"/>
      <c r="C332" s="113"/>
      <c r="D332" s="113"/>
      <c r="E332" s="113"/>
      <c r="F332" s="115"/>
      <c r="G332" s="116"/>
      <c r="H332" s="116"/>
      <c r="I332" s="116"/>
      <c r="J332" s="113"/>
      <c r="K332" s="113"/>
      <c r="L332" s="113"/>
      <c r="M332" s="113"/>
      <c r="N332" s="113"/>
      <c r="O332" s="115"/>
      <c r="P332" s="126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</row>
    <row r="333" spans="1:26" ht="17.25" customHeight="1">
      <c r="A333" s="3"/>
      <c r="B333" s="113"/>
      <c r="C333" s="113"/>
      <c r="D333" s="113"/>
      <c r="E333" s="113"/>
      <c r="F333" s="115"/>
      <c r="G333" s="116"/>
      <c r="H333" s="116"/>
      <c r="I333" s="116"/>
      <c r="J333" s="113"/>
      <c r="K333" s="113"/>
      <c r="L333" s="113"/>
      <c r="M333" s="113"/>
      <c r="N333" s="113"/>
      <c r="O333" s="115"/>
      <c r="P333" s="126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</row>
    <row r="334" spans="1:26" ht="17.25" customHeight="1">
      <c r="A334" s="3"/>
      <c r="B334" s="113"/>
      <c r="C334" s="113"/>
      <c r="D334" s="113"/>
      <c r="E334" s="113"/>
      <c r="F334" s="115"/>
      <c r="G334" s="116"/>
      <c r="H334" s="116"/>
      <c r="I334" s="116"/>
      <c r="J334" s="113"/>
      <c r="K334" s="113"/>
      <c r="L334" s="113"/>
      <c r="M334" s="113"/>
      <c r="N334" s="113"/>
      <c r="O334" s="115"/>
      <c r="P334" s="126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</row>
    <row r="335" spans="1:26" ht="17.25" customHeight="1">
      <c r="A335" s="3"/>
      <c r="B335" s="113"/>
      <c r="C335" s="113"/>
      <c r="D335" s="113"/>
      <c r="E335" s="113"/>
      <c r="F335" s="115"/>
      <c r="G335" s="116"/>
      <c r="H335" s="116"/>
      <c r="I335" s="116"/>
      <c r="J335" s="113"/>
      <c r="K335" s="113"/>
      <c r="L335" s="113"/>
      <c r="M335" s="113"/>
      <c r="N335" s="113"/>
      <c r="O335" s="115"/>
      <c r="P335" s="126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</row>
    <row r="336" spans="1:26" ht="17.25" customHeight="1">
      <c r="A336" s="3"/>
      <c r="B336" s="113"/>
      <c r="C336" s="113"/>
      <c r="D336" s="113"/>
      <c r="E336" s="113"/>
      <c r="F336" s="115"/>
      <c r="G336" s="116"/>
      <c r="H336" s="116"/>
      <c r="I336" s="116"/>
      <c r="J336" s="113"/>
      <c r="K336" s="113"/>
      <c r="L336" s="113"/>
      <c r="M336" s="113"/>
      <c r="N336" s="113"/>
      <c r="O336" s="115"/>
      <c r="P336" s="126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</row>
    <row r="337" spans="1:26" ht="17.25" customHeight="1">
      <c r="A337" s="3"/>
      <c r="B337" s="113"/>
      <c r="C337" s="113"/>
      <c r="D337" s="113"/>
      <c r="E337" s="113"/>
      <c r="F337" s="115"/>
      <c r="G337" s="116"/>
      <c r="H337" s="116"/>
      <c r="I337" s="116"/>
      <c r="J337" s="113"/>
      <c r="K337" s="113"/>
      <c r="L337" s="113"/>
      <c r="M337" s="113"/>
      <c r="N337" s="113"/>
      <c r="O337" s="115"/>
      <c r="P337" s="126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</row>
    <row r="338" spans="1:26" ht="17.25" customHeight="1">
      <c r="A338" s="3"/>
      <c r="B338" s="113"/>
      <c r="C338" s="113"/>
      <c r="D338" s="113"/>
      <c r="E338" s="113"/>
      <c r="F338" s="115"/>
      <c r="G338" s="116"/>
      <c r="H338" s="116"/>
      <c r="I338" s="116"/>
      <c r="J338" s="113"/>
      <c r="K338" s="113"/>
      <c r="L338" s="113"/>
      <c r="M338" s="113"/>
      <c r="N338" s="113"/>
      <c r="O338" s="115"/>
      <c r="P338" s="126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</row>
    <row r="339" spans="1:26" ht="17.25" customHeight="1">
      <c r="A339" s="3"/>
      <c r="B339" s="113"/>
      <c r="C339" s="113"/>
      <c r="D339" s="113"/>
      <c r="E339" s="113"/>
      <c r="F339" s="115"/>
      <c r="G339" s="116"/>
      <c r="H339" s="116"/>
      <c r="I339" s="116"/>
      <c r="J339" s="113"/>
      <c r="K339" s="113"/>
      <c r="L339" s="113"/>
      <c r="M339" s="113"/>
      <c r="N339" s="113"/>
      <c r="O339" s="115"/>
      <c r="P339" s="126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</row>
    <row r="340" spans="1:26" ht="17.25" customHeight="1">
      <c r="A340" s="3"/>
      <c r="B340" s="113"/>
      <c r="C340" s="113"/>
      <c r="D340" s="113"/>
      <c r="E340" s="113"/>
      <c r="F340" s="115"/>
      <c r="G340" s="116"/>
      <c r="H340" s="116"/>
      <c r="I340" s="116"/>
      <c r="J340" s="113"/>
      <c r="K340" s="113"/>
      <c r="L340" s="113"/>
      <c r="M340" s="113"/>
      <c r="N340" s="113"/>
      <c r="O340" s="115"/>
      <c r="P340" s="126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</row>
    <row r="341" spans="1:26" ht="17.25" customHeight="1">
      <c r="A341" s="3"/>
      <c r="B341" s="113"/>
      <c r="C341" s="113"/>
      <c r="D341" s="113"/>
      <c r="E341" s="113"/>
      <c r="F341" s="115"/>
      <c r="G341" s="116"/>
      <c r="H341" s="116"/>
      <c r="I341" s="116"/>
      <c r="J341" s="113"/>
      <c r="K341" s="113"/>
      <c r="L341" s="113"/>
      <c r="M341" s="113"/>
      <c r="N341" s="113"/>
      <c r="O341" s="115"/>
      <c r="P341" s="126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</row>
    <row r="342" spans="1:26" ht="17.25" customHeight="1">
      <c r="A342" s="3"/>
      <c r="B342" s="113"/>
      <c r="C342" s="113"/>
      <c r="D342" s="113"/>
      <c r="E342" s="113"/>
      <c r="F342" s="115"/>
      <c r="G342" s="116"/>
      <c r="H342" s="116"/>
      <c r="I342" s="116"/>
      <c r="J342" s="113"/>
      <c r="K342" s="113"/>
      <c r="L342" s="113"/>
      <c r="M342" s="113"/>
      <c r="N342" s="113"/>
      <c r="O342" s="115"/>
      <c r="P342" s="126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</row>
    <row r="343" spans="1:26" ht="17.25" customHeight="1">
      <c r="A343" s="3"/>
      <c r="B343" s="113"/>
      <c r="C343" s="113"/>
      <c r="D343" s="113"/>
      <c r="E343" s="113"/>
      <c r="F343" s="115"/>
      <c r="G343" s="116"/>
      <c r="H343" s="116"/>
      <c r="I343" s="116"/>
      <c r="J343" s="113"/>
      <c r="K343" s="113"/>
      <c r="L343" s="113"/>
      <c r="M343" s="113"/>
      <c r="N343" s="113"/>
      <c r="O343" s="115"/>
      <c r="P343" s="126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</row>
    <row r="344" spans="1:26" ht="17.25" customHeight="1">
      <c r="A344" s="3"/>
      <c r="B344" s="113"/>
      <c r="C344" s="113"/>
      <c r="D344" s="113"/>
      <c r="E344" s="113"/>
      <c r="F344" s="115"/>
      <c r="G344" s="116"/>
      <c r="H344" s="116"/>
      <c r="I344" s="116"/>
      <c r="J344" s="113"/>
      <c r="K344" s="113"/>
      <c r="L344" s="113"/>
      <c r="M344" s="113"/>
      <c r="N344" s="113"/>
      <c r="O344" s="115"/>
      <c r="P344" s="126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</row>
    <row r="345" spans="1:26" ht="17.25" customHeight="1">
      <c r="A345" s="3"/>
      <c r="B345" s="113"/>
      <c r="C345" s="113"/>
      <c r="D345" s="113"/>
      <c r="E345" s="113"/>
      <c r="F345" s="115"/>
      <c r="G345" s="116"/>
      <c r="H345" s="116"/>
      <c r="I345" s="116"/>
      <c r="J345" s="113"/>
      <c r="K345" s="113"/>
      <c r="L345" s="113"/>
      <c r="M345" s="113"/>
      <c r="N345" s="113"/>
      <c r="O345" s="115"/>
      <c r="P345" s="126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</row>
    <row r="346" spans="1:26" ht="17.25" customHeight="1">
      <c r="A346" s="3"/>
      <c r="B346" s="113"/>
      <c r="C346" s="113"/>
      <c r="D346" s="113"/>
      <c r="E346" s="113"/>
      <c r="F346" s="115"/>
      <c r="G346" s="116"/>
      <c r="H346" s="116"/>
      <c r="I346" s="116"/>
      <c r="J346" s="113"/>
      <c r="K346" s="113"/>
      <c r="L346" s="113"/>
      <c r="M346" s="113"/>
      <c r="N346" s="113"/>
      <c r="O346" s="115"/>
      <c r="P346" s="126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</row>
    <row r="347" spans="1:26" ht="17.25" customHeight="1">
      <c r="A347" s="3"/>
      <c r="B347" s="113"/>
      <c r="C347" s="113"/>
      <c r="D347" s="113"/>
      <c r="E347" s="113"/>
      <c r="F347" s="115"/>
      <c r="G347" s="116"/>
      <c r="H347" s="116"/>
      <c r="I347" s="116"/>
      <c r="J347" s="113"/>
      <c r="K347" s="113"/>
      <c r="L347" s="113"/>
      <c r="M347" s="113"/>
      <c r="N347" s="113"/>
      <c r="O347" s="115"/>
      <c r="P347" s="126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</row>
    <row r="348" spans="1:26" ht="17.25" customHeight="1">
      <c r="A348" s="3"/>
      <c r="B348" s="113"/>
      <c r="C348" s="113"/>
      <c r="D348" s="113"/>
      <c r="E348" s="113"/>
      <c r="F348" s="115"/>
      <c r="G348" s="116"/>
      <c r="H348" s="116"/>
      <c r="I348" s="116"/>
      <c r="J348" s="113"/>
      <c r="K348" s="113"/>
      <c r="L348" s="113"/>
      <c r="M348" s="113"/>
      <c r="N348" s="113"/>
      <c r="O348" s="115"/>
      <c r="P348" s="126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</row>
    <row r="349" spans="1:26" ht="17.25" customHeight="1">
      <c r="A349" s="3"/>
      <c r="B349" s="113"/>
      <c r="C349" s="113"/>
      <c r="D349" s="113"/>
      <c r="E349" s="113"/>
      <c r="F349" s="115"/>
      <c r="G349" s="116"/>
      <c r="H349" s="116"/>
      <c r="I349" s="116"/>
      <c r="J349" s="113"/>
      <c r="K349" s="113"/>
      <c r="L349" s="113"/>
      <c r="M349" s="113"/>
      <c r="N349" s="113"/>
      <c r="O349" s="115"/>
      <c r="P349" s="126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</row>
    <row r="350" spans="1:26" ht="17.25" customHeight="1">
      <c r="A350" s="3"/>
      <c r="B350" s="113"/>
      <c r="C350" s="113"/>
      <c r="D350" s="113"/>
      <c r="E350" s="113"/>
      <c r="F350" s="115"/>
      <c r="G350" s="116"/>
      <c r="H350" s="116"/>
      <c r="I350" s="116"/>
      <c r="J350" s="113"/>
      <c r="K350" s="113"/>
      <c r="L350" s="113"/>
      <c r="M350" s="113"/>
      <c r="N350" s="113"/>
      <c r="O350" s="115"/>
      <c r="P350" s="126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</row>
    <row r="351" spans="1:26" ht="17.25" customHeight="1">
      <c r="A351" s="3"/>
      <c r="B351" s="113"/>
      <c r="C351" s="113"/>
      <c r="D351" s="113"/>
      <c r="E351" s="113"/>
      <c r="F351" s="115"/>
      <c r="G351" s="116"/>
      <c r="H351" s="116"/>
      <c r="I351" s="116"/>
      <c r="J351" s="113"/>
      <c r="K351" s="113"/>
      <c r="L351" s="113"/>
      <c r="M351" s="113"/>
      <c r="N351" s="113"/>
      <c r="O351" s="115"/>
      <c r="P351" s="126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</row>
    <row r="352" spans="1:26" ht="17.25" customHeight="1">
      <c r="A352" s="3"/>
      <c r="B352" s="113"/>
      <c r="C352" s="113"/>
      <c r="D352" s="113"/>
      <c r="E352" s="113"/>
      <c r="F352" s="115"/>
      <c r="G352" s="116"/>
      <c r="H352" s="116"/>
      <c r="I352" s="116"/>
      <c r="J352" s="113"/>
      <c r="K352" s="113"/>
      <c r="L352" s="113"/>
      <c r="M352" s="113"/>
      <c r="N352" s="113"/>
      <c r="O352" s="115"/>
      <c r="P352" s="126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</row>
    <row r="353" spans="1:26" ht="17.25" customHeight="1">
      <c r="A353" s="3"/>
      <c r="B353" s="113"/>
      <c r="C353" s="113"/>
      <c r="D353" s="113"/>
      <c r="E353" s="113"/>
      <c r="F353" s="115"/>
      <c r="G353" s="116"/>
      <c r="H353" s="116"/>
      <c r="I353" s="116"/>
      <c r="J353" s="113"/>
      <c r="K353" s="113"/>
      <c r="L353" s="113"/>
      <c r="M353" s="113"/>
      <c r="N353" s="113"/>
      <c r="O353" s="115"/>
      <c r="P353" s="126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</row>
    <row r="354" spans="1:26" ht="17.25" customHeight="1">
      <c r="A354" s="3"/>
      <c r="B354" s="113"/>
      <c r="C354" s="113"/>
      <c r="D354" s="113"/>
      <c r="E354" s="113"/>
      <c r="F354" s="115"/>
      <c r="G354" s="116"/>
      <c r="H354" s="116"/>
      <c r="I354" s="116"/>
      <c r="J354" s="113"/>
      <c r="K354" s="113"/>
      <c r="L354" s="113"/>
      <c r="M354" s="113"/>
      <c r="N354" s="113"/>
      <c r="O354" s="115"/>
      <c r="P354" s="126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</row>
    <row r="355" spans="1:26" ht="17.25" customHeight="1">
      <c r="A355" s="3"/>
      <c r="B355" s="113"/>
      <c r="C355" s="113"/>
      <c r="D355" s="113"/>
      <c r="E355" s="113"/>
      <c r="F355" s="115"/>
      <c r="G355" s="116"/>
      <c r="H355" s="116"/>
      <c r="I355" s="116"/>
      <c r="J355" s="113"/>
      <c r="K355" s="113"/>
      <c r="L355" s="113"/>
      <c r="M355" s="113"/>
      <c r="N355" s="113"/>
      <c r="O355" s="115"/>
      <c r="P355" s="126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</row>
    <row r="356" spans="1:26" ht="17.25" customHeight="1">
      <c r="A356" s="3"/>
      <c r="B356" s="113"/>
      <c r="C356" s="113"/>
      <c r="D356" s="113"/>
      <c r="E356" s="113"/>
      <c r="F356" s="115"/>
      <c r="G356" s="116"/>
      <c r="H356" s="116"/>
      <c r="I356" s="116"/>
      <c r="J356" s="113"/>
      <c r="K356" s="113"/>
      <c r="L356" s="113"/>
      <c r="M356" s="113"/>
      <c r="N356" s="113"/>
      <c r="O356" s="115"/>
      <c r="P356" s="126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</row>
    <row r="357" spans="1:26" ht="17.25" customHeight="1">
      <c r="A357" s="3"/>
      <c r="B357" s="113"/>
      <c r="C357" s="113"/>
      <c r="D357" s="113"/>
      <c r="E357" s="113"/>
      <c r="F357" s="115"/>
      <c r="G357" s="116"/>
      <c r="H357" s="116"/>
      <c r="I357" s="116"/>
      <c r="J357" s="113"/>
      <c r="K357" s="113"/>
      <c r="L357" s="113"/>
      <c r="M357" s="113"/>
      <c r="N357" s="113"/>
      <c r="O357" s="115"/>
      <c r="P357" s="126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</row>
    <row r="358" spans="1:26" ht="17.25" customHeight="1">
      <c r="A358" s="3"/>
      <c r="B358" s="113"/>
      <c r="C358" s="113"/>
      <c r="D358" s="113"/>
      <c r="E358" s="113"/>
      <c r="F358" s="115"/>
      <c r="G358" s="116"/>
      <c r="H358" s="116"/>
      <c r="I358" s="116"/>
      <c r="J358" s="113"/>
      <c r="K358" s="113"/>
      <c r="L358" s="113"/>
      <c r="M358" s="113"/>
      <c r="N358" s="113"/>
      <c r="O358" s="115"/>
      <c r="P358" s="126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</row>
    <row r="359" spans="1:26" ht="17.25" customHeight="1">
      <c r="A359" s="3"/>
      <c r="B359" s="113"/>
      <c r="C359" s="113"/>
      <c r="D359" s="113"/>
      <c r="E359" s="113"/>
      <c r="F359" s="115"/>
      <c r="G359" s="116"/>
      <c r="H359" s="116"/>
      <c r="I359" s="116"/>
      <c r="J359" s="113"/>
      <c r="K359" s="113"/>
      <c r="L359" s="113"/>
      <c r="M359" s="113"/>
      <c r="N359" s="113"/>
      <c r="O359" s="115"/>
      <c r="P359" s="126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</row>
    <row r="360" spans="1:26" ht="17.25" customHeight="1">
      <c r="A360" s="3"/>
      <c r="B360" s="113"/>
      <c r="C360" s="113"/>
      <c r="D360" s="113"/>
      <c r="E360" s="113"/>
      <c r="F360" s="115"/>
      <c r="G360" s="116"/>
      <c r="H360" s="116"/>
      <c r="I360" s="116"/>
      <c r="J360" s="113"/>
      <c r="K360" s="113"/>
      <c r="L360" s="113"/>
      <c r="M360" s="113"/>
      <c r="N360" s="113"/>
      <c r="O360" s="115"/>
      <c r="P360" s="126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</row>
    <row r="361" spans="1:26" ht="17.25" customHeight="1">
      <c r="A361" s="3"/>
      <c r="B361" s="113"/>
      <c r="C361" s="113"/>
      <c r="D361" s="113"/>
      <c r="E361" s="113"/>
      <c r="F361" s="115"/>
      <c r="G361" s="116"/>
      <c r="H361" s="116"/>
      <c r="I361" s="116"/>
      <c r="J361" s="113"/>
      <c r="K361" s="113"/>
      <c r="L361" s="113"/>
      <c r="M361" s="113"/>
      <c r="N361" s="113"/>
      <c r="O361" s="115"/>
      <c r="P361" s="126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</row>
    <row r="362" spans="1:26" ht="17.25" customHeight="1">
      <c r="A362" s="3"/>
      <c r="B362" s="113"/>
      <c r="C362" s="113"/>
      <c r="D362" s="113"/>
      <c r="E362" s="113"/>
      <c r="F362" s="115"/>
      <c r="G362" s="116"/>
      <c r="H362" s="116"/>
      <c r="I362" s="116"/>
      <c r="J362" s="113"/>
      <c r="K362" s="113"/>
      <c r="L362" s="113"/>
      <c r="M362" s="113"/>
      <c r="N362" s="113"/>
      <c r="O362" s="115"/>
      <c r="P362" s="126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</row>
    <row r="363" spans="1:26" ht="17.25" customHeight="1">
      <c r="A363" s="3"/>
      <c r="B363" s="113"/>
      <c r="C363" s="113"/>
      <c r="D363" s="113"/>
      <c r="E363" s="113"/>
      <c r="F363" s="115"/>
      <c r="G363" s="116"/>
      <c r="H363" s="116"/>
      <c r="I363" s="116"/>
      <c r="J363" s="113"/>
      <c r="K363" s="113"/>
      <c r="L363" s="113"/>
      <c r="M363" s="113"/>
      <c r="N363" s="113"/>
      <c r="O363" s="115"/>
      <c r="P363" s="126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</row>
    <row r="364" spans="1:26" ht="17.25" customHeight="1">
      <c r="A364" s="3"/>
      <c r="B364" s="113"/>
      <c r="C364" s="113"/>
      <c r="D364" s="113"/>
      <c r="E364" s="113"/>
      <c r="F364" s="115"/>
      <c r="G364" s="116"/>
      <c r="H364" s="116"/>
      <c r="I364" s="116"/>
      <c r="J364" s="113"/>
      <c r="K364" s="113"/>
      <c r="L364" s="113"/>
      <c r="M364" s="113"/>
      <c r="N364" s="113"/>
      <c r="O364" s="115"/>
      <c r="P364" s="126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</row>
    <row r="365" spans="1:26" ht="17.25" customHeight="1">
      <c r="A365" s="3"/>
      <c r="B365" s="113"/>
      <c r="C365" s="113"/>
      <c r="D365" s="113"/>
      <c r="E365" s="113"/>
      <c r="F365" s="115"/>
      <c r="G365" s="116"/>
      <c r="H365" s="116"/>
      <c r="I365" s="116"/>
      <c r="J365" s="113"/>
      <c r="K365" s="113"/>
      <c r="L365" s="113"/>
      <c r="M365" s="113"/>
      <c r="N365" s="113"/>
      <c r="O365" s="115"/>
      <c r="P365" s="126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</row>
    <row r="366" spans="1:26" ht="17.25" customHeight="1">
      <c r="A366" s="3"/>
      <c r="B366" s="113"/>
      <c r="C366" s="113"/>
      <c r="D366" s="113"/>
      <c r="E366" s="113"/>
      <c r="F366" s="115"/>
      <c r="G366" s="116"/>
      <c r="H366" s="116"/>
      <c r="I366" s="116"/>
      <c r="J366" s="113"/>
      <c r="K366" s="113"/>
      <c r="L366" s="113"/>
      <c r="M366" s="113"/>
      <c r="N366" s="113"/>
      <c r="O366" s="115"/>
      <c r="P366" s="126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</row>
    <row r="367" spans="1:26" ht="17.25" customHeight="1">
      <c r="A367" s="3"/>
      <c r="B367" s="113"/>
      <c r="C367" s="113"/>
      <c r="D367" s="113"/>
      <c r="E367" s="113"/>
      <c r="F367" s="115"/>
      <c r="G367" s="116"/>
      <c r="H367" s="116"/>
      <c r="I367" s="116"/>
      <c r="J367" s="113"/>
      <c r="K367" s="113"/>
      <c r="L367" s="113"/>
      <c r="M367" s="113"/>
      <c r="N367" s="113"/>
      <c r="O367" s="115"/>
      <c r="P367" s="126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</row>
    <row r="368" spans="1:26" ht="17.25" customHeight="1">
      <c r="A368" s="3"/>
      <c r="B368" s="113"/>
      <c r="C368" s="113"/>
      <c r="D368" s="113"/>
      <c r="E368" s="113"/>
      <c r="F368" s="115"/>
      <c r="G368" s="116"/>
      <c r="H368" s="116"/>
      <c r="I368" s="116"/>
      <c r="J368" s="113"/>
      <c r="K368" s="113"/>
      <c r="L368" s="113"/>
      <c r="M368" s="113"/>
      <c r="N368" s="113"/>
      <c r="O368" s="115"/>
      <c r="P368" s="126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</row>
    <row r="369" spans="1:26" ht="17.25" customHeight="1">
      <c r="A369" s="3"/>
      <c r="B369" s="113"/>
      <c r="C369" s="113"/>
      <c r="D369" s="113"/>
      <c r="E369" s="113"/>
      <c r="F369" s="115"/>
      <c r="G369" s="116"/>
      <c r="H369" s="116"/>
      <c r="I369" s="116"/>
      <c r="J369" s="113"/>
      <c r="K369" s="113"/>
      <c r="L369" s="113"/>
      <c r="M369" s="113"/>
      <c r="N369" s="113"/>
      <c r="O369" s="115"/>
      <c r="P369" s="126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</row>
    <row r="370" spans="1:26" ht="17.25" customHeight="1">
      <c r="A370" s="3"/>
      <c r="B370" s="113"/>
      <c r="C370" s="113"/>
      <c r="D370" s="113"/>
      <c r="E370" s="113"/>
      <c r="F370" s="115"/>
      <c r="G370" s="116"/>
      <c r="H370" s="116"/>
      <c r="I370" s="116"/>
      <c r="J370" s="113"/>
      <c r="K370" s="113"/>
      <c r="L370" s="113"/>
      <c r="M370" s="113"/>
      <c r="N370" s="113"/>
      <c r="O370" s="115"/>
      <c r="P370" s="126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</row>
    <row r="371" spans="1:26" ht="17.25" customHeight="1">
      <c r="A371" s="3"/>
      <c r="B371" s="113"/>
      <c r="C371" s="113"/>
      <c r="D371" s="113"/>
      <c r="E371" s="113"/>
      <c r="F371" s="115"/>
      <c r="G371" s="116"/>
      <c r="H371" s="116"/>
      <c r="I371" s="116"/>
      <c r="J371" s="113"/>
      <c r="K371" s="113"/>
      <c r="L371" s="113"/>
      <c r="M371" s="113"/>
      <c r="N371" s="113"/>
      <c r="O371" s="115"/>
      <c r="P371" s="126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</row>
    <row r="372" spans="1:26" ht="17.25" customHeight="1">
      <c r="A372" s="3"/>
      <c r="B372" s="113"/>
      <c r="C372" s="113"/>
      <c r="D372" s="113"/>
      <c r="E372" s="113"/>
      <c r="F372" s="115"/>
      <c r="G372" s="116"/>
      <c r="H372" s="116"/>
      <c r="I372" s="116"/>
      <c r="J372" s="113"/>
      <c r="K372" s="113"/>
      <c r="L372" s="113"/>
      <c r="M372" s="113"/>
      <c r="N372" s="113"/>
      <c r="O372" s="115"/>
      <c r="P372" s="126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</row>
    <row r="373" spans="1:26" ht="17.25" customHeight="1">
      <c r="A373" s="3"/>
      <c r="B373" s="113"/>
      <c r="C373" s="113"/>
      <c r="D373" s="113"/>
      <c r="E373" s="113"/>
      <c r="F373" s="115"/>
      <c r="G373" s="116"/>
      <c r="H373" s="116"/>
      <c r="I373" s="116"/>
      <c r="J373" s="113"/>
      <c r="K373" s="113"/>
      <c r="L373" s="113"/>
      <c r="M373" s="113"/>
      <c r="N373" s="113"/>
      <c r="O373" s="115"/>
      <c r="P373" s="126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</row>
    <row r="374" spans="1:26" ht="17.25" customHeight="1">
      <c r="A374" s="3"/>
      <c r="B374" s="113"/>
      <c r="C374" s="113"/>
      <c r="D374" s="113"/>
      <c r="E374" s="113"/>
      <c r="F374" s="115"/>
      <c r="G374" s="116"/>
      <c r="H374" s="116"/>
      <c r="I374" s="116"/>
      <c r="J374" s="113"/>
      <c r="K374" s="113"/>
      <c r="L374" s="113"/>
      <c r="M374" s="113"/>
      <c r="N374" s="113"/>
      <c r="O374" s="115"/>
      <c r="P374" s="126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</row>
    <row r="375" spans="1:26" ht="17.25" customHeight="1">
      <c r="A375" s="3"/>
      <c r="B375" s="113"/>
      <c r="C375" s="113"/>
      <c r="D375" s="113"/>
      <c r="E375" s="113"/>
      <c r="F375" s="115"/>
      <c r="G375" s="116"/>
      <c r="H375" s="116"/>
      <c r="I375" s="116"/>
      <c r="J375" s="113"/>
      <c r="K375" s="113"/>
      <c r="L375" s="113"/>
      <c r="M375" s="113"/>
      <c r="N375" s="113"/>
      <c r="O375" s="115"/>
      <c r="P375" s="126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</row>
    <row r="376" spans="1:26" ht="17.25" customHeight="1">
      <c r="A376" s="3"/>
      <c r="B376" s="113"/>
      <c r="C376" s="113"/>
      <c r="D376" s="113"/>
      <c r="E376" s="113"/>
      <c r="F376" s="115"/>
      <c r="G376" s="116"/>
      <c r="H376" s="116"/>
      <c r="I376" s="116"/>
      <c r="J376" s="113"/>
      <c r="K376" s="113"/>
      <c r="L376" s="113"/>
      <c r="M376" s="113"/>
      <c r="N376" s="113"/>
      <c r="O376" s="115"/>
      <c r="P376" s="126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</row>
    <row r="377" spans="1:26" ht="17.25" customHeight="1">
      <c r="A377" s="3"/>
      <c r="B377" s="113"/>
      <c r="C377" s="113"/>
      <c r="D377" s="113"/>
      <c r="E377" s="113"/>
      <c r="F377" s="115"/>
      <c r="G377" s="116"/>
      <c r="H377" s="116"/>
      <c r="I377" s="116"/>
      <c r="J377" s="113"/>
      <c r="K377" s="113"/>
      <c r="L377" s="113"/>
      <c r="M377" s="113"/>
      <c r="N377" s="113"/>
      <c r="O377" s="115"/>
      <c r="P377" s="126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</row>
    <row r="378" spans="1:26" ht="17.25" customHeight="1">
      <c r="A378" s="3"/>
      <c r="B378" s="113"/>
      <c r="C378" s="113"/>
      <c r="D378" s="113"/>
      <c r="E378" s="113"/>
      <c r="F378" s="115"/>
      <c r="G378" s="116"/>
      <c r="H378" s="116"/>
      <c r="I378" s="116"/>
      <c r="J378" s="113"/>
      <c r="K378" s="113"/>
      <c r="L378" s="113"/>
      <c r="M378" s="113"/>
      <c r="N378" s="113"/>
      <c r="O378" s="115"/>
      <c r="P378" s="126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</row>
    <row r="379" spans="1:26" ht="17.25" customHeight="1">
      <c r="A379" s="3"/>
      <c r="B379" s="113"/>
      <c r="C379" s="113"/>
      <c r="D379" s="113"/>
      <c r="E379" s="113"/>
      <c r="F379" s="115"/>
      <c r="G379" s="116"/>
      <c r="H379" s="116"/>
      <c r="I379" s="116"/>
      <c r="J379" s="113"/>
      <c r="K379" s="113"/>
      <c r="L379" s="113"/>
      <c r="M379" s="113"/>
      <c r="N379" s="113"/>
      <c r="O379" s="115"/>
      <c r="P379" s="126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</row>
    <row r="380" spans="1:26" ht="17.25" customHeight="1">
      <c r="A380" s="3"/>
      <c r="B380" s="113"/>
      <c r="C380" s="113"/>
      <c r="D380" s="113"/>
      <c r="E380" s="113"/>
      <c r="F380" s="115"/>
      <c r="G380" s="116"/>
      <c r="H380" s="116"/>
      <c r="I380" s="116"/>
      <c r="J380" s="113"/>
      <c r="K380" s="113"/>
      <c r="L380" s="113"/>
      <c r="M380" s="113"/>
      <c r="N380" s="113"/>
      <c r="O380" s="115"/>
      <c r="P380" s="126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</row>
    <row r="381" spans="1:26" ht="17.25" customHeight="1">
      <c r="A381" s="3"/>
      <c r="B381" s="113"/>
      <c r="C381" s="113"/>
      <c r="D381" s="113"/>
      <c r="E381" s="113"/>
      <c r="F381" s="115"/>
      <c r="G381" s="116"/>
      <c r="H381" s="116"/>
      <c r="I381" s="116"/>
      <c r="J381" s="113"/>
      <c r="K381" s="113"/>
      <c r="L381" s="113"/>
      <c r="M381" s="113"/>
      <c r="N381" s="113"/>
      <c r="O381" s="115"/>
      <c r="P381" s="126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</row>
    <row r="382" spans="1:26" ht="17.25" customHeight="1">
      <c r="A382" s="3"/>
      <c r="B382" s="113"/>
      <c r="C382" s="113"/>
      <c r="D382" s="113"/>
      <c r="E382" s="113"/>
      <c r="F382" s="115"/>
      <c r="G382" s="116"/>
      <c r="H382" s="116"/>
      <c r="I382" s="116"/>
      <c r="J382" s="113"/>
      <c r="K382" s="113"/>
      <c r="L382" s="113"/>
      <c r="M382" s="113"/>
      <c r="N382" s="113"/>
      <c r="O382" s="115"/>
      <c r="P382" s="126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</row>
    <row r="383" spans="1:26" ht="17.25" customHeight="1">
      <c r="A383" s="3"/>
      <c r="B383" s="113"/>
      <c r="C383" s="113"/>
      <c r="D383" s="113"/>
      <c r="E383" s="113"/>
      <c r="F383" s="115"/>
      <c r="G383" s="116"/>
      <c r="H383" s="116"/>
      <c r="I383" s="116"/>
      <c r="J383" s="113"/>
      <c r="K383" s="113"/>
      <c r="L383" s="113"/>
      <c r="M383" s="113"/>
      <c r="N383" s="113"/>
      <c r="O383" s="115"/>
      <c r="P383" s="126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</row>
    <row r="384" spans="1:26" ht="17.25" customHeight="1">
      <c r="A384" s="3"/>
      <c r="B384" s="113"/>
      <c r="C384" s="113"/>
      <c r="D384" s="113"/>
      <c r="E384" s="113"/>
      <c r="F384" s="115"/>
      <c r="G384" s="116"/>
      <c r="H384" s="116"/>
      <c r="I384" s="116"/>
      <c r="J384" s="113"/>
      <c r="K384" s="113"/>
      <c r="L384" s="113"/>
      <c r="M384" s="113"/>
      <c r="N384" s="113"/>
      <c r="O384" s="115"/>
      <c r="P384" s="126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</row>
    <row r="385" spans="1:26" ht="17.25" customHeight="1">
      <c r="A385" s="3"/>
      <c r="B385" s="113"/>
      <c r="C385" s="113"/>
      <c r="D385" s="113"/>
      <c r="E385" s="113"/>
      <c r="F385" s="115"/>
      <c r="G385" s="116"/>
      <c r="H385" s="116"/>
      <c r="I385" s="116"/>
      <c r="J385" s="113"/>
      <c r="K385" s="113"/>
      <c r="L385" s="113"/>
      <c r="M385" s="113"/>
      <c r="N385" s="113"/>
      <c r="O385" s="115"/>
      <c r="P385" s="126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</row>
    <row r="386" spans="1:26" ht="17.25" customHeight="1">
      <c r="A386" s="3"/>
      <c r="B386" s="113"/>
      <c r="C386" s="113"/>
      <c r="D386" s="113"/>
      <c r="E386" s="113"/>
      <c r="F386" s="115"/>
      <c r="G386" s="116"/>
      <c r="H386" s="116"/>
      <c r="I386" s="116"/>
      <c r="J386" s="113"/>
      <c r="K386" s="113"/>
      <c r="L386" s="113"/>
      <c r="M386" s="113"/>
      <c r="N386" s="113"/>
      <c r="O386" s="115"/>
      <c r="P386" s="126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</row>
    <row r="387" spans="1:26" ht="17.25" customHeight="1">
      <c r="A387" s="3"/>
      <c r="B387" s="113"/>
      <c r="C387" s="113"/>
      <c r="D387" s="113"/>
      <c r="E387" s="113"/>
      <c r="F387" s="115"/>
      <c r="G387" s="116"/>
      <c r="H387" s="116"/>
      <c r="I387" s="116"/>
      <c r="J387" s="113"/>
      <c r="K387" s="113"/>
      <c r="L387" s="113"/>
      <c r="M387" s="113"/>
      <c r="N387" s="113"/>
      <c r="O387" s="115"/>
      <c r="P387" s="126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</row>
    <row r="388" spans="1:26" ht="17.25" customHeight="1">
      <c r="A388" s="3"/>
      <c r="B388" s="113"/>
      <c r="C388" s="113"/>
      <c r="D388" s="113"/>
      <c r="E388" s="113"/>
      <c r="F388" s="115"/>
      <c r="G388" s="116"/>
      <c r="H388" s="116"/>
      <c r="I388" s="116"/>
      <c r="J388" s="113"/>
      <c r="K388" s="113"/>
      <c r="L388" s="113"/>
      <c r="M388" s="113"/>
      <c r="N388" s="113"/>
      <c r="O388" s="115"/>
      <c r="P388" s="126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</row>
    <row r="389" spans="1:26" ht="17.25" customHeight="1">
      <c r="A389" s="3"/>
      <c r="B389" s="113"/>
      <c r="C389" s="113"/>
      <c r="D389" s="113"/>
      <c r="E389" s="113"/>
      <c r="F389" s="115"/>
      <c r="G389" s="116"/>
      <c r="H389" s="116"/>
      <c r="I389" s="116"/>
      <c r="J389" s="113"/>
      <c r="K389" s="113"/>
      <c r="L389" s="113"/>
      <c r="M389" s="113"/>
      <c r="N389" s="113"/>
      <c r="O389" s="115"/>
      <c r="P389" s="126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</row>
    <row r="390" spans="1:26" ht="17.25" customHeight="1">
      <c r="A390" s="3"/>
      <c r="B390" s="113"/>
      <c r="C390" s="113"/>
      <c r="D390" s="113"/>
      <c r="E390" s="113"/>
      <c r="F390" s="115"/>
      <c r="G390" s="116"/>
      <c r="H390" s="116"/>
      <c r="I390" s="116"/>
      <c r="J390" s="113"/>
      <c r="K390" s="113"/>
      <c r="L390" s="113"/>
      <c r="M390" s="113"/>
      <c r="N390" s="113"/>
      <c r="O390" s="115"/>
      <c r="P390" s="126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</row>
    <row r="391" spans="1:26" ht="17.25" customHeight="1">
      <c r="A391" s="3"/>
      <c r="B391" s="113"/>
      <c r="C391" s="113"/>
      <c r="D391" s="113"/>
      <c r="E391" s="113"/>
      <c r="F391" s="115"/>
      <c r="G391" s="116"/>
      <c r="H391" s="116"/>
      <c r="I391" s="116"/>
      <c r="J391" s="113"/>
      <c r="K391" s="113"/>
      <c r="L391" s="113"/>
      <c r="M391" s="113"/>
      <c r="N391" s="113"/>
      <c r="O391" s="115"/>
      <c r="P391" s="126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</row>
    <row r="392" spans="1:26" ht="17.25" customHeight="1">
      <c r="A392" s="3"/>
      <c r="B392" s="113"/>
      <c r="C392" s="113"/>
      <c r="D392" s="113"/>
      <c r="E392" s="113"/>
      <c r="F392" s="115"/>
      <c r="G392" s="116"/>
      <c r="H392" s="116"/>
      <c r="I392" s="116"/>
      <c r="J392" s="113"/>
      <c r="K392" s="113"/>
      <c r="L392" s="113"/>
      <c r="M392" s="113"/>
      <c r="N392" s="113"/>
      <c r="O392" s="115"/>
      <c r="P392" s="126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</row>
    <row r="393" spans="1:26" ht="17.25" customHeight="1">
      <c r="A393" s="3"/>
      <c r="B393" s="113"/>
      <c r="C393" s="113"/>
      <c r="D393" s="113"/>
      <c r="E393" s="113"/>
      <c r="F393" s="115"/>
      <c r="G393" s="116"/>
      <c r="H393" s="116"/>
      <c r="I393" s="116"/>
      <c r="J393" s="113"/>
      <c r="K393" s="113"/>
      <c r="L393" s="113"/>
      <c r="M393" s="113"/>
      <c r="N393" s="113"/>
      <c r="O393" s="115"/>
      <c r="P393" s="126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</row>
    <row r="394" spans="1:26" ht="17.25" customHeight="1">
      <c r="A394" s="3"/>
      <c r="B394" s="113"/>
      <c r="C394" s="113"/>
      <c r="D394" s="113"/>
      <c r="E394" s="113"/>
      <c r="F394" s="115"/>
      <c r="G394" s="116"/>
      <c r="H394" s="116"/>
      <c r="I394" s="116"/>
      <c r="J394" s="113"/>
      <c r="K394" s="113"/>
      <c r="L394" s="113"/>
      <c r="M394" s="113"/>
      <c r="N394" s="113"/>
      <c r="O394" s="115"/>
      <c r="P394" s="126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</row>
    <row r="395" spans="1:26" ht="17.25" customHeight="1">
      <c r="A395" s="3"/>
      <c r="B395" s="113"/>
      <c r="C395" s="113"/>
      <c r="D395" s="113"/>
      <c r="E395" s="113"/>
      <c r="F395" s="115"/>
      <c r="G395" s="116"/>
      <c r="H395" s="116"/>
      <c r="I395" s="116"/>
      <c r="J395" s="113"/>
      <c r="K395" s="113"/>
      <c r="L395" s="113"/>
      <c r="M395" s="113"/>
      <c r="N395" s="113"/>
      <c r="O395" s="115"/>
      <c r="P395" s="126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</row>
    <row r="396" spans="1:26" ht="17.25" customHeight="1">
      <c r="A396" s="3"/>
      <c r="B396" s="113"/>
      <c r="C396" s="113"/>
      <c r="D396" s="113"/>
      <c r="E396" s="113"/>
      <c r="F396" s="115"/>
      <c r="G396" s="116"/>
      <c r="H396" s="116"/>
      <c r="I396" s="116"/>
      <c r="J396" s="113"/>
      <c r="K396" s="113"/>
      <c r="L396" s="113"/>
      <c r="M396" s="113"/>
      <c r="N396" s="113"/>
      <c r="O396" s="115"/>
      <c r="P396" s="126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</row>
    <row r="397" spans="1:26" ht="17.25" customHeight="1">
      <c r="A397" s="3"/>
      <c r="B397" s="113"/>
      <c r="C397" s="113"/>
      <c r="D397" s="113"/>
      <c r="E397" s="113"/>
      <c r="F397" s="115"/>
      <c r="G397" s="116"/>
      <c r="H397" s="116"/>
      <c r="I397" s="116"/>
      <c r="J397" s="113"/>
      <c r="K397" s="113"/>
      <c r="L397" s="113"/>
      <c r="M397" s="113"/>
      <c r="N397" s="113"/>
      <c r="O397" s="115"/>
      <c r="P397" s="126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</row>
    <row r="398" spans="1:26" ht="17.25" customHeight="1">
      <c r="A398" s="3"/>
      <c r="B398" s="113"/>
      <c r="C398" s="113"/>
      <c r="D398" s="113"/>
      <c r="E398" s="113"/>
      <c r="F398" s="115"/>
      <c r="G398" s="116"/>
      <c r="H398" s="116"/>
      <c r="I398" s="116"/>
      <c r="J398" s="113"/>
      <c r="K398" s="113"/>
      <c r="L398" s="113"/>
      <c r="M398" s="113"/>
      <c r="N398" s="113"/>
      <c r="O398" s="115"/>
      <c r="P398" s="126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</row>
    <row r="399" spans="1:26" ht="17.25" customHeight="1">
      <c r="A399" s="3"/>
      <c r="B399" s="113"/>
      <c r="C399" s="113"/>
      <c r="D399" s="113"/>
      <c r="E399" s="113"/>
      <c r="F399" s="115"/>
      <c r="G399" s="116"/>
      <c r="H399" s="116"/>
      <c r="I399" s="116"/>
      <c r="J399" s="113"/>
      <c r="K399" s="113"/>
      <c r="L399" s="113"/>
      <c r="M399" s="113"/>
      <c r="N399" s="113"/>
      <c r="O399" s="115"/>
      <c r="P399" s="126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</row>
    <row r="400" spans="1:26" ht="17.25" customHeight="1">
      <c r="A400" s="3"/>
      <c r="B400" s="113"/>
      <c r="C400" s="113"/>
      <c r="D400" s="113"/>
      <c r="E400" s="113"/>
      <c r="F400" s="115"/>
      <c r="G400" s="116"/>
      <c r="H400" s="116"/>
      <c r="I400" s="116"/>
      <c r="J400" s="113"/>
      <c r="K400" s="113"/>
      <c r="L400" s="113"/>
      <c r="M400" s="113"/>
      <c r="N400" s="113"/>
      <c r="O400" s="115"/>
      <c r="P400" s="126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</row>
    <row r="401" spans="1:26" ht="17.25" customHeight="1">
      <c r="A401" s="3"/>
      <c r="B401" s="113"/>
      <c r="C401" s="113"/>
      <c r="D401" s="113"/>
      <c r="E401" s="113"/>
      <c r="F401" s="115"/>
      <c r="G401" s="116"/>
      <c r="H401" s="116"/>
      <c r="I401" s="116"/>
      <c r="J401" s="113"/>
      <c r="K401" s="113"/>
      <c r="L401" s="113"/>
      <c r="M401" s="113"/>
      <c r="N401" s="113"/>
      <c r="O401" s="115"/>
      <c r="P401" s="126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</row>
    <row r="402" spans="1:26" ht="17.25" customHeight="1">
      <c r="A402" s="3"/>
      <c r="B402" s="113"/>
      <c r="C402" s="113"/>
      <c r="D402" s="113"/>
      <c r="E402" s="113"/>
      <c r="F402" s="115"/>
      <c r="G402" s="116"/>
      <c r="H402" s="116"/>
      <c r="I402" s="116"/>
      <c r="J402" s="113"/>
      <c r="K402" s="113"/>
      <c r="L402" s="113"/>
      <c r="M402" s="113"/>
      <c r="N402" s="113"/>
      <c r="O402" s="115"/>
      <c r="P402" s="126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</row>
    <row r="403" spans="1:26" ht="17.25" customHeight="1">
      <c r="A403" s="3"/>
      <c r="B403" s="113"/>
      <c r="C403" s="113"/>
      <c r="D403" s="113"/>
      <c r="E403" s="113"/>
      <c r="F403" s="115"/>
      <c r="G403" s="116"/>
      <c r="H403" s="116"/>
      <c r="I403" s="116"/>
      <c r="J403" s="113"/>
      <c r="K403" s="113"/>
      <c r="L403" s="113"/>
      <c r="M403" s="113"/>
      <c r="N403" s="113"/>
      <c r="O403" s="115"/>
      <c r="P403" s="126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</row>
    <row r="404" spans="1:26" ht="17.25" customHeight="1">
      <c r="A404" s="3"/>
      <c r="B404" s="113"/>
      <c r="C404" s="113"/>
      <c r="D404" s="113"/>
      <c r="E404" s="113"/>
      <c r="F404" s="115"/>
      <c r="G404" s="116"/>
      <c r="H404" s="116"/>
      <c r="I404" s="116"/>
      <c r="J404" s="113"/>
      <c r="K404" s="113"/>
      <c r="L404" s="113"/>
      <c r="M404" s="113"/>
      <c r="N404" s="113"/>
      <c r="O404" s="115"/>
      <c r="P404" s="126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</row>
    <row r="405" spans="1:26" ht="17.25" customHeight="1">
      <c r="A405" s="3"/>
      <c r="B405" s="113"/>
      <c r="C405" s="113"/>
      <c r="D405" s="113"/>
      <c r="E405" s="113"/>
      <c r="F405" s="115"/>
      <c r="G405" s="116"/>
      <c r="H405" s="116"/>
      <c r="I405" s="116"/>
      <c r="J405" s="113"/>
      <c r="K405" s="113"/>
      <c r="L405" s="113"/>
      <c r="M405" s="113"/>
      <c r="N405" s="113"/>
      <c r="O405" s="115"/>
      <c r="P405" s="126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</row>
    <row r="406" spans="1:26" ht="17.25" customHeight="1">
      <c r="A406" s="3"/>
      <c r="B406" s="113"/>
      <c r="C406" s="113"/>
      <c r="D406" s="113"/>
      <c r="E406" s="113"/>
      <c r="F406" s="115"/>
      <c r="G406" s="116"/>
      <c r="H406" s="116"/>
      <c r="I406" s="116"/>
      <c r="J406" s="113"/>
      <c r="K406" s="113"/>
      <c r="L406" s="113"/>
      <c r="M406" s="113"/>
      <c r="N406" s="113"/>
      <c r="O406" s="115"/>
      <c r="P406" s="126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</row>
    <row r="407" spans="1:26" ht="17.25" customHeight="1">
      <c r="A407" s="3"/>
      <c r="B407" s="113"/>
      <c r="C407" s="113"/>
      <c r="D407" s="113"/>
      <c r="E407" s="113"/>
      <c r="F407" s="115"/>
      <c r="G407" s="116"/>
      <c r="H407" s="116"/>
      <c r="I407" s="116"/>
      <c r="J407" s="113"/>
      <c r="K407" s="113"/>
      <c r="L407" s="113"/>
      <c r="M407" s="113"/>
      <c r="N407" s="113"/>
      <c r="O407" s="115"/>
      <c r="P407" s="126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</row>
    <row r="408" spans="1:26" ht="17.25" customHeight="1">
      <c r="A408" s="3"/>
      <c r="B408" s="113"/>
      <c r="C408" s="113"/>
      <c r="D408" s="113"/>
      <c r="E408" s="113"/>
      <c r="F408" s="115"/>
      <c r="G408" s="116"/>
      <c r="H408" s="116"/>
      <c r="I408" s="116"/>
      <c r="J408" s="113"/>
      <c r="K408" s="113"/>
      <c r="L408" s="113"/>
      <c r="M408" s="113"/>
      <c r="N408" s="113"/>
      <c r="O408" s="115"/>
      <c r="P408" s="126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</row>
    <row r="409" spans="1:26" ht="17.25" customHeight="1">
      <c r="A409" s="3"/>
      <c r="B409" s="113"/>
      <c r="C409" s="113"/>
      <c r="D409" s="113"/>
      <c r="E409" s="113"/>
      <c r="F409" s="115"/>
      <c r="G409" s="116"/>
      <c r="H409" s="116"/>
      <c r="I409" s="116"/>
      <c r="J409" s="113"/>
      <c r="K409" s="113"/>
      <c r="L409" s="113"/>
      <c r="M409" s="113"/>
      <c r="N409" s="113"/>
      <c r="O409" s="115"/>
      <c r="P409" s="126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</row>
    <row r="410" spans="1:26" ht="17.25" customHeight="1">
      <c r="A410" s="3"/>
      <c r="B410" s="113"/>
      <c r="C410" s="113"/>
      <c r="D410" s="113"/>
      <c r="E410" s="113"/>
      <c r="F410" s="115"/>
      <c r="G410" s="116"/>
      <c r="H410" s="116"/>
      <c r="I410" s="116"/>
      <c r="J410" s="113"/>
      <c r="K410" s="113"/>
      <c r="L410" s="113"/>
      <c r="M410" s="113"/>
      <c r="N410" s="113"/>
      <c r="O410" s="115"/>
      <c r="P410" s="126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</row>
    <row r="411" spans="1:26" ht="17.25" customHeight="1">
      <c r="A411" s="3"/>
      <c r="B411" s="113"/>
      <c r="C411" s="113"/>
      <c r="D411" s="113"/>
      <c r="E411" s="113"/>
      <c r="F411" s="115"/>
      <c r="G411" s="116"/>
      <c r="H411" s="116"/>
      <c r="I411" s="116"/>
      <c r="J411" s="113"/>
      <c r="K411" s="113"/>
      <c r="L411" s="113"/>
      <c r="M411" s="113"/>
      <c r="N411" s="113"/>
      <c r="O411" s="115"/>
      <c r="P411" s="126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</row>
    <row r="412" spans="1:26" ht="17.25" customHeight="1">
      <c r="A412" s="3"/>
      <c r="B412" s="113"/>
      <c r="C412" s="113"/>
      <c r="D412" s="113"/>
      <c r="E412" s="113"/>
      <c r="F412" s="115"/>
      <c r="G412" s="116"/>
      <c r="H412" s="116"/>
      <c r="I412" s="116"/>
      <c r="J412" s="113"/>
      <c r="K412" s="113"/>
      <c r="L412" s="113"/>
      <c r="M412" s="113"/>
      <c r="N412" s="113"/>
      <c r="O412" s="115"/>
      <c r="P412" s="126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</row>
    <row r="413" spans="1:26" ht="17.25" customHeight="1">
      <c r="A413" s="3"/>
      <c r="B413" s="113"/>
      <c r="C413" s="113"/>
      <c r="D413" s="113"/>
      <c r="E413" s="113"/>
      <c r="F413" s="115"/>
      <c r="G413" s="116"/>
      <c r="H413" s="116"/>
      <c r="I413" s="116"/>
      <c r="J413" s="113"/>
      <c r="K413" s="113"/>
      <c r="L413" s="113"/>
      <c r="M413" s="113"/>
      <c r="N413" s="113"/>
      <c r="O413" s="115"/>
      <c r="P413" s="126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</row>
    <row r="414" spans="1:26" ht="17.25" customHeight="1">
      <c r="A414" s="3"/>
      <c r="B414" s="113"/>
      <c r="C414" s="113"/>
      <c r="D414" s="113"/>
      <c r="E414" s="113"/>
      <c r="F414" s="115"/>
      <c r="G414" s="116"/>
      <c r="H414" s="116"/>
      <c r="I414" s="116"/>
      <c r="J414" s="113"/>
      <c r="K414" s="113"/>
      <c r="L414" s="113"/>
      <c r="M414" s="113"/>
      <c r="N414" s="113"/>
      <c r="O414" s="115"/>
      <c r="P414" s="126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</row>
    <row r="415" spans="1:26" ht="17.25" customHeight="1">
      <c r="A415" s="3"/>
      <c r="B415" s="113"/>
      <c r="C415" s="113"/>
      <c r="D415" s="113"/>
      <c r="E415" s="113"/>
      <c r="F415" s="115"/>
      <c r="G415" s="116"/>
      <c r="H415" s="116"/>
      <c r="I415" s="116"/>
      <c r="J415" s="113"/>
      <c r="K415" s="113"/>
      <c r="L415" s="113"/>
      <c r="M415" s="113"/>
      <c r="N415" s="113"/>
      <c r="O415" s="115"/>
      <c r="P415" s="126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</row>
    <row r="416" spans="1:26" ht="17.25" customHeight="1">
      <c r="A416" s="3"/>
      <c r="B416" s="113"/>
      <c r="C416" s="113"/>
      <c r="D416" s="113"/>
      <c r="E416" s="113"/>
      <c r="F416" s="115"/>
      <c r="G416" s="116"/>
      <c r="H416" s="116"/>
      <c r="I416" s="116"/>
      <c r="J416" s="113"/>
      <c r="K416" s="113"/>
      <c r="L416" s="113"/>
      <c r="M416" s="113"/>
      <c r="N416" s="113"/>
      <c r="O416" s="115"/>
      <c r="P416" s="126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</row>
    <row r="417" spans="1:26" ht="17.25" customHeight="1">
      <c r="A417" s="3"/>
      <c r="B417" s="113"/>
      <c r="C417" s="113"/>
      <c r="D417" s="113"/>
      <c r="E417" s="113"/>
      <c r="F417" s="115"/>
      <c r="G417" s="116"/>
      <c r="H417" s="116"/>
      <c r="I417" s="116"/>
      <c r="J417" s="113"/>
      <c r="K417" s="113"/>
      <c r="L417" s="113"/>
      <c r="M417" s="113"/>
      <c r="N417" s="113"/>
      <c r="O417" s="115"/>
      <c r="P417" s="126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</row>
    <row r="418" spans="1:26" ht="17.25" customHeight="1">
      <c r="A418" s="3"/>
      <c r="B418" s="113"/>
      <c r="C418" s="113"/>
      <c r="D418" s="113"/>
      <c r="E418" s="113"/>
      <c r="F418" s="115"/>
      <c r="G418" s="116"/>
      <c r="H418" s="116"/>
      <c r="I418" s="116"/>
      <c r="J418" s="113"/>
      <c r="K418" s="113"/>
      <c r="L418" s="113"/>
      <c r="M418" s="113"/>
      <c r="N418" s="113"/>
      <c r="O418" s="115"/>
      <c r="P418" s="126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</row>
    <row r="419" spans="1:26" ht="17.25" customHeight="1">
      <c r="A419" s="3"/>
      <c r="B419" s="113"/>
      <c r="C419" s="113"/>
      <c r="D419" s="113"/>
      <c r="E419" s="113"/>
      <c r="F419" s="115"/>
      <c r="G419" s="116"/>
      <c r="H419" s="116"/>
      <c r="I419" s="116"/>
      <c r="J419" s="113"/>
      <c r="K419" s="113"/>
      <c r="L419" s="113"/>
      <c r="M419" s="113"/>
      <c r="N419" s="113"/>
      <c r="O419" s="115"/>
      <c r="P419" s="126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</row>
    <row r="420" spans="1:26" ht="17.25" customHeight="1">
      <c r="A420" s="3"/>
      <c r="B420" s="113"/>
      <c r="C420" s="113"/>
      <c r="D420" s="113"/>
      <c r="E420" s="113"/>
      <c r="F420" s="115"/>
      <c r="G420" s="116"/>
      <c r="H420" s="116"/>
      <c r="I420" s="116"/>
      <c r="J420" s="113"/>
      <c r="K420" s="113"/>
      <c r="L420" s="113"/>
      <c r="M420" s="113"/>
      <c r="N420" s="113"/>
      <c r="O420" s="115"/>
      <c r="P420" s="126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</row>
    <row r="421" spans="1:26" ht="17.25" customHeight="1">
      <c r="A421" s="3"/>
      <c r="B421" s="113"/>
      <c r="C421" s="113"/>
      <c r="D421" s="113"/>
      <c r="E421" s="113"/>
      <c r="F421" s="115"/>
      <c r="G421" s="116"/>
      <c r="H421" s="116"/>
      <c r="I421" s="116"/>
      <c r="J421" s="113"/>
      <c r="K421" s="113"/>
      <c r="L421" s="113"/>
      <c r="M421" s="113"/>
      <c r="N421" s="113"/>
      <c r="O421" s="115"/>
      <c r="P421" s="126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</row>
    <row r="422" spans="1:26" ht="17.25" customHeight="1">
      <c r="A422" s="3"/>
      <c r="B422" s="113"/>
      <c r="C422" s="113"/>
      <c r="D422" s="113"/>
      <c r="E422" s="113"/>
      <c r="F422" s="115"/>
      <c r="G422" s="116"/>
      <c r="H422" s="116"/>
      <c r="I422" s="116"/>
      <c r="J422" s="113"/>
      <c r="K422" s="113"/>
      <c r="L422" s="113"/>
      <c r="M422" s="113"/>
      <c r="N422" s="113"/>
      <c r="O422" s="115"/>
      <c r="P422" s="126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</row>
    <row r="423" spans="1:26" ht="17.25" customHeight="1">
      <c r="A423" s="3"/>
      <c r="B423" s="113"/>
      <c r="C423" s="113"/>
      <c r="D423" s="113"/>
      <c r="E423" s="113"/>
      <c r="F423" s="115"/>
      <c r="G423" s="116"/>
      <c r="H423" s="116"/>
      <c r="I423" s="116"/>
      <c r="J423" s="113"/>
      <c r="K423" s="113"/>
      <c r="L423" s="113"/>
      <c r="M423" s="113"/>
      <c r="N423" s="113"/>
      <c r="O423" s="115"/>
      <c r="P423" s="126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</row>
    <row r="424" spans="1:26" ht="17.25" customHeight="1">
      <c r="A424" s="3"/>
      <c r="B424" s="113"/>
      <c r="C424" s="113"/>
      <c r="D424" s="113"/>
      <c r="E424" s="113"/>
      <c r="F424" s="115"/>
      <c r="G424" s="116"/>
      <c r="H424" s="116"/>
      <c r="I424" s="116"/>
      <c r="J424" s="113"/>
      <c r="K424" s="113"/>
      <c r="L424" s="113"/>
      <c r="M424" s="113"/>
      <c r="N424" s="113"/>
      <c r="O424" s="115"/>
      <c r="P424" s="126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</row>
    <row r="425" spans="1:26" ht="17.25" customHeight="1">
      <c r="A425" s="3"/>
      <c r="B425" s="113"/>
      <c r="C425" s="113"/>
      <c r="D425" s="113"/>
      <c r="E425" s="113"/>
      <c r="F425" s="115"/>
      <c r="G425" s="116"/>
      <c r="H425" s="116"/>
      <c r="I425" s="116"/>
      <c r="J425" s="113"/>
      <c r="K425" s="113"/>
      <c r="L425" s="113"/>
      <c r="M425" s="113"/>
      <c r="N425" s="113"/>
      <c r="O425" s="115"/>
      <c r="P425" s="126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</row>
    <row r="426" spans="1:26" ht="17.25" customHeight="1">
      <c r="A426" s="3"/>
      <c r="B426" s="113"/>
      <c r="C426" s="113"/>
      <c r="D426" s="113"/>
      <c r="E426" s="113"/>
      <c r="F426" s="115"/>
      <c r="G426" s="116"/>
      <c r="H426" s="116"/>
      <c r="I426" s="116"/>
      <c r="J426" s="113"/>
      <c r="K426" s="113"/>
      <c r="L426" s="113"/>
      <c r="M426" s="113"/>
      <c r="N426" s="113"/>
      <c r="O426" s="115"/>
      <c r="P426" s="126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</row>
    <row r="427" spans="1:26" ht="17.25" customHeight="1">
      <c r="A427" s="3"/>
      <c r="B427" s="113"/>
      <c r="C427" s="113"/>
      <c r="D427" s="113"/>
      <c r="E427" s="113"/>
      <c r="F427" s="115"/>
      <c r="G427" s="116"/>
      <c r="H427" s="116"/>
      <c r="I427" s="116"/>
      <c r="J427" s="113"/>
      <c r="K427" s="113"/>
      <c r="L427" s="113"/>
      <c r="M427" s="113"/>
      <c r="N427" s="113"/>
      <c r="O427" s="115"/>
      <c r="P427" s="126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</row>
    <row r="428" spans="1:26" ht="17.25" customHeight="1">
      <c r="A428" s="3"/>
      <c r="B428" s="113"/>
      <c r="C428" s="113"/>
      <c r="D428" s="113"/>
      <c r="E428" s="113"/>
      <c r="F428" s="115"/>
      <c r="G428" s="116"/>
      <c r="H428" s="116"/>
      <c r="I428" s="116"/>
      <c r="J428" s="113"/>
      <c r="K428" s="113"/>
      <c r="L428" s="113"/>
      <c r="M428" s="113"/>
      <c r="N428" s="113"/>
      <c r="O428" s="115"/>
      <c r="P428" s="126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</row>
    <row r="429" spans="1:26" ht="17.25" customHeight="1">
      <c r="A429" s="3"/>
      <c r="B429" s="113"/>
      <c r="C429" s="113"/>
      <c r="D429" s="113"/>
      <c r="E429" s="113"/>
      <c r="F429" s="115"/>
      <c r="G429" s="116"/>
      <c r="H429" s="116"/>
      <c r="I429" s="116"/>
      <c r="J429" s="113"/>
      <c r="K429" s="113"/>
      <c r="L429" s="113"/>
      <c r="M429" s="113"/>
      <c r="N429" s="113"/>
      <c r="O429" s="115"/>
      <c r="P429" s="126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</row>
    <row r="430" spans="1:26" ht="17.25" customHeight="1">
      <c r="A430" s="3"/>
      <c r="B430" s="113"/>
      <c r="C430" s="113"/>
      <c r="D430" s="113"/>
      <c r="E430" s="113"/>
      <c r="F430" s="115"/>
      <c r="G430" s="116"/>
      <c r="H430" s="116"/>
      <c r="I430" s="116"/>
      <c r="J430" s="113"/>
      <c r="K430" s="113"/>
      <c r="L430" s="113"/>
      <c r="M430" s="113"/>
      <c r="N430" s="113"/>
      <c r="O430" s="115"/>
      <c r="P430" s="126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</row>
    <row r="431" spans="1:26" ht="17.25" customHeight="1">
      <c r="A431" s="3"/>
      <c r="B431" s="113"/>
      <c r="C431" s="113"/>
      <c r="D431" s="113"/>
      <c r="E431" s="113"/>
      <c r="F431" s="115"/>
      <c r="G431" s="116"/>
      <c r="H431" s="116"/>
      <c r="I431" s="116"/>
      <c r="J431" s="113"/>
      <c r="K431" s="113"/>
      <c r="L431" s="113"/>
      <c r="M431" s="113"/>
      <c r="N431" s="113"/>
      <c r="O431" s="115"/>
      <c r="P431" s="126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</row>
    <row r="432" spans="1:26" ht="17.25" customHeight="1">
      <c r="A432" s="3"/>
      <c r="B432" s="113"/>
      <c r="C432" s="113"/>
      <c r="D432" s="113"/>
      <c r="E432" s="113"/>
      <c r="F432" s="115"/>
      <c r="G432" s="116"/>
      <c r="H432" s="116"/>
      <c r="I432" s="116"/>
      <c r="J432" s="113"/>
      <c r="K432" s="113"/>
      <c r="L432" s="113"/>
      <c r="M432" s="113"/>
      <c r="N432" s="113"/>
      <c r="O432" s="115"/>
      <c r="P432" s="126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</row>
    <row r="433" spans="1:26" ht="17.25" customHeight="1">
      <c r="A433" s="3"/>
      <c r="B433" s="113"/>
      <c r="C433" s="113"/>
      <c r="D433" s="113"/>
      <c r="E433" s="113"/>
      <c r="F433" s="115"/>
      <c r="G433" s="116"/>
      <c r="H433" s="116"/>
      <c r="I433" s="116"/>
      <c r="J433" s="113"/>
      <c r="K433" s="113"/>
      <c r="L433" s="113"/>
      <c r="M433" s="113"/>
      <c r="N433" s="113"/>
      <c r="O433" s="115"/>
      <c r="P433" s="126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</row>
    <row r="434" spans="1:26" ht="17.25" customHeight="1">
      <c r="A434" s="3"/>
      <c r="B434" s="113"/>
      <c r="C434" s="113"/>
      <c r="D434" s="113"/>
      <c r="E434" s="113"/>
      <c r="F434" s="115"/>
      <c r="G434" s="116"/>
      <c r="H434" s="116"/>
      <c r="I434" s="116"/>
      <c r="J434" s="113"/>
      <c r="K434" s="113"/>
      <c r="L434" s="113"/>
      <c r="M434" s="113"/>
      <c r="N434" s="113"/>
      <c r="O434" s="115"/>
      <c r="P434" s="126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</row>
    <row r="435" spans="1:26" ht="17.25" customHeight="1">
      <c r="A435" s="3"/>
      <c r="B435" s="113"/>
      <c r="C435" s="113"/>
      <c r="D435" s="113"/>
      <c r="E435" s="113"/>
      <c r="F435" s="115"/>
      <c r="G435" s="116"/>
      <c r="H435" s="116"/>
      <c r="I435" s="116"/>
      <c r="J435" s="113"/>
      <c r="K435" s="113"/>
      <c r="L435" s="113"/>
      <c r="M435" s="113"/>
      <c r="N435" s="113"/>
      <c r="O435" s="115"/>
      <c r="P435" s="126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</row>
    <row r="436" spans="1:26" ht="17.25" customHeight="1">
      <c r="A436" s="3"/>
      <c r="B436" s="113"/>
      <c r="C436" s="113"/>
      <c r="D436" s="113"/>
      <c r="E436" s="113"/>
      <c r="F436" s="115"/>
      <c r="G436" s="116"/>
      <c r="H436" s="116"/>
      <c r="I436" s="116"/>
      <c r="J436" s="113"/>
      <c r="K436" s="113"/>
      <c r="L436" s="113"/>
      <c r="M436" s="113"/>
      <c r="N436" s="113"/>
      <c r="O436" s="115"/>
      <c r="P436" s="126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</row>
    <row r="437" spans="1:26" ht="17.25" customHeight="1">
      <c r="A437" s="3"/>
      <c r="B437" s="113"/>
      <c r="C437" s="113"/>
      <c r="D437" s="113"/>
      <c r="E437" s="113"/>
      <c r="F437" s="115"/>
      <c r="G437" s="116"/>
      <c r="H437" s="116"/>
      <c r="I437" s="116"/>
      <c r="J437" s="113"/>
      <c r="K437" s="113"/>
      <c r="L437" s="113"/>
      <c r="M437" s="113"/>
      <c r="N437" s="113"/>
      <c r="O437" s="115"/>
      <c r="P437" s="126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</row>
    <row r="438" spans="1:26" ht="17.25" customHeight="1">
      <c r="A438" s="3"/>
      <c r="B438" s="113"/>
      <c r="C438" s="113"/>
      <c r="D438" s="113"/>
      <c r="E438" s="113"/>
      <c r="F438" s="115"/>
      <c r="G438" s="116"/>
      <c r="H438" s="116"/>
      <c r="I438" s="116"/>
      <c r="J438" s="113"/>
      <c r="K438" s="113"/>
      <c r="L438" s="113"/>
      <c r="M438" s="113"/>
      <c r="N438" s="113"/>
      <c r="O438" s="115"/>
      <c r="P438" s="126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</row>
    <row r="439" spans="1:26" ht="17.25" customHeight="1">
      <c r="A439" s="3"/>
      <c r="B439" s="113"/>
      <c r="C439" s="113"/>
      <c r="D439" s="113"/>
      <c r="E439" s="113"/>
      <c r="F439" s="115"/>
      <c r="G439" s="116"/>
      <c r="H439" s="116"/>
      <c r="I439" s="116"/>
      <c r="J439" s="113"/>
      <c r="K439" s="113"/>
      <c r="L439" s="113"/>
      <c r="M439" s="113"/>
      <c r="N439" s="113"/>
      <c r="O439" s="115"/>
      <c r="P439" s="126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</row>
    <row r="440" spans="1:26" ht="17.25" customHeight="1">
      <c r="A440" s="3"/>
      <c r="B440" s="113"/>
      <c r="C440" s="113"/>
      <c r="D440" s="113"/>
      <c r="E440" s="113"/>
      <c r="F440" s="115"/>
      <c r="G440" s="116"/>
      <c r="H440" s="116"/>
      <c r="I440" s="116"/>
      <c r="J440" s="113"/>
      <c r="K440" s="113"/>
      <c r="L440" s="113"/>
      <c r="M440" s="113"/>
      <c r="N440" s="113"/>
      <c r="O440" s="115"/>
      <c r="P440" s="126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</row>
    <row r="441" spans="1:26" ht="17.25" customHeight="1">
      <c r="A441" s="3"/>
      <c r="B441" s="113"/>
      <c r="C441" s="113"/>
      <c r="D441" s="113"/>
      <c r="E441" s="113"/>
      <c r="F441" s="115"/>
      <c r="G441" s="116"/>
      <c r="H441" s="116"/>
      <c r="I441" s="116"/>
      <c r="J441" s="113"/>
      <c r="K441" s="113"/>
      <c r="L441" s="113"/>
      <c r="M441" s="113"/>
      <c r="N441" s="113"/>
      <c r="O441" s="115"/>
      <c r="P441" s="126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</row>
    <row r="442" spans="1:26" ht="17.25" customHeight="1">
      <c r="A442" s="3"/>
      <c r="B442" s="113"/>
      <c r="C442" s="113"/>
      <c r="D442" s="113"/>
      <c r="E442" s="113"/>
      <c r="F442" s="115"/>
      <c r="G442" s="116"/>
      <c r="H442" s="116"/>
      <c r="I442" s="116"/>
      <c r="J442" s="113"/>
      <c r="K442" s="113"/>
      <c r="L442" s="113"/>
      <c r="M442" s="113"/>
      <c r="N442" s="113"/>
      <c r="O442" s="115"/>
      <c r="P442" s="126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</row>
    <row r="443" spans="1:26" ht="17.25" customHeight="1">
      <c r="A443" s="3"/>
      <c r="B443" s="113"/>
      <c r="C443" s="113"/>
      <c r="D443" s="113"/>
      <c r="E443" s="113"/>
      <c r="F443" s="115"/>
      <c r="G443" s="116"/>
      <c r="H443" s="116"/>
      <c r="I443" s="116"/>
      <c r="J443" s="113"/>
      <c r="K443" s="113"/>
      <c r="L443" s="113"/>
      <c r="M443" s="113"/>
      <c r="N443" s="113"/>
      <c r="O443" s="115"/>
      <c r="P443" s="126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</row>
    <row r="444" spans="1:26" ht="17.25" customHeight="1">
      <c r="A444" s="3"/>
      <c r="B444" s="113"/>
      <c r="C444" s="113"/>
      <c r="D444" s="113"/>
      <c r="E444" s="113"/>
      <c r="F444" s="115"/>
      <c r="G444" s="116"/>
      <c r="H444" s="116"/>
      <c r="I444" s="116"/>
      <c r="J444" s="113"/>
      <c r="K444" s="113"/>
      <c r="L444" s="113"/>
      <c r="M444" s="113"/>
      <c r="N444" s="113"/>
      <c r="O444" s="115"/>
      <c r="P444" s="126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</row>
    <row r="445" spans="1:26" ht="17.25" customHeight="1">
      <c r="A445" s="3"/>
      <c r="B445" s="113"/>
      <c r="C445" s="113"/>
      <c r="D445" s="113"/>
      <c r="E445" s="113"/>
      <c r="F445" s="115"/>
      <c r="G445" s="116"/>
      <c r="H445" s="116"/>
      <c r="I445" s="116"/>
      <c r="J445" s="113"/>
      <c r="K445" s="113"/>
      <c r="L445" s="113"/>
      <c r="M445" s="113"/>
      <c r="N445" s="113"/>
      <c r="O445" s="115"/>
      <c r="P445" s="126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</row>
    <row r="446" spans="1:26" ht="17.25" customHeight="1">
      <c r="A446" s="3"/>
      <c r="B446" s="113"/>
      <c r="C446" s="113"/>
      <c r="D446" s="113"/>
      <c r="E446" s="113"/>
      <c r="F446" s="115"/>
      <c r="G446" s="116"/>
      <c r="H446" s="116"/>
      <c r="I446" s="116"/>
      <c r="J446" s="113"/>
      <c r="K446" s="113"/>
      <c r="L446" s="113"/>
      <c r="M446" s="113"/>
      <c r="N446" s="113"/>
      <c r="O446" s="115"/>
      <c r="P446" s="126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</row>
    <row r="447" spans="1:26" ht="17.25" customHeight="1">
      <c r="A447" s="3"/>
      <c r="B447" s="113"/>
      <c r="C447" s="113"/>
      <c r="D447" s="113"/>
      <c r="E447" s="113"/>
      <c r="F447" s="115"/>
      <c r="G447" s="116"/>
      <c r="H447" s="116"/>
      <c r="I447" s="116"/>
      <c r="J447" s="113"/>
      <c r="K447" s="113"/>
      <c r="L447" s="113"/>
      <c r="M447" s="113"/>
      <c r="N447" s="113"/>
      <c r="O447" s="115"/>
      <c r="P447" s="126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</row>
    <row r="448" spans="1:26" ht="17.25" customHeight="1">
      <c r="A448" s="3"/>
      <c r="B448" s="113"/>
      <c r="C448" s="113"/>
      <c r="D448" s="113"/>
      <c r="E448" s="113"/>
      <c r="F448" s="115"/>
      <c r="G448" s="116"/>
      <c r="H448" s="116"/>
      <c r="I448" s="116"/>
      <c r="J448" s="113"/>
      <c r="K448" s="113"/>
      <c r="L448" s="113"/>
      <c r="M448" s="113"/>
      <c r="N448" s="113"/>
      <c r="O448" s="115"/>
      <c r="P448" s="126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</row>
    <row r="449" spans="1:26" ht="17.25" customHeight="1">
      <c r="A449" s="3"/>
      <c r="B449" s="113"/>
      <c r="C449" s="113"/>
      <c r="D449" s="113"/>
      <c r="E449" s="113"/>
      <c r="F449" s="115"/>
      <c r="G449" s="116"/>
      <c r="H449" s="116"/>
      <c r="I449" s="116"/>
      <c r="J449" s="113"/>
      <c r="K449" s="113"/>
      <c r="L449" s="113"/>
      <c r="M449" s="113"/>
      <c r="N449" s="113"/>
      <c r="O449" s="115"/>
      <c r="P449" s="126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</row>
    <row r="450" spans="1:26" ht="17.25" customHeight="1">
      <c r="A450" s="3"/>
      <c r="B450" s="113"/>
      <c r="C450" s="113"/>
      <c r="D450" s="113"/>
      <c r="E450" s="113"/>
      <c r="F450" s="115"/>
      <c r="G450" s="116"/>
      <c r="H450" s="116"/>
      <c r="I450" s="116"/>
      <c r="J450" s="113"/>
      <c r="K450" s="113"/>
      <c r="L450" s="113"/>
      <c r="M450" s="113"/>
      <c r="N450" s="113"/>
      <c r="O450" s="115"/>
      <c r="P450" s="126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</row>
    <row r="451" spans="1:26" ht="17.25" customHeight="1">
      <c r="A451" s="3"/>
      <c r="B451" s="113"/>
      <c r="C451" s="113"/>
      <c r="D451" s="113"/>
      <c r="E451" s="113"/>
      <c r="F451" s="115"/>
      <c r="G451" s="116"/>
      <c r="H451" s="116"/>
      <c r="I451" s="116"/>
      <c r="J451" s="113"/>
      <c r="K451" s="113"/>
      <c r="L451" s="113"/>
      <c r="M451" s="113"/>
      <c r="N451" s="113"/>
      <c r="O451" s="115"/>
      <c r="P451" s="126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</row>
    <row r="452" spans="1:26" ht="17.25" customHeight="1">
      <c r="A452" s="3"/>
      <c r="B452" s="113"/>
      <c r="C452" s="113"/>
      <c r="D452" s="113"/>
      <c r="E452" s="113"/>
      <c r="F452" s="115"/>
      <c r="G452" s="116"/>
      <c r="H452" s="116"/>
      <c r="I452" s="116"/>
      <c r="J452" s="113"/>
      <c r="K452" s="113"/>
      <c r="L452" s="113"/>
      <c r="M452" s="113"/>
      <c r="N452" s="113"/>
      <c r="O452" s="115"/>
      <c r="P452" s="126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</row>
    <row r="453" spans="1:26" ht="17.25" customHeight="1">
      <c r="A453" s="3"/>
      <c r="B453" s="113"/>
      <c r="C453" s="113"/>
      <c r="D453" s="113"/>
      <c r="E453" s="113"/>
      <c r="F453" s="115"/>
      <c r="G453" s="116"/>
      <c r="H453" s="116"/>
      <c r="I453" s="116"/>
      <c r="J453" s="113"/>
      <c r="K453" s="113"/>
      <c r="L453" s="113"/>
      <c r="M453" s="113"/>
      <c r="N453" s="113"/>
      <c r="O453" s="115"/>
      <c r="P453" s="126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</row>
    <row r="454" spans="1:26" ht="17.25" customHeight="1">
      <c r="A454" s="3"/>
      <c r="B454" s="113"/>
      <c r="C454" s="113"/>
      <c r="D454" s="113"/>
      <c r="E454" s="113"/>
      <c r="F454" s="115"/>
      <c r="G454" s="116"/>
      <c r="H454" s="116"/>
      <c r="I454" s="116"/>
      <c r="J454" s="113"/>
      <c r="K454" s="113"/>
      <c r="L454" s="113"/>
      <c r="M454" s="113"/>
      <c r="N454" s="113"/>
      <c r="O454" s="115"/>
      <c r="P454" s="126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</row>
    <row r="455" spans="1:26" ht="17.25" customHeight="1">
      <c r="A455" s="3"/>
      <c r="B455" s="113"/>
      <c r="C455" s="113"/>
      <c r="D455" s="113"/>
      <c r="E455" s="113"/>
      <c r="F455" s="115"/>
      <c r="G455" s="116"/>
      <c r="H455" s="116"/>
      <c r="I455" s="116"/>
      <c r="J455" s="113"/>
      <c r="K455" s="113"/>
      <c r="L455" s="113"/>
      <c r="M455" s="113"/>
      <c r="N455" s="113"/>
      <c r="O455" s="115"/>
      <c r="P455" s="126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</row>
    <row r="456" spans="1:26" ht="17.25" customHeight="1">
      <c r="A456" s="3"/>
      <c r="B456" s="113"/>
      <c r="C456" s="113"/>
      <c r="D456" s="113"/>
      <c r="E456" s="113"/>
      <c r="F456" s="115"/>
      <c r="G456" s="116"/>
      <c r="H456" s="116"/>
      <c r="I456" s="116"/>
      <c r="J456" s="113"/>
      <c r="K456" s="113"/>
      <c r="L456" s="113"/>
      <c r="M456" s="113"/>
      <c r="N456" s="113"/>
      <c r="O456" s="115"/>
      <c r="P456" s="126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</row>
    <row r="457" spans="1:26" ht="17.25" customHeight="1">
      <c r="A457" s="3"/>
      <c r="B457" s="113"/>
      <c r="C457" s="113"/>
      <c r="D457" s="113"/>
      <c r="E457" s="113"/>
      <c r="F457" s="115"/>
      <c r="G457" s="116"/>
      <c r="H457" s="116"/>
      <c r="I457" s="116"/>
      <c r="J457" s="113"/>
      <c r="K457" s="113"/>
      <c r="L457" s="113"/>
      <c r="M457" s="113"/>
      <c r="N457" s="113"/>
      <c r="O457" s="115"/>
      <c r="P457" s="126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</row>
    <row r="458" spans="1:26" ht="17.25" customHeight="1">
      <c r="A458" s="3"/>
      <c r="B458" s="113"/>
      <c r="C458" s="113"/>
      <c r="D458" s="113"/>
      <c r="E458" s="113"/>
      <c r="F458" s="115"/>
      <c r="G458" s="116"/>
      <c r="H458" s="116"/>
      <c r="I458" s="116"/>
      <c r="J458" s="113"/>
      <c r="K458" s="113"/>
      <c r="L458" s="113"/>
      <c r="M458" s="113"/>
      <c r="N458" s="113"/>
      <c r="O458" s="115"/>
      <c r="P458" s="126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</row>
    <row r="459" spans="1:26" ht="17.25" customHeight="1">
      <c r="A459" s="3"/>
      <c r="B459" s="113"/>
      <c r="C459" s="113"/>
      <c r="D459" s="113"/>
      <c r="E459" s="113"/>
      <c r="F459" s="115"/>
      <c r="G459" s="116"/>
      <c r="H459" s="116"/>
      <c r="I459" s="116"/>
      <c r="J459" s="113"/>
      <c r="K459" s="113"/>
      <c r="L459" s="113"/>
      <c r="M459" s="113"/>
      <c r="N459" s="113"/>
      <c r="O459" s="115"/>
      <c r="P459" s="126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</row>
    <row r="460" spans="1:26" ht="17.25" customHeight="1">
      <c r="A460" s="3"/>
      <c r="B460" s="113"/>
      <c r="C460" s="113"/>
      <c r="D460" s="113"/>
      <c r="E460" s="113"/>
      <c r="F460" s="115"/>
      <c r="G460" s="116"/>
      <c r="H460" s="116"/>
      <c r="I460" s="116"/>
      <c r="J460" s="113"/>
      <c r="K460" s="113"/>
      <c r="L460" s="113"/>
      <c r="M460" s="113"/>
      <c r="N460" s="113"/>
      <c r="O460" s="115"/>
      <c r="P460" s="126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</row>
    <row r="461" spans="1:26" ht="17.25" customHeight="1">
      <c r="A461" s="3"/>
      <c r="B461" s="113"/>
      <c r="C461" s="113"/>
      <c r="D461" s="113"/>
      <c r="E461" s="113"/>
      <c r="F461" s="115"/>
      <c r="G461" s="116"/>
      <c r="H461" s="116"/>
      <c r="I461" s="116"/>
      <c r="J461" s="113"/>
      <c r="K461" s="113"/>
      <c r="L461" s="113"/>
      <c r="M461" s="113"/>
      <c r="N461" s="113"/>
      <c r="O461" s="115"/>
      <c r="P461" s="126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</row>
    <row r="462" spans="1:26" ht="17.25" customHeight="1">
      <c r="A462" s="3"/>
      <c r="B462" s="113"/>
      <c r="C462" s="113"/>
      <c r="D462" s="113"/>
      <c r="E462" s="113"/>
      <c r="F462" s="115"/>
      <c r="G462" s="116"/>
      <c r="H462" s="116"/>
      <c r="I462" s="116"/>
      <c r="J462" s="113"/>
      <c r="K462" s="113"/>
      <c r="L462" s="113"/>
      <c r="M462" s="113"/>
      <c r="N462" s="113"/>
      <c r="O462" s="115"/>
      <c r="P462" s="126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</row>
    <row r="463" spans="1:26" ht="17.25" customHeight="1">
      <c r="A463" s="3"/>
      <c r="B463" s="113"/>
      <c r="C463" s="113"/>
      <c r="D463" s="113"/>
      <c r="E463" s="113"/>
      <c r="F463" s="115"/>
      <c r="G463" s="116"/>
      <c r="H463" s="116"/>
      <c r="I463" s="116"/>
      <c r="J463" s="113"/>
      <c r="K463" s="113"/>
      <c r="L463" s="113"/>
      <c r="M463" s="113"/>
      <c r="N463" s="113"/>
      <c r="O463" s="115"/>
      <c r="P463" s="126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</row>
    <row r="464" spans="1:26" ht="17.25" customHeight="1">
      <c r="A464" s="3"/>
      <c r="B464" s="113"/>
      <c r="C464" s="113"/>
      <c r="D464" s="113"/>
      <c r="E464" s="113"/>
      <c r="F464" s="115"/>
      <c r="G464" s="116"/>
      <c r="H464" s="116"/>
      <c r="I464" s="116"/>
      <c r="J464" s="113"/>
      <c r="K464" s="113"/>
      <c r="L464" s="113"/>
      <c r="M464" s="113"/>
      <c r="N464" s="113"/>
      <c r="O464" s="115"/>
      <c r="P464" s="126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</row>
    <row r="465" spans="1:26" ht="17.25" customHeight="1">
      <c r="A465" s="3"/>
      <c r="B465" s="113"/>
      <c r="C465" s="113"/>
      <c r="D465" s="113"/>
      <c r="E465" s="113"/>
      <c r="F465" s="115"/>
      <c r="G465" s="116"/>
      <c r="H465" s="116"/>
      <c r="I465" s="116"/>
      <c r="J465" s="113"/>
      <c r="K465" s="113"/>
      <c r="L465" s="113"/>
      <c r="M465" s="113"/>
      <c r="N465" s="113"/>
      <c r="O465" s="115"/>
      <c r="P465" s="126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</row>
    <row r="466" spans="1:26" ht="17.25" customHeight="1">
      <c r="A466" s="3"/>
      <c r="B466" s="113"/>
      <c r="C466" s="113"/>
      <c r="D466" s="113"/>
      <c r="E466" s="113"/>
      <c r="F466" s="115"/>
      <c r="G466" s="116"/>
      <c r="H466" s="116"/>
      <c r="I466" s="116"/>
      <c r="J466" s="113"/>
      <c r="K466" s="113"/>
      <c r="L466" s="113"/>
      <c r="M466" s="113"/>
      <c r="N466" s="113"/>
      <c r="O466" s="115"/>
      <c r="P466" s="126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</row>
    <row r="467" spans="1:26" ht="17.25" customHeight="1">
      <c r="A467" s="3"/>
      <c r="B467" s="113"/>
      <c r="C467" s="113"/>
      <c r="D467" s="113"/>
      <c r="E467" s="113"/>
      <c r="F467" s="115"/>
      <c r="G467" s="116"/>
      <c r="H467" s="116"/>
      <c r="I467" s="116"/>
      <c r="J467" s="113"/>
      <c r="K467" s="113"/>
      <c r="L467" s="113"/>
      <c r="M467" s="113"/>
      <c r="N467" s="113"/>
      <c r="O467" s="115"/>
      <c r="P467" s="126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</row>
    <row r="468" spans="1:26" ht="17.25" customHeight="1">
      <c r="A468" s="3"/>
      <c r="B468" s="113"/>
      <c r="C468" s="113"/>
      <c r="D468" s="113"/>
      <c r="E468" s="113"/>
      <c r="F468" s="115"/>
      <c r="G468" s="116"/>
      <c r="H468" s="116"/>
      <c r="I468" s="116"/>
      <c r="J468" s="113"/>
      <c r="K468" s="113"/>
      <c r="L468" s="113"/>
      <c r="M468" s="113"/>
      <c r="N468" s="113"/>
      <c r="O468" s="115"/>
      <c r="P468" s="126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</row>
    <row r="469" spans="1:26" ht="17.25" customHeight="1">
      <c r="A469" s="3"/>
      <c r="B469" s="113"/>
      <c r="C469" s="113"/>
      <c r="D469" s="113"/>
      <c r="E469" s="113"/>
      <c r="F469" s="115"/>
      <c r="G469" s="116"/>
      <c r="H469" s="116"/>
      <c r="I469" s="116"/>
      <c r="J469" s="113"/>
      <c r="K469" s="113"/>
      <c r="L469" s="113"/>
      <c r="M469" s="113"/>
      <c r="N469" s="113"/>
      <c r="O469" s="115"/>
      <c r="P469" s="126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</row>
    <row r="470" spans="1:26" ht="17.25" customHeight="1">
      <c r="A470" s="3"/>
      <c r="B470" s="113"/>
      <c r="C470" s="113"/>
      <c r="D470" s="113"/>
      <c r="E470" s="113"/>
      <c r="F470" s="115"/>
      <c r="G470" s="116"/>
      <c r="H470" s="116"/>
      <c r="I470" s="116"/>
      <c r="J470" s="113"/>
      <c r="K470" s="113"/>
      <c r="L470" s="113"/>
      <c r="M470" s="113"/>
      <c r="N470" s="113"/>
      <c r="O470" s="115"/>
      <c r="P470" s="126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</row>
    <row r="471" spans="1:26" ht="17.25" customHeight="1">
      <c r="A471" s="3"/>
      <c r="B471" s="113"/>
      <c r="C471" s="113"/>
      <c r="D471" s="113"/>
      <c r="E471" s="113"/>
      <c r="F471" s="115"/>
      <c r="G471" s="116"/>
      <c r="H471" s="116"/>
      <c r="I471" s="116"/>
      <c r="J471" s="113"/>
      <c r="K471" s="113"/>
      <c r="L471" s="113"/>
      <c r="M471" s="113"/>
      <c r="N471" s="113"/>
      <c r="O471" s="115"/>
      <c r="P471" s="126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</row>
    <row r="472" spans="1:26" ht="17.25" customHeight="1">
      <c r="A472" s="3"/>
      <c r="B472" s="113"/>
      <c r="C472" s="113"/>
      <c r="D472" s="113"/>
      <c r="E472" s="113"/>
      <c r="F472" s="115"/>
      <c r="G472" s="116"/>
      <c r="H472" s="116"/>
      <c r="I472" s="116"/>
      <c r="J472" s="113"/>
      <c r="K472" s="113"/>
      <c r="L472" s="113"/>
      <c r="M472" s="113"/>
      <c r="N472" s="113"/>
      <c r="O472" s="115"/>
      <c r="P472" s="126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</row>
    <row r="473" spans="1:26" ht="17.25" customHeight="1">
      <c r="A473" s="3"/>
      <c r="B473" s="113"/>
      <c r="C473" s="113"/>
      <c r="D473" s="113"/>
      <c r="E473" s="113"/>
      <c r="F473" s="115"/>
      <c r="G473" s="116"/>
      <c r="H473" s="116"/>
      <c r="I473" s="116"/>
      <c r="J473" s="113"/>
      <c r="K473" s="113"/>
      <c r="L473" s="113"/>
      <c r="M473" s="113"/>
      <c r="N473" s="113"/>
      <c r="O473" s="115"/>
      <c r="P473" s="126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</row>
    <row r="474" spans="1:26" ht="17.25" customHeight="1">
      <c r="A474" s="3"/>
      <c r="B474" s="113"/>
      <c r="C474" s="113"/>
      <c r="D474" s="113"/>
      <c r="E474" s="113"/>
      <c r="F474" s="115"/>
      <c r="G474" s="116"/>
      <c r="H474" s="116"/>
      <c r="I474" s="116"/>
      <c r="J474" s="113"/>
      <c r="K474" s="113"/>
      <c r="L474" s="113"/>
      <c r="M474" s="113"/>
      <c r="N474" s="113"/>
      <c r="O474" s="115"/>
      <c r="P474" s="126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</row>
    <row r="475" spans="1:26" ht="17.25" customHeight="1">
      <c r="A475" s="3"/>
      <c r="B475" s="113"/>
      <c r="C475" s="113"/>
      <c r="D475" s="113"/>
      <c r="E475" s="113"/>
      <c r="F475" s="115"/>
      <c r="G475" s="116"/>
      <c r="H475" s="116"/>
      <c r="I475" s="116"/>
      <c r="J475" s="113"/>
      <c r="K475" s="113"/>
      <c r="L475" s="113"/>
      <c r="M475" s="113"/>
      <c r="N475" s="113"/>
      <c r="O475" s="115"/>
      <c r="P475" s="126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</row>
    <row r="476" spans="1:26" ht="17.25" customHeight="1">
      <c r="A476" s="3"/>
      <c r="B476" s="113"/>
      <c r="C476" s="113"/>
      <c r="D476" s="113"/>
      <c r="E476" s="113"/>
      <c r="F476" s="115"/>
      <c r="G476" s="116"/>
      <c r="H476" s="116"/>
      <c r="I476" s="116"/>
      <c r="J476" s="113"/>
      <c r="K476" s="113"/>
      <c r="L476" s="113"/>
      <c r="M476" s="113"/>
      <c r="N476" s="113"/>
      <c r="O476" s="115"/>
      <c r="P476" s="126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</row>
    <row r="477" spans="1:26" ht="17.25" customHeight="1">
      <c r="A477" s="3"/>
      <c r="B477" s="113"/>
      <c r="C477" s="113"/>
      <c r="D477" s="113"/>
      <c r="E477" s="113"/>
      <c r="F477" s="115"/>
      <c r="G477" s="116"/>
      <c r="H477" s="116"/>
      <c r="I477" s="116"/>
      <c r="J477" s="113"/>
      <c r="K477" s="113"/>
      <c r="L477" s="113"/>
      <c r="M477" s="113"/>
      <c r="N477" s="113"/>
      <c r="O477" s="115"/>
      <c r="P477" s="126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</row>
    <row r="478" spans="1:26" ht="17.25" customHeight="1">
      <c r="A478" s="3"/>
      <c r="B478" s="113"/>
      <c r="C478" s="113"/>
      <c r="D478" s="113"/>
      <c r="E478" s="113"/>
      <c r="F478" s="115"/>
      <c r="G478" s="116"/>
      <c r="H478" s="116"/>
      <c r="I478" s="116"/>
      <c r="J478" s="113"/>
      <c r="K478" s="113"/>
      <c r="L478" s="113"/>
      <c r="M478" s="113"/>
      <c r="N478" s="113"/>
      <c r="O478" s="115"/>
      <c r="P478" s="126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</row>
    <row r="479" spans="1:26" ht="17.25" customHeight="1">
      <c r="A479" s="3"/>
      <c r="B479" s="113"/>
      <c r="C479" s="113"/>
      <c r="D479" s="113"/>
      <c r="E479" s="113"/>
      <c r="F479" s="115"/>
      <c r="G479" s="116"/>
      <c r="H479" s="116"/>
      <c r="I479" s="116"/>
      <c r="J479" s="113"/>
      <c r="K479" s="113"/>
      <c r="L479" s="113"/>
      <c r="M479" s="113"/>
      <c r="N479" s="113"/>
      <c r="O479" s="115"/>
      <c r="P479" s="126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</row>
    <row r="480" spans="1:26" ht="17.25" customHeight="1">
      <c r="A480" s="3"/>
      <c r="B480" s="113"/>
      <c r="C480" s="113"/>
      <c r="D480" s="113"/>
      <c r="E480" s="113"/>
      <c r="F480" s="115"/>
      <c r="G480" s="116"/>
      <c r="H480" s="116"/>
      <c r="I480" s="116"/>
      <c r="J480" s="113"/>
      <c r="K480" s="113"/>
      <c r="L480" s="113"/>
      <c r="M480" s="113"/>
      <c r="N480" s="113"/>
      <c r="O480" s="115"/>
      <c r="P480" s="126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</row>
    <row r="481" spans="1:26" ht="17.25" customHeight="1">
      <c r="A481" s="3"/>
      <c r="B481" s="113"/>
      <c r="C481" s="113"/>
      <c r="D481" s="113"/>
      <c r="E481" s="113"/>
      <c r="F481" s="115"/>
      <c r="G481" s="116"/>
      <c r="H481" s="116"/>
      <c r="I481" s="116"/>
      <c r="J481" s="113"/>
      <c r="K481" s="113"/>
      <c r="L481" s="113"/>
      <c r="M481" s="113"/>
      <c r="N481" s="113"/>
      <c r="O481" s="115"/>
      <c r="P481" s="126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</row>
    <row r="482" spans="1:26" ht="17.25" customHeight="1">
      <c r="A482" s="3"/>
      <c r="B482" s="113"/>
      <c r="C482" s="113"/>
      <c r="D482" s="113"/>
      <c r="E482" s="113"/>
      <c r="F482" s="115"/>
      <c r="G482" s="116"/>
      <c r="H482" s="116"/>
      <c r="I482" s="116"/>
      <c r="J482" s="113"/>
      <c r="K482" s="113"/>
      <c r="L482" s="113"/>
      <c r="M482" s="113"/>
      <c r="N482" s="113"/>
      <c r="O482" s="115"/>
      <c r="P482" s="126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</row>
    <row r="483" spans="1:26" ht="17.25" customHeight="1">
      <c r="A483" s="3"/>
      <c r="B483" s="113"/>
      <c r="C483" s="113"/>
      <c r="D483" s="113"/>
      <c r="E483" s="113"/>
      <c r="F483" s="115"/>
      <c r="G483" s="116"/>
      <c r="H483" s="116"/>
      <c r="I483" s="116"/>
      <c r="J483" s="113"/>
      <c r="K483" s="113"/>
      <c r="L483" s="113"/>
      <c r="M483" s="113"/>
      <c r="N483" s="113"/>
      <c r="O483" s="115"/>
      <c r="P483" s="126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</row>
    <row r="484" spans="1:26" ht="17.25" customHeight="1">
      <c r="A484" s="3"/>
      <c r="B484" s="113"/>
      <c r="C484" s="113"/>
      <c r="D484" s="113"/>
      <c r="E484" s="113"/>
      <c r="F484" s="115"/>
      <c r="G484" s="116"/>
      <c r="H484" s="116"/>
      <c r="I484" s="116"/>
      <c r="J484" s="113"/>
      <c r="K484" s="113"/>
      <c r="L484" s="113"/>
      <c r="M484" s="113"/>
      <c r="N484" s="113"/>
      <c r="O484" s="115"/>
      <c r="P484" s="126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</row>
    <row r="485" spans="1:26" ht="17.25" customHeight="1">
      <c r="A485" s="3"/>
      <c r="B485" s="113"/>
      <c r="C485" s="113"/>
      <c r="D485" s="113"/>
      <c r="E485" s="113"/>
      <c r="F485" s="115"/>
      <c r="G485" s="116"/>
      <c r="H485" s="116"/>
      <c r="I485" s="116"/>
      <c r="J485" s="113"/>
      <c r="K485" s="113"/>
      <c r="L485" s="113"/>
      <c r="M485" s="113"/>
      <c r="N485" s="113"/>
      <c r="O485" s="115"/>
      <c r="P485" s="126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</row>
    <row r="486" spans="1:26" ht="17.25" customHeight="1">
      <c r="A486" s="3"/>
      <c r="B486" s="113"/>
      <c r="C486" s="113"/>
      <c r="D486" s="113"/>
      <c r="E486" s="113"/>
      <c r="F486" s="115"/>
      <c r="G486" s="116"/>
      <c r="H486" s="116"/>
      <c r="I486" s="116"/>
      <c r="J486" s="113"/>
      <c r="K486" s="113"/>
      <c r="L486" s="113"/>
      <c r="M486" s="113"/>
      <c r="N486" s="113"/>
      <c r="O486" s="115"/>
      <c r="P486" s="126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</row>
    <row r="487" spans="1:26" ht="17.25" customHeight="1">
      <c r="A487" s="3"/>
      <c r="B487" s="113"/>
      <c r="C487" s="113"/>
      <c r="D487" s="113"/>
      <c r="E487" s="113"/>
      <c r="F487" s="115"/>
      <c r="G487" s="116"/>
      <c r="H487" s="116"/>
      <c r="I487" s="116"/>
      <c r="J487" s="113"/>
      <c r="K487" s="113"/>
      <c r="L487" s="113"/>
      <c r="M487" s="113"/>
      <c r="N487" s="113"/>
      <c r="O487" s="115"/>
      <c r="P487" s="126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</row>
    <row r="488" spans="1:26" ht="17.25" customHeight="1">
      <c r="A488" s="3"/>
      <c r="B488" s="113"/>
      <c r="C488" s="113"/>
      <c r="D488" s="113"/>
      <c r="E488" s="113"/>
      <c r="F488" s="115"/>
      <c r="G488" s="116"/>
      <c r="H488" s="116"/>
      <c r="I488" s="116"/>
      <c r="J488" s="113"/>
      <c r="K488" s="113"/>
      <c r="L488" s="113"/>
      <c r="M488" s="113"/>
      <c r="N488" s="113"/>
      <c r="O488" s="115"/>
      <c r="P488" s="126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</row>
    <row r="489" spans="1:26" ht="17.25" customHeight="1">
      <c r="A489" s="3"/>
      <c r="B489" s="113"/>
      <c r="C489" s="113"/>
      <c r="D489" s="113"/>
      <c r="E489" s="113"/>
      <c r="F489" s="115"/>
      <c r="G489" s="116"/>
      <c r="H489" s="116"/>
      <c r="I489" s="116"/>
      <c r="J489" s="113"/>
      <c r="K489" s="113"/>
      <c r="L489" s="113"/>
      <c r="M489" s="113"/>
      <c r="N489" s="113"/>
      <c r="O489" s="115"/>
      <c r="P489" s="126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</row>
    <row r="490" spans="1:26" ht="17.25" customHeight="1">
      <c r="A490" s="3"/>
      <c r="B490" s="113"/>
      <c r="C490" s="113"/>
      <c r="D490" s="113"/>
      <c r="E490" s="113"/>
      <c r="F490" s="115"/>
      <c r="G490" s="116"/>
      <c r="H490" s="116"/>
      <c r="I490" s="116"/>
      <c r="J490" s="113"/>
      <c r="K490" s="113"/>
      <c r="L490" s="113"/>
      <c r="M490" s="113"/>
      <c r="N490" s="113"/>
      <c r="O490" s="115"/>
      <c r="P490" s="126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</row>
    <row r="491" spans="1:26" ht="17.25" customHeight="1">
      <c r="A491" s="3"/>
      <c r="B491" s="113"/>
      <c r="C491" s="113"/>
      <c r="D491" s="113"/>
      <c r="E491" s="113"/>
      <c r="F491" s="115"/>
      <c r="G491" s="116"/>
      <c r="H491" s="116"/>
      <c r="I491" s="116"/>
      <c r="J491" s="113"/>
      <c r="K491" s="113"/>
      <c r="L491" s="113"/>
      <c r="M491" s="113"/>
      <c r="N491" s="113"/>
      <c r="O491" s="115"/>
      <c r="P491" s="126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</row>
    <row r="492" spans="1:26" ht="17.25" customHeight="1">
      <c r="A492" s="3"/>
      <c r="B492" s="113"/>
      <c r="C492" s="113"/>
      <c r="D492" s="113"/>
      <c r="E492" s="113"/>
      <c r="F492" s="115"/>
      <c r="G492" s="116"/>
      <c r="H492" s="116"/>
      <c r="I492" s="116"/>
      <c r="J492" s="113"/>
      <c r="K492" s="113"/>
      <c r="L492" s="113"/>
      <c r="M492" s="113"/>
      <c r="N492" s="113"/>
      <c r="O492" s="115"/>
      <c r="P492" s="126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</row>
    <row r="493" spans="1:26" ht="17.25" customHeight="1">
      <c r="A493" s="3"/>
      <c r="B493" s="113"/>
      <c r="C493" s="113"/>
      <c r="D493" s="113"/>
      <c r="E493" s="113"/>
      <c r="F493" s="115"/>
      <c r="G493" s="116"/>
      <c r="H493" s="116"/>
      <c r="I493" s="116"/>
      <c r="J493" s="113"/>
      <c r="K493" s="113"/>
      <c r="L493" s="113"/>
      <c r="M493" s="113"/>
      <c r="N493" s="113"/>
      <c r="O493" s="115"/>
      <c r="P493" s="126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</row>
    <row r="494" spans="1:26" ht="17.25" customHeight="1">
      <c r="A494" s="3"/>
      <c r="B494" s="113"/>
      <c r="C494" s="113"/>
      <c r="D494" s="113"/>
      <c r="E494" s="113"/>
      <c r="F494" s="115"/>
      <c r="G494" s="116"/>
      <c r="H494" s="116"/>
      <c r="I494" s="116"/>
      <c r="J494" s="113"/>
      <c r="K494" s="113"/>
      <c r="L494" s="113"/>
      <c r="M494" s="113"/>
      <c r="N494" s="113"/>
      <c r="O494" s="115"/>
      <c r="P494" s="126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</row>
    <row r="495" spans="1:26" ht="17.25" customHeight="1">
      <c r="A495" s="3"/>
      <c r="B495" s="113"/>
      <c r="C495" s="113"/>
      <c r="D495" s="113"/>
      <c r="E495" s="113"/>
      <c r="F495" s="115"/>
      <c r="G495" s="116"/>
      <c r="H495" s="116"/>
      <c r="I495" s="116"/>
      <c r="J495" s="113"/>
      <c r="K495" s="113"/>
      <c r="L495" s="113"/>
      <c r="M495" s="113"/>
      <c r="N495" s="113"/>
      <c r="O495" s="115"/>
      <c r="P495" s="126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</row>
    <row r="496" spans="1:26" ht="17.25" customHeight="1">
      <c r="A496" s="3"/>
      <c r="B496" s="113"/>
      <c r="C496" s="113"/>
      <c r="D496" s="113"/>
      <c r="E496" s="113"/>
      <c r="F496" s="115"/>
      <c r="G496" s="116"/>
      <c r="H496" s="116"/>
      <c r="I496" s="116"/>
      <c r="J496" s="113"/>
      <c r="K496" s="113"/>
      <c r="L496" s="113"/>
      <c r="M496" s="113"/>
      <c r="N496" s="113"/>
      <c r="O496" s="115"/>
      <c r="P496" s="126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</row>
    <row r="497" spans="1:26" ht="17.25" customHeight="1">
      <c r="A497" s="3"/>
      <c r="B497" s="113"/>
      <c r="C497" s="113"/>
      <c r="D497" s="113"/>
      <c r="E497" s="113"/>
      <c r="F497" s="115"/>
      <c r="G497" s="116"/>
      <c r="H497" s="116"/>
      <c r="I497" s="116"/>
      <c r="J497" s="113"/>
      <c r="K497" s="113"/>
      <c r="L497" s="113"/>
      <c r="M497" s="113"/>
      <c r="N497" s="113"/>
      <c r="O497" s="115"/>
      <c r="P497" s="126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</row>
    <row r="498" spans="1:26" ht="17.25" customHeight="1">
      <c r="A498" s="3"/>
      <c r="B498" s="113"/>
      <c r="C498" s="113"/>
      <c r="D498" s="113"/>
      <c r="E498" s="113"/>
      <c r="F498" s="115"/>
      <c r="G498" s="116"/>
      <c r="H498" s="116"/>
      <c r="I498" s="116"/>
      <c r="J498" s="113"/>
      <c r="K498" s="113"/>
      <c r="L498" s="113"/>
      <c r="M498" s="113"/>
      <c r="N498" s="113"/>
      <c r="O498" s="115"/>
      <c r="P498" s="126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</row>
    <row r="499" spans="1:26" ht="17.25" customHeight="1">
      <c r="A499" s="3"/>
      <c r="B499" s="113"/>
      <c r="C499" s="113"/>
      <c r="D499" s="113"/>
      <c r="E499" s="113"/>
      <c r="F499" s="115"/>
      <c r="G499" s="116"/>
      <c r="H499" s="116"/>
      <c r="I499" s="116"/>
      <c r="J499" s="113"/>
      <c r="K499" s="113"/>
      <c r="L499" s="113"/>
      <c r="M499" s="113"/>
      <c r="N499" s="113"/>
      <c r="O499" s="115"/>
      <c r="P499" s="126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</row>
    <row r="500" spans="1:26" ht="17.25" customHeight="1">
      <c r="A500" s="3"/>
      <c r="B500" s="113"/>
      <c r="C500" s="113"/>
      <c r="D500" s="113"/>
      <c r="E500" s="113"/>
      <c r="F500" s="115"/>
      <c r="G500" s="116"/>
      <c r="H500" s="116"/>
      <c r="I500" s="116"/>
      <c r="J500" s="113"/>
      <c r="K500" s="113"/>
      <c r="L500" s="113"/>
      <c r="M500" s="113"/>
      <c r="N500" s="113"/>
      <c r="O500" s="115"/>
      <c r="P500" s="126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</row>
    <row r="501" spans="1:26" ht="17.25" customHeight="1">
      <c r="A501" s="3"/>
      <c r="B501" s="113"/>
      <c r="C501" s="113"/>
      <c r="D501" s="113"/>
      <c r="E501" s="113"/>
      <c r="F501" s="115"/>
      <c r="G501" s="116"/>
      <c r="H501" s="116"/>
      <c r="I501" s="116"/>
      <c r="J501" s="113"/>
      <c r="K501" s="113"/>
      <c r="L501" s="113"/>
      <c r="M501" s="113"/>
      <c r="N501" s="113"/>
      <c r="O501" s="115"/>
      <c r="P501" s="126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</row>
    <row r="502" spans="1:26" ht="17.25" customHeight="1">
      <c r="A502" s="3"/>
      <c r="B502" s="113"/>
      <c r="C502" s="113"/>
      <c r="D502" s="113"/>
      <c r="E502" s="113"/>
      <c r="F502" s="115"/>
      <c r="G502" s="116"/>
      <c r="H502" s="116"/>
      <c r="I502" s="116"/>
      <c r="J502" s="113"/>
      <c r="K502" s="113"/>
      <c r="L502" s="113"/>
      <c r="M502" s="113"/>
      <c r="N502" s="113"/>
      <c r="O502" s="115"/>
      <c r="P502" s="126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</row>
    <row r="503" spans="1:26" ht="17.25" customHeight="1">
      <c r="A503" s="3"/>
      <c r="B503" s="113"/>
      <c r="C503" s="113"/>
      <c r="D503" s="113"/>
      <c r="E503" s="113"/>
      <c r="F503" s="115"/>
      <c r="G503" s="116"/>
      <c r="H503" s="116"/>
      <c r="I503" s="116"/>
      <c r="J503" s="113"/>
      <c r="K503" s="113"/>
      <c r="L503" s="113"/>
      <c r="M503" s="113"/>
      <c r="N503" s="113"/>
      <c r="O503" s="115"/>
      <c r="P503" s="126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</row>
    <row r="504" spans="1:26" ht="17.25" customHeight="1">
      <c r="A504" s="3"/>
      <c r="B504" s="113"/>
      <c r="C504" s="113"/>
      <c r="D504" s="113"/>
      <c r="E504" s="113"/>
      <c r="F504" s="115"/>
      <c r="G504" s="116"/>
      <c r="H504" s="116"/>
      <c r="I504" s="116"/>
      <c r="J504" s="113"/>
      <c r="K504" s="113"/>
      <c r="L504" s="113"/>
      <c r="M504" s="113"/>
      <c r="N504" s="113"/>
      <c r="O504" s="115"/>
      <c r="P504" s="126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</row>
    <row r="505" spans="1:26" ht="17.25" customHeight="1">
      <c r="A505" s="3"/>
      <c r="B505" s="113"/>
      <c r="C505" s="113"/>
      <c r="D505" s="113"/>
      <c r="E505" s="113"/>
      <c r="F505" s="115"/>
      <c r="G505" s="116"/>
      <c r="H505" s="116"/>
      <c r="I505" s="116"/>
      <c r="J505" s="113"/>
      <c r="K505" s="113"/>
      <c r="L505" s="113"/>
      <c r="M505" s="113"/>
      <c r="N505" s="113"/>
      <c r="O505" s="115"/>
      <c r="P505" s="126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</row>
    <row r="506" spans="1:26" ht="17.25" customHeight="1">
      <c r="A506" s="3"/>
      <c r="B506" s="113"/>
      <c r="C506" s="113"/>
      <c r="D506" s="113"/>
      <c r="E506" s="113"/>
      <c r="F506" s="115"/>
      <c r="G506" s="116"/>
      <c r="H506" s="116"/>
      <c r="I506" s="116"/>
      <c r="J506" s="113"/>
      <c r="K506" s="113"/>
      <c r="L506" s="113"/>
      <c r="M506" s="113"/>
      <c r="N506" s="113"/>
      <c r="O506" s="115"/>
      <c r="P506" s="126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</row>
    <row r="507" spans="1:26" ht="17.25" customHeight="1">
      <c r="A507" s="3"/>
      <c r="B507" s="113"/>
      <c r="C507" s="113"/>
      <c r="D507" s="113"/>
      <c r="E507" s="113"/>
      <c r="F507" s="115"/>
      <c r="G507" s="116"/>
      <c r="H507" s="116"/>
      <c r="I507" s="116"/>
      <c r="J507" s="113"/>
      <c r="K507" s="113"/>
      <c r="L507" s="113"/>
      <c r="M507" s="113"/>
      <c r="N507" s="113"/>
      <c r="O507" s="115"/>
      <c r="P507" s="126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</row>
    <row r="508" spans="1:26" ht="17.25" customHeight="1">
      <c r="A508" s="3"/>
      <c r="B508" s="113"/>
      <c r="C508" s="113"/>
      <c r="D508" s="113"/>
      <c r="E508" s="113"/>
      <c r="F508" s="115"/>
      <c r="G508" s="116"/>
      <c r="H508" s="116"/>
      <c r="I508" s="116"/>
      <c r="J508" s="113"/>
      <c r="K508" s="113"/>
      <c r="L508" s="113"/>
      <c r="M508" s="113"/>
      <c r="N508" s="113"/>
      <c r="O508" s="115"/>
      <c r="P508" s="126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</row>
    <row r="509" spans="1:26" ht="17.25" customHeight="1">
      <c r="A509" s="3"/>
      <c r="B509" s="113"/>
      <c r="C509" s="113"/>
      <c r="D509" s="113"/>
      <c r="E509" s="113"/>
      <c r="F509" s="115"/>
      <c r="G509" s="116"/>
      <c r="H509" s="116"/>
      <c r="I509" s="116"/>
      <c r="J509" s="113"/>
      <c r="K509" s="113"/>
      <c r="L509" s="113"/>
      <c r="M509" s="113"/>
      <c r="N509" s="113"/>
      <c r="O509" s="115"/>
      <c r="P509" s="126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</row>
    <row r="510" spans="1:26" ht="17.25" customHeight="1">
      <c r="A510" s="3"/>
      <c r="B510" s="113"/>
      <c r="C510" s="113"/>
      <c r="D510" s="113"/>
      <c r="E510" s="113"/>
      <c r="F510" s="115"/>
      <c r="G510" s="116"/>
      <c r="H510" s="116"/>
      <c r="I510" s="116"/>
      <c r="J510" s="113"/>
      <c r="K510" s="113"/>
      <c r="L510" s="113"/>
      <c r="M510" s="113"/>
      <c r="N510" s="113"/>
      <c r="O510" s="115"/>
      <c r="P510" s="126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</row>
    <row r="511" spans="1:26" ht="17.25" customHeight="1">
      <c r="A511" s="3"/>
      <c r="B511" s="113"/>
      <c r="C511" s="113"/>
      <c r="D511" s="113"/>
      <c r="E511" s="113"/>
      <c r="F511" s="115"/>
      <c r="G511" s="116"/>
      <c r="H511" s="116"/>
      <c r="I511" s="116"/>
      <c r="J511" s="113"/>
      <c r="K511" s="113"/>
      <c r="L511" s="113"/>
      <c r="M511" s="113"/>
      <c r="N511" s="113"/>
      <c r="O511" s="115"/>
      <c r="P511" s="126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</row>
    <row r="512" spans="1:26" ht="17.25" customHeight="1">
      <c r="A512" s="3"/>
      <c r="B512" s="113"/>
      <c r="C512" s="113"/>
      <c r="D512" s="113"/>
      <c r="E512" s="113"/>
      <c r="F512" s="115"/>
      <c r="G512" s="116"/>
      <c r="H512" s="116"/>
      <c r="I512" s="116"/>
      <c r="J512" s="113"/>
      <c r="K512" s="113"/>
      <c r="L512" s="113"/>
      <c r="M512" s="113"/>
      <c r="N512" s="113"/>
      <c r="O512" s="115"/>
      <c r="P512" s="126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</row>
    <row r="513" spans="1:26" ht="17.25" customHeight="1">
      <c r="A513" s="3"/>
      <c r="B513" s="113"/>
      <c r="C513" s="113"/>
      <c r="D513" s="113"/>
      <c r="E513" s="113"/>
      <c r="F513" s="115"/>
      <c r="G513" s="116"/>
      <c r="H513" s="116"/>
      <c r="I513" s="116"/>
      <c r="J513" s="113"/>
      <c r="K513" s="113"/>
      <c r="L513" s="113"/>
      <c r="M513" s="113"/>
      <c r="N513" s="113"/>
      <c r="O513" s="115"/>
      <c r="P513" s="126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</row>
    <row r="514" spans="1:26" ht="17.25" customHeight="1">
      <c r="A514" s="3"/>
      <c r="B514" s="113"/>
      <c r="C514" s="113"/>
      <c r="D514" s="113"/>
      <c r="E514" s="113"/>
      <c r="F514" s="115"/>
      <c r="G514" s="116"/>
      <c r="H514" s="116"/>
      <c r="I514" s="116"/>
      <c r="J514" s="113"/>
      <c r="K514" s="113"/>
      <c r="L514" s="113"/>
      <c r="M514" s="113"/>
      <c r="N514" s="113"/>
      <c r="O514" s="115"/>
      <c r="P514" s="126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</row>
    <row r="515" spans="1:26" ht="17.25" customHeight="1">
      <c r="A515" s="3"/>
      <c r="B515" s="113"/>
      <c r="C515" s="113"/>
      <c r="D515" s="113"/>
      <c r="E515" s="113"/>
      <c r="F515" s="115"/>
      <c r="G515" s="116"/>
      <c r="H515" s="116"/>
      <c r="I515" s="116"/>
      <c r="J515" s="113"/>
      <c r="K515" s="113"/>
      <c r="L515" s="113"/>
      <c r="M515" s="113"/>
      <c r="N515" s="113"/>
      <c r="O515" s="115"/>
      <c r="P515" s="126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</row>
    <row r="516" spans="1:26" ht="17.25" customHeight="1">
      <c r="A516" s="3"/>
      <c r="B516" s="113"/>
      <c r="C516" s="113"/>
      <c r="D516" s="113"/>
      <c r="E516" s="113"/>
      <c r="F516" s="115"/>
      <c r="G516" s="116"/>
      <c r="H516" s="116"/>
      <c r="I516" s="116"/>
      <c r="J516" s="113"/>
      <c r="K516" s="113"/>
      <c r="L516" s="113"/>
      <c r="M516" s="113"/>
      <c r="N516" s="113"/>
      <c r="O516" s="115"/>
      <c r="P516" s="126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</row>
    <row r="517" spans="1:26" ht="17.25" customHeight="1">
      <c r="A517" s="3"/>
      <c r="B517" s="113"/>
      <c r="C517" s="113"/>
      <c r="D517" s="113"/>
      <c r="E517" s="113"/>
      <c r="F517" s="115"/>
      <c r="G517" s="116"/>
      <c r="H517" s="116"/>
      <c r="I517" s="116"/>
      <c r="J517" s="113"/>
      <c r="K517" s="113"/>
      <c r="L517" s="113"/>
      <c r="M517" s="113"/>
      <c r="N517" s="113"/>
      <c r="O517" s="115"/>
      <c r="P517" s="126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</row>
    <row r="518" spans="1:26" ht="17.25" customHeight="1">
      <c r="A518" s="3"/>
      <c r="B518" s="113"/>
      <c r="C518" s="113"/>
      <c r="D518" s="113"/>
      <c r="E518" s="113"/>
      <c r="F518" s="115"/>
      <c r="G518" s="116"/>
      <c r="H518" s="116"/>
      <c r="I518" s="116"/>
      <c r="J518" s="113"/>
      <c r="K518" s="113"/>
      <c r="L518" s="113"/>
      <c r="M518" s="113"/>
      <c r="N518" s="113"/>
      <c r="O518" s="115"/>
      <c r="P518" s="126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</row>
    <row r="519" spans="1:26" ht="17.25" customHeight="1">
      <c r="A519" s="3"/>
      <c r="B519" s="113"/>
      <c r="C519" s="113"/>
      <c r="D519" s="113"/>
      <c r="E519" s="113"/>
      <c r="F519" s="115"/>
      <c r="G519" s="116"/>
      <c r="H519" s="116"/>
      <c r="I519" s="116"/>
      <c r="J519" s="113"/>
      <c r="K519" s="113"/>
      <c r="L519" s="113"/>
      <c r="M519" s="113"/>
      <c r="N519" s="113"/>
      <c r="O519" s="115"/>
      <c r="P519" s="126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</row>
    <row r="520" spans="1:26" ht="17.25" customHeight="1">
      <c r="A520" s="3"/>
      <c r="B520" s="113"/>
      <c r="C520" s="113"/>
      <c r="D520" s="113"/>
      <c r="E520" s="113"/>
      <c r="F520" s="115"/>
      <c r="G520" s="116"/>
      <c r="H520" s="116"/>
      <c r="I520" s="116"/>
      <c r="J520" s="113"/>
      <c r="K520" s="113"/>
      <c r="L520" s="113"/>
      <c r="M520" s="113"/>
      <c r="N520" s="113"/>
      <c r="O520" s="115"/>
      <c r="P520" s="126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</row>
    <row r="521" spans="1:26" ht="17.25" customHeight="1">
      <c r="A521" s="3"/>
      <c r="B521" s="113"/>
      <c r="C521" s="113"/>
      <c r="D521" s="113"/>
      <c r="E521" s="113"/>
      <c r="F521" s="115"/>
      <c r="G521" s="116"/>
      <c r="H521" s="116"/>
      <c r="I521" s="116"/>
      <c r="J521" s="113"/>
      <c r="K521" s="113"/>
      <c r="L521" s="113"/>
      <c r="M521" s="113"/>
      <c r="N521" s="113"/>
      <c r="O521" s="115"/>
      <c r="P521" s="126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</row>
    <row r="522" spans="1:26" ht="17.25" customHeight="1">
      <c r="A522" s="3"/>
      <c r="B522" s="113"/>
      <c r="C522" s="113"/>
      <c r="D522" s="113"/>
      <c r="E522" s="113"/>
      <c r="F522" s="115"/>
      <c r="G522" s="116"/>
      <c r="H522" s="116"/>
      <c r="I522" s="116"/>
      <c r="J522" s="113"/>
      <c r="K522" s="113"/>
      <c r="L522" s="113"/>
      <c r="M522" s="113"/>
      <c r="N522" s="113"/>
      <c r="O522" s="115"/>
      <c r="P522" s="126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</row>
    <row r="523" spans="1:26" ht="17.25" customHeight="1">
      <c r="A523" s="3"/>
      <c r="B523" s="113"/>
      <c r="C523" s="113"/>
      <c r="D523" s="113"/>
      <c r="E523" s="113"/>
      <c r="F523" s="115"/>
      <c r="G523" s="116"/>
      <c r="H523" s="116"/>
      <c r="I523" s="116"/>
      <c r="J523" s="113"/>
      <c r="K523" s="113"/>
      <c r="L523" s="113"/>
      <c r="M523" s="113"/>
      <c r="N523" s="113"/>
      <c r="O523" s="115"/>
      <c r="P523" s="126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</row>
    <row r="524" spans="1:26" ht="17.25" customHeight="1">
      <c r="A524" s="3"/>
      <c r="B524" s="113"/>
      <c r="C524" s="113"/>
      <c r="D524" s="113"/>
      <c r="E524" s="113"/>
      <c r="F524" s="115"/>
      <c r="G524" s="116"/>
      <c r="H524" s="116"/>
      <c r="I524" s="116"/>
      <c r="J524" s="113"/>
      <c r="K524" s="113"/>
      <c r="L524" s="113"/>
      <c r="M524" s="113"/>
      <c r="N524" s="113"/>
      <c r="O524" s="115"/>
      <c r="P524" s="126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</row>
    <row r="525" spans="1:26" ht="17.25" customHeight="1">
      <c r="A525" s="3"/>
      <c r="B525" s="113"/>
      <c r="C525" s="113"/>
      <c r="D525" s="113"/>
      <c r="E525" s="113"/>
      <c r="F525" s="115"/>
      <c r="G525" s="116"/>
      <c r="H525" s="116"/>
      <c r="I525" s="116"/>
      <c r="J525" s="113"/>
      <c r="K525" s="113"/>
      <c r="L525" s="113"/>
      <c r="M525" s="113"/>
      <c r="N525" s="113"/>
      <c r="O525" s="115"/>
      <c r="P525" s="126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</row>
    <row r="526" spans="1:26" ht="17.25" customHeight="1">
      <c r="A526" s="3"/>
      <c r="B526" s="113"/>
      <c r="C526" s="113"/>
      <c r="D526" s="113"/>
      <c r="E526" s="113"/>
      <c r="F526" s="115"/>
      <c r="G526" s="116"/>
      <c r="H526" s="116"/>
      <c r="I526" s="116"/>
      <c r="J526" s="113"/>
      <c r="K526" s="113"/>
      <c r="L526" s="113"/>
      <c r="M526" s="113"/>
      <c r="N526" s="113"/>
      <c r="O526" s="115"/>
      <c r="P526" s="126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</row>
    <row r="527" spans="1:26" ht="17.25" customHeight="1">
      <c r="A527" s="3"/>
      <c r="B527" s="113"/>
      <c r="C527" s="113"/>
      <c r="D527" s="113"/>
      <c r="E527" s="113"/>
      <c r="F527" s="115"/>
      <c r="G527" s="116"/>
      <c r="H527" s="116"/>
      <c r="I527" s="116"/>
      <c r="J527" s="113"/>
      <c r="K527" s="113"/>
      <c r="L527" s="113"/>
      <c r="M527" s="113"/>
      <c r="N527" s="113"/>
      <c r="O527" s="115"/>
      <c r="P527" s="126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</row>
    <row r="528" spans="1:26" ht="17.25" customHeight="1">
      <c r="A528" s="3"/>
      <c r="B528" s="113"/>
      <c r="C528" s="113"/>
      <c r="D528" s="113"/>
      <c r="E528" s="113"/>
      <c r="F528" s="115"/>
      <c r="G528" s="116"/>
      <c r="H528" s="116"/>
      <c r="I528" s="116"/>
      <c r="J528" s="113"/>
      <c r="K528" s="113"/>
      <c r="L528" s="113"/>
      <c r="M528" s="113"/>
      <c r="N528" s="113"/>
      <c r="O528" s="115"/>
      <c r="P528" s="126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</row>
    <row r="529" spans="1:26" ht="17.25" customHeight="1">
      <c r="A529" s="3"/>
      <c r="B529" s="113"/>
      <c r="C529" s="113"/>
      <c r="D529" s="113"/>
      <c r="E529" s="113"/>
      <c r="F529" s="115"/>
      <c r="G529" s="116"/>
      <c r="H529" s="116"/>
      <c r="I529" s="116"/>
      <c r="J529" s="113"/>
      <c r="K529" s="113"/>
      <c r="L529" s="113"/>
      <c r="M529" s="113"/>
      <c r="N529" s="113"/>
      <c r="O529" s="115"/>
      <c r="P529" s="126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</row>
    <row r="530" spans="1:26" ht="17.25" customHeight="1">
      <c r="A530" s="3"/>
      <c r="B530" s="113"/>
      <c r="C530" s="113"/>
      <c r="D530" s="113"/>
      <c r="E530" s="113"/>
      <c r="F530" s="115"/>
      <c r="G530" s="116"/>
      <c r="H530" s="116"/>
      <c r="I530" s="116"/>
      <c r="J530" s="113"/>
      <c r="K530" s="113"/>
      <c r="L530" s="113"/>
      <c r="M530" s="113"/>
      <c r="N530" s="113"/>
      <c r="O530" s="115"/>
      <c r="P530" s="126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</row>
    <row r="531" spans="1:26" ht="17.25" customHeight="1">
      <c r="A531" s="3"/>
      <c r="B531" s="113"/>
      <c r="C531" s="113"/>
      <c r="D531" s="113"/>
      <c r="E531" s="113"/>
      <c r="F531" s="115"/>
      <c r="G531" s="116"/>
      <c r="H531" s="116"/>
      <c r="I531" s="116"/>
      <c r="J531" s="113"/>
      <c r="K531" s="113"/>
      <c r="L531" s="113"/>
      <c r="M531" s="113"/>
      <c r="N531" s="113"/>
      <c r="O531" s="115"/>
      <c r="P531" s="126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</row>
    <row r="532" spans="1:26" ht="17.25" customHeight="1">
      <c r="A532" s="3"/>
      <c r="B532" s="113"/>
      <c r="C532" s="113"/>
      <c r="D532" s="113"/>
      <c r="E532" s="113"/>
      <c r="F532" s="115"/>
      <c r="G532" s="116"/>
      <c r="H532" s="116"/>
      <c r="I532" s="116"/>
      <c r="J532" s="113"/>
      <c r="K532" s="113"/>
      <c r="L532" s="113"/>
      <c r="M532" s="113"/>
      <c r="N532" s="113"/>
      <c r="O532" s="115"/>
      <c r="P532" s="126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</row>
    <row r="533" spans="1:26" ht="17.25" customHeight="1">
      <c r="A533" s="3"/>
      <c r="B533" s="113"/>
      <c r="C533" s="113"/>
      <c r="D533" s="113"/>
      <c r="E533" s="113"/>
      <c r="F533" s="115"/>
      <c r="G533" s="116"/>
      <c r="H533" s="116"/>
      <c r="I533" s="116"/>
      <c r="J533" s="113"/>
      <c r="K533" s="113"/>
      <c r="L533" s="113"/>
      <c r="M533" s="113"/>
      <c r="N533" s="113"/>
      <c r="O533" s="115"/>
      <c r="P533" s="126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</row>
    <row r="534" spans="1:26" ht="17.25" customHeight="1">
      <c r="A534" s="3"/>
      <c r="B534" s="113"/>
      <c r="C534" s="113"/>
      <c r="D534" s="113"/>
      <c r="E534" s="113"/>
      <c r="F534" s="115"/>
      <c r="G534" s="116"/>
      <c r="H534" s="116"/>
      <c r="I534" s="116"/>
      <c r="J534" s="113"/>
      <c r="K534" s="113"/>
      <c r="L534" s="113"/>
      <c r="M534" s="113"/>
      <c r="N534" s="113"/>
      <c r="O534" s="115"/>
      <c r="P534" s="126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</row>
    <row r="535" spans="1:26" ht="17.25" customHeight="1">
      <c r="A535" s="3"/>
      <c r="B535" s="113"/>
      <c r="C535" s="113"/>
      <c r="D535" s="113"/>
      <c r="E535" s="113"/>
      <c r="F535" s="115"/>
      <c r="G535" s="116"/>
      <c r="H535" s="116"/>
      <c r="I535" s="116"/>
      <c r="J535" s="113"/>
      <c r="K535" s="113"/>
      <c r="L535" s="113"/>
      <c r="M535" s="113"/>
      <c r="N535" s="113"/>
      <c r="O535" s="115"/>
      <c r="P535" s="126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</row>
    <row r="536" spans="1:26" ht="17.25" customHeight="1">
      <c r="A536" s="3"/>
      <c r="B536" s="113"/>
      <c r="C536" s="113"/>
      <c r="D536" s="113"/>
      <c r="E536" s="113"/>
      <c r="F536" s="115"/>
      <c r="G536" s="116"/>
      <c r="H536" s="116"/>
      <c r="I536" s="116"/>
      <c r="J536" s="113"/>
      <c r="K536" s="113"/>
      <c r="L536" s="113"/>
      <c r="M536" s="113"/>
      <c r="N536" s="113"/>
      <c r="O536" s="115"/>
      <c r="P536" s="126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</row>
    <row r="537" spans="1:26" ht="17.25" customHeight="1">
      <c r="A537" s="3"/>
      <c r="B537" s="113"/>
      <c r="C537" s="113"/>
      <c r="D537" s="113"/>
      <c r="E537" s="113"/>
      <c r="F537" s="115"/>
      <c r="G537" s="116"/>
      <c r="H537" s="116"/>
      <c r="I537" s="116"/>
      <c r="J537" s="113"/>
      <c r="K537" s="113"/>
      <c r="L537" s="113"/>
      <c r="M537" s="113"/>
      <c r="N537" s="113"/>
      <c r="O537" s="115"/>
      <c r="P537" s="126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</row>
    <row r="538" spans="1:26" ht="17.25" customHeight="1">
      <c r="A538" s="3"/>
      <c r="B538" s="113"/>
      <c r="C538" s="113"/>
      <c r="D538" s="113"/>
      <c r="E538" s="113"/>
      <c r="F538" s="115"/>
      <c r="G538" s="116"/>
      <c r="H538" s="116"/>
      <c r="I538" s="116"/>
      <c r="J538" s="113"/>
      <c r="K538" s="113"/>
      <c r="L538" s="113"/>
      <c r="M538" s="113"/>
      <c r="N538" s="113"/>
      <c r="O538" s="115"/>
      <c r="P538" s="126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</row>
    <row r="539" spans="1:26" ht="17.25" customHeight="1">
      <c r="A539" s="3"/>
      <c r="B539" s="113"/>
      <c r="C539" s="113"/>
      <c r="D539" s="113"/>
      <c r="E539" s="113"/>
      <c r="F539" s="115"/>
      <c r="G539" s="116"/>
      <c r="H539" s="116"/>
      <c r="I539" s="116"/>
      <c r="J539" s="113"/>
      <c r="K539" s="113"/>
      <c r="L539" s="113"/>
      <c r="M539" s="113"/>
      <c r="N539" s="113"/>
      <c r="O539" s="115"/>
      <c r="P539" s="126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</row>
    <row r="540" spans="1:26" ht="17.25" customHeight="1">
      <c r="A540" s="3"/>
      <c r="B540" s="113"/>
      <c r="C540" s="113"/>
      <c r="D540" s="113"/>
      <c r="E540" s="113"/>
      <c r="F540" s="115"/>
      <c r="G540" s="116"/>
      <c r="H540" s="116"/>
      <c r="I540" s="116"/>
      <c r="J540" s="113"/>
      <c r="K540" s="113"/>
      <c r="L540" s="113"/>
      <c r="M540" s="113"/>
      <c r="N540" s="113"/>
      <c r="O540" s="115"/>
      <c r="P540" s="126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</row>
    <row r="541" spans="1:26" ht="17.25" customHeight="1">
      <c r="A541" s="3"/>
      <c r="B541" s="113"/>
      <c r="C541" s="113"/>
      <c r="D541" s="113"/>
      <c r="E541" s="113"/>
      <c r="F541" s="115"/>
      <c r="G541" s="116"/>
      <c r="H541" s="116"/>
      <c r="I541" s="116"/>
      <c r="J541" s="113"/>
      <c r="K541" s="113"/>
      <c r="L541" s="113"/>
      <c r="M541" s="113"/>
      <c r="N541" s="113"/>
      <c r="O541" s="115"/>
      <c r="P541" s="126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</row>
    <row r="542" spans="1:26" ht="17.25" customHeight="1">
      <c r="A542" s="3"/>
      <c r="B542" s="113"/>
      <c r="C542" s="113"/>
      <c r="D542" s="113"/>
      <c r="E542" s="113"/>
      <c r="F542" s="115"/>
      <c r="G542" s="116"/>
      <c r="H542" s="116"/>
      <c r="I542" s="116"/>
      <c r="J542" s="113"/>
      <c r="K542" s="113"/>
      <c r="L542" s="113"/>
      <c r="M542" s="113"/>
      <c r="N542" s="113"/>
      <c r="O542" s="115"/>
      <c r="P542" s="126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</row>
    <row r="543" spans="1:26" ht="17.25" customHeight="1">
      <c r="A543" s="3"/>
      <c r="B543" s="113"/>
      <c r="C543" s="113"/>
      <c r="D543" s="113"/>
      <c r="E543" s="113"/>
      <c r="F543" s="115"/>
      <c r="G543" s="116"/>
      <c r="H543" s="116"/>
      <c r="I543" s="116"/>
      <c r="J543" s="113"/>
      <c r="K543" s="113"/>
      <c r="L543" s="113"/>
      <c r="M543" s="113"/>
      <c r="N543" s="113"/>
      <c r="O543" s="115"/>
      <c r="P543" s="126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</row>
    <row r="544" spans="1:26" ht="17.25" customHeight="1">
      <c r="A544" s="3"/>
      <c r="B544" s="113"/>
      <c r="C544" s="113"/>
      <c r="D544" s="113"/>
      <c r="E544" s="113"/>
      <c r="F544" s="115"/>
      <c r="G544" s="116"/>
      <c r="H544" s="116"/>
      <c r="I544" s="116"/>
      <c r="J544" s="113"/>
      <c r="K544" s="113"/>
      <c r="L544" s="113"/>
      <c r="M544" s="113"/>
      <c r="N544" s="113"/>
      <c r="O544" s="115"/>
      <c r="P544" s="126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</row>
    <row r="545" spans="1:26" ht="17.25" customHeight="1">
      <c r="A545" s="3"/>
      <c r="B545" s="113"/>
      <c r="C545" s="113"/>
      <c r="D545" s="113"/>
      <c r="E545" s="113"/>
      <c r="F545" s="115"/>
      <c r="G545" s="116"/>
      <c r="H545" s="116"/>
      <c r="I545" s="116"/>
      <c r="J545" s="113"/>
      <c r="K545" s="113"/>
      <c r="L545" s="113"/>
      <c r="M545" s="113"/>
      <c r="N545" s="113"/>
      <c r="O545" s="115"/>
      <c r="P545" s="126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</row>
    <row r="546" spans="1:26" ht="17.25" customHeight="1">
      <c r="A546" s="3"/>
      <c r="B546" s="113"/>
      <c r="C546" s="113"/>
      <c r="D546" s="113"/>
      <c r="E546" s="113"/>
      <c r="F546" s="115"/>
      <c r="G546" s="116"/>
      <c r="H546" s="116"/>
      <c r="I546" s="116"/>
      <c r="J546" s="113"/>
      <c r="K546" s="113"/>
      <c r="L546" s="113"/>
      <c r="M546" s="113"/>
      <c r="N546" s="113"/>
      <c r="O546" s="115"/>
      <c r="P546" s="126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</row>
    <row r="547" spans="1:26" ht="17.25" customHeight="1">
      <c r="A547" s="3"/>
      <c r="B547" s="113"/>
      <c r="C547" s="113"/>
      <c r="D547" s="113"/>
      <c r="E547" s="113"/>
      <c r="F547" s="115"/>
      <c r="G547" s="116"/>
      <c r="H547" s="116"/>
      <c r="I547" s="116"/>
      <c r="J547" s="113"/>
      <c r="K547" s="113"/>
      <c r="L547" s="113"/>
      <c r="M547" s="113"/>
      <c r="N547" s="113"/>
      <c r="O547" s="115"/>
      <c r="P547" s="126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</row>
    <row r="548" spans="1:26" ht="17.25" customHeight="1">
      <c r="A548" s="3"/>
      <c r="B548" s="113"/>
      <c r="C548" s="113"/>
      <c r="D548" s="113"/>
      <c r="E548" s="113"/>
      <c r="F548" s="115"/>
      <c r="G548" s="116"/>
      <c r="H548" s="116"/>
      <c r="I548" s="116"/>
      <c r="J548" s="113"/>
      <c r="K548" s="113"/>
      <c r="L548" s="113"/>
      <c r="M548" s="113"/>
      <c r="N548" s="113"/>
      <c r="O548" s="115"/>
      <c r="P548" s="126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</row>
    <row r="549" spans="1:26" ht="17.25" customHeight="1">
      <c r="A549" s="3"/>
      <c r="B549" s="113"/>
      <c r="C549" s="113"/>
      <c r="D549" s="113"/>
      <c r="E549" s="113"/>
      <c r="F549" s="115"/>
      <c r="G549" s="116"/>
      <c r="H549" s="116"/>
      <c r="I549" s="116"/>
      <c r="J549" s="113"/>
      <c r="K549" s="113"/>
      <c r="L549" s="113"/>
      <c r="M549" s="113"/>
      <c r="N549" s="113"/>
      <c r="O549" s="115"/>
      <c r="P549" s="126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</row>
    <row r="550" spans="1:26" ht="17.25" customHeight="1">
      <c r="A550" s="3"/>
      <c r="B550" s="113"/>
      <c r="C550" s="113"/>
      <c r="D550" s="113"/>
      <c r="E550" s="113"/>
      <c r="F550" s="115"/>
      <c r="G550" s="116"/>
      <c r="H550" s="116"/>
      <c r="I550" s="116"/>
      <c r="J550" s="113"/>
      <c r="K550" s="113"/>
      <c r="L550" s="113"/>
      <c r="M550" s="113"/>
      <c r="N550" s="113"/>
      <c r="O550" s="115"/>
      <c r="P550" s="126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</row>
    <row r="551" spans="1:26" ht="17.25" customHeight="1">
      <c r="A551" s="3"/>
      <c r="B551" s="113"/>
      <c r="C551" s="113"/>
      <c r="D551" s="113"/>
      <c r="E551" s="113"/>
      <c r="F551" s="115"/>
      <c r="G551" s="116"/>
      <c r="H551" s="116"/>
      <c r="I551" s="116"/>
      <c r="J551" s="113"/>
      <c r="K551" s="113"/>
      <c r="L551" s="113"/>
      <c r="M551" s="113"/>
      <c r="N551" s="113"/>
      <c r="O551" s="115"/>
      <c r="P551" s="126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</row>
    <row r="552" spans="1:26" ht="17.25" customHeight="1">
      <c r="A552" s="3"/>
      <c r="B552" s="113"/>
      <c r="C552" s="113"/>
      <c r="D552" s="113"/>
      <c r="E552" s="113"/>
      <c r="F552" s="115"/>
      <c r="G552" s="116"/>
      <c r="H552" s="116"/>
      <c r="I552" s="116"/>
      <c r="J552" s="113"/>
      <c r="K552" s="113"/>
      <c r="L552" s="113"/>
      <c r="M552" s="113"/>
      <c r="N552" s="113"/>
      <c r="O552" s="115"/>
      <c r="P552" s="126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</row>
    <row r="553" spans="1:26" ht="17.25" customHeight="1">
      <c r="A553" s="3"/>
      <c r="B553" s="113"/>
      <c r="C553" s="113"/>
      <c r="D553" s="113"/>
      <c r="E553" s="113"/>
      <c r="F553" s="115"/>
      <c r="G553" s="116"/>
      <c r="H553" s="116"/>
      <c r="I553" s="116"/>
      <c r="J553" s="113"/>
      <c r="K553" s="113"/>
      <c r="L553" s="113"/>
      <c r="M553" s="113"/>
      <c r="N553" s="113"/>
      <c r="O553" s="115"/>
      <c r="P553" s="126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</row>
    <row r="554" spans="1:26" ht="17.25" customHeight="1">
      <c r="A554" s="3"/>
      <c r="B554" s="113"/>
      <c r="C554" s="113"/>
      <c r="D554" s="113"/>
      <c r="E554" s="113"/>
      <c r="F554" s="115"/>
      <c r="G554" s="116"/>
      <c r="H554" s="116"/>
      <c r="I554" s="116"/>
      <c r="J554" s="113"/>
      <c r="K554" s="113"/>
      <c r="L554" s="113"/>
      <c r="M554" s="113"/>
      <c r="N554" s="113"/>
      <c r="O554" s="115"/>
      <c r="P554" s="126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</row>
    <row r="555" spans="1:26" ht="17.25" customHeight="1">
      <c r="A555" s="3"/>
      <c r="B555" s="113"/>
      <c r="C555" s="113"/>
      <c r="D555" s="113"/>
      <c r="E555" s="113"/>
      <c r="F555" s="115"/>
      <c r="G555" s="116"/>
      <c r="H555" s="116"/>
      <c r="I555" s="116"/>
      <c r="J555" s="113"/>
      <c r="K555" s="113"/>
      <c r="L555" s="113"/>
      <c r="M555" s="113"/>
      <c r="N555" s="113"/>
      <c r="O555" s="115"/>
      <c r="P555" s="126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</row>
    <row r="556" spans="1:26" ht="17.25" customHeight="1">
      <c r="A556" s="3"/>
      <c r="B556" s="113"/>
      <c r="C556" s="113"/>
      <c r="D556" s="113"/>
      <c r="E556" s="113"/>
      <c r="F556" s="115"/>
      <c r="G556" s="116"/>
      <c r="H556" s="116"/>
      <c r="I556" s="116"/>
      <c r="J556" s="113"/>
      <c r="K556" s="113"/>
      <c r="L556" s="113"/>
      <c r="M556" s="113"/>
      <c r="N556" s="113"/>
      <c r="O556" s="115"/>
      <c r="P556" s="126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</row>
    <row r="557" spans="1:26" ht="17.25" customHeight="1">
      <c r="A557" s="3"/>
      <c r="B557" s="113"/>
      <c r="C557" s="113"/>
      <c r="D557" s="113"/>
      <c r="E557" s="113"/>
      <c r="F557" s="115"/>
      <c r="G557" s="116"/>
      <c r="H557" s="116"/>
      <c r="I557" s="116"/>
      <c r="J557" s="113"/>
      <c r="K557" s="113"/>
      <c r="L557" s="113"/>
      <c r="M557" s="113"/>
      <c r="N557" s="113"/>
      <c r="O557" s="115"/>
      <c r="P557" s="126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</row>
    <row r="558" spans="1:26" ht="17.25" customHeight="1">
      <c r="A558" s="3"/>
      <c r="B558" s="113"/>
      <c r="C558" s="113"/>
      <c r="D558" s="113"/>
      <c r="E558" s="113"/>
      <c r="F558" s="115"/>
      <c r="G558" s="116"/>
      <c r="H558" s="116"/>
      <c r="I558" s="116"/>
      <c r="J558" s="113"/>
      <c r="K558" s="113"/>
      <c r="L558" s="113"/>
      <c r="M558" s="113"/>
      <c r="N558" s="113"/>
      <c r="O558" s="115"/>
      <c r="P558" s="126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</row>
    <row r="559" spans="1:26" ht="17.25" customHeight="1">
      <c r="A559" s="3"/>
      <c r="B559" s="113"/>
      <c r="C559" s="113"/>
      <c r="D559" s="113"/>
      <c r="E559" s="113"/>
      <c r="F559" s="115"/>
      <c r="G559" s="116"/>
      <c r="H559" s="116"/>
      <c r="I559" s="116"/>
      <c r="J559" s="113"/>
      <c r="K559" s="113"/>
      <c r="L559" s="113"/>
      <c r="M559" s="113"/>
      <c r="N559" s="113"/>
      <c r="O559" s="115"/>
      <c r="P559" s="126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</row>
    <row r="560" spans="1:26" ht="17.25" customHeight="1">
      <c r="A560" s="3"/>
      <c r="B560" s="113"/>
      <c r="C560" s="113"/>
      <c r="D560" s="113"/>
      <c r="E560" s="113"/>
      <c r="F560" s="115"/>
      <c r="G560" s="116"/>
      <c r="H560" s="116"/>
      <c r="I560" s="116"/>
      <c r="J560" s="113"/>
      <c r="K560" s="113"/>
      <c r="L560" s="113"/>
      <c r="M560" s="113"/>
      <c r="N560" s="113"/>
      <c r="O560" s="115"/>
      <c r="P560" s="126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</row>
    <row r="561" spans="1:26" ht="17.25" customHeight="1">
      <c r="A561" s="3"/>
      <c r="B561" s="113"/>
      <c r="C561" s="113"/>
      <c r="D561" s="113"/>
      <c r="E561" s="113"/>
      <c r="F561" s="115"/>
      <c r="G561" s="116"/>
      <c r="H561" s="116"/>
      <c r="I561" s="116"/>
      <c r="J561" s="113"/>
      <c r="K561" s="113"/>
      <c r="L561" s="113"/>
      <c r="M561" s="113"/>
      <c r="N561" s="113"/>
      <c r="O561" s="115"/>
      <c r="P561" s="126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</row>
    <row r="562" spans="1:26" ht="17.25" customHeight="1">
      <c r="A562" s="3"/>
      <c r="B562" s="113"/>
      <c r="C562" s="113"/>
      <c r="D562" s="113"/>
      <c r="E562" s="113"/>
      <c r="F562" s="115"/>
      <c r="G562" s="116"/>
      <c r="H562" s="116"/>
      <c r="I562" s="116"/>
      <c r="J562" s="113"/>
      <c r="K562" s="113"/>
      <c r="L562" s="113"/>
      <c r="M562" s="113"/>
      <c r="N562" s="113"/>
      <c r="O562" s="115"/>
      <c r="P562" s="126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</row>
    <row r="563" spans="1:26" ht="17.25" customHeight="1">
      <c r="A563" s="3"/>
      <c r="B563" s="113"/>
      <c r="C563" s="113"/>
      <c r="D563" s="113"/>
      <c r="E563" s="113"/>
      <c r="F563" s="115"/>
      <c r="G563" s="116"/>
      <c r="H563" s="116"/>
      <c r="I563" s="116"/>
      <c r="J563" s="113"/>
      <c r="K563" s="113"/>
      <c r="L563" s="113"/>
      <c r="M563" s="113"/>
      <c r="N563" s="113"/>
      <c r="O563" s="115"/>
      <c r="P563" s="126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</row>
    <row r="564" spans="1:26" ht="17.25" customHeight="1">
      <c r="A564" s="3"/>
      <c r="B564" s="113"/>
      <c r="C564" s="113"/>
      <c r="D564" s="113"/>
      <c r="E564" s="113"/>
      <c r="F564" s="115"/>
      <c r="G564" s="116"/>
      <c r="H564" s="116"/>
      <c r="I564" s="116"/>
      <c r="J564" s="113"/>
      <c r="K564" s="113"/>
      <c r="L564" s="113"/>
      <c r="M564" s="113"/>
      <c r="N564" s="113"/>
      <c r="O564" s="115"/>
      <c r="P564" s="126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</row>
    <row r="565" spans="1:26" ht="17.25" customHeight="1">
      <c r="A565" s="3"/>
      <c r="B565" s="113"/>
      <c r="C565" s="113"/>
      <c r="D565" s="113"/>
      <c r="E565" s="113"/>
      <c r="F565" s="115"/>
      <c r="G565" s="116"/>
      <c r="H565" s="116"/>
      <c r="I565" s="116"/>
      <c r="J565" s="113"/>
      <c r="K565" s="113"/>
      <c r="L565" s="113"/>
      <c r="M565" s="113"/>
      <c r="N565" s="113"/>
      <c r="O565" s="115"/>
      <c r="P565" s="126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</row>
    <row r="566" spans="1:26" ht="17.25" customHeight="1">
      <c r="A566" s="3"/>
      <c r="B566" s="113"/>
      <c r="C566" s="113"/>
      <c r="D566" s="113"/>
      <c r="E566" s="113"/>
      <c r="F566" s="115"/>
      <c r="G566" s="116"/>
      <c r="H566" s="116"/>
      <c r="I566" s="116"/>
      <c r="J566" s="113"/>
      <c r="K566" s="113"/>
      <c r="L566" s="113"/>
      <c r="M566" s="113"/>
      <c r="N566" s="113"/>
      <c r="O566" s="115"/>
      <c r="P566" s="126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</row>
    <row r="567" spans="1:26" ht="17.25" customHeight="1">
      <c r="A567" s="3"/>
      <c r="B567" s="113"/>
      <c r="C567" s="113"/>
      <c r="D567" s="113"/>
      <c r="E567" s="113"/>
      <c r="F567" s="115"/>
      <c r="G567" s="116"/>
      <c r="H567" s="116"/>
      <c r="I567" s="116"/>
      <c r="J567" s="113"/>
      <c r="K567" s="113"/>
      <c r="L567" s="113"/>
      <c r="M567" s="113"/>
      <c r="N567" s="113"/>
      <c r="O567" s="115"/>
      <c r="P567" s="126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</row>
    <row r="568" spans="1:26" ht="17.25" customHeight="1">
      <c r="A568" s="3"/>
      <c r="B568" s="113"/>
      <c r="C568" s="113"/>
      <c r="D568" s="113"/>
      <c r="E568" s="113"/>
      <c r="F568" s="115"/>
      <c r="G568" s="116"/>
      <c r="H568" s="116"/>
      <c r="I568" s="116"/>
      <c r="J568" s="113"/>
      <c r="K568" s="113"/>
      <c r="L568" s="113"/>
      <c r="M568" s="113"/>
      <c r="N568" s="113"/>
      <c r="O568" s="115"/>
      <c r="P568" s="126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</row>
    <row r="569" spans="1:26" ht="17.25" customHeight="1">
      <c r="A569" s="3"/>
      <c r="B569" s="113"/>
      <c r="C569" s="113"/>
      <c r="D569" s="113"/>
      <c r="E569" s="113"/>
      <c r="F569" s="115"/>
      <c r="G569" s="116"/>
      <c r="H569" s="116"/>
      <c r="I569" s="116"/>
      <c r="J569" s="113"/>
      <c r="K569" s="113"/>
      <c r="L569" s="113"/>
      <c r="M569" s="113"/>
      <c r="N569" s="113"/>
      <c r="O569" s="115"/>
      <c r="P569" s="126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</row>
    <row r="570" spans="1:26" ht="17.25" customHeight="1">
      <c r="A570" s="3"/>
      <c r="B570" s="113"/>
      <c r="C570" s="113"/>
      <c r="D570" s="113"/>
      <c r="E570" s="113"/>
      <c r="F570" s="115"/>
      <c r="G570" s="116"/>
      <c r="H570" s="116"/>
      <c r="I570" s="116"/>
      <c r="J570" s="113"/>
      <c r="K570" s="113"/>
      <c r="L570" s="113"/>
      <c r="M570" s="113"/>
      <c r="N570" s="113"/>
      <c r="O570" s="115"/>
      <c r="P570" s="126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</row>
    <row r="571" spans="1:26" ht="17.25" customHeight="1">
      <c r="A571" s="3"/>
      <c r="B571" s="113"/>
      <c r="C571" s="113"/>
      <c r="D571" s="113"/>
      <c r="E571" s="113"/>
      <c r="F571" s="115"/>
      <c r="G571" s="116"/>
      <c r="H571" s="116"/>
      <c r="I571" s="116"/>
      <c r="J571" s="113"/>
      <c r="K571" s="113"/>
      <c r="L571" s="113"/>
      <c r="M571" s="113"/>
      <c r="N571" s="113"/>
      <c r="O571" s="115"/>
      <c r="P571" s="126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</row>
    <row r="572" spans="1:26" ht="17.25" customHeight="1">
      <c r="A572" s="3"/>
      <c r="B572" s="113"/>
      <c r="C572" s="113"/>
      <c r="D572" s="113"/>
      <c r="E572" s="113"/>
      <c r="F572" s="115"/>
      <c r="G572" s="116"/>
      <c r="H572" s="116"/>
      <c r="I572" s="116"/>
      <c r="J572" s="113"/>
      <c r="K572" s="113"/>
      <c r="L572" s="113"/>
      <c r="M572" s="113"/>
      <c r="N572" s="113"/>
      <c r="O572" s="115"/>
      <c r="P572" s="126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</row>
    <row r="573" spans="1:26" ht="17.25" customHeight="1">
      <c r="A573" s="3"/>
      <c r="B573" s="113"/>
      <c r="C573" s="113"/>
      <c r="D573" s="113"/>
      <c r="E573" s="113"/>
      <c r="F573" s="115"/>
      <c r="G573" s="116"/>
      <c r="H573" s="116"/>
      <c r="I573" s="116"/>
      <c r="J573" s="113"/>
      <c r="K573" s="113"/>
      <c r="L573" s="113"/>
      <c r="M573" s="113"/>
      <c r="N573" s="113"/>
      <c r="O573" s="115"/>
      <c r="P573" s="126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</row>
    <row r="574" spans="1:26" ht="17.25" customHeight="1">
      <c r="A574" s="3"/>
      <c r="B574" s="113"/>
      <c r="C574" s="113"/>
      <c r="D574" s="113"/>
      <c r="E574" s="113"/>
      <c r="F574" s="115"/>
      <c r="G574" s="116"/>
      <c r="H574" s="116"/>
      <c r="I574" s="116"/>
      <c r="J574" s="113"/>
      <c r="K574" s="113"/>
      <c r="L574" s="113"/>
      <c r="M574" s="113"/>
      <c r="N574" s="113"/>
      <c r="O574" s="115"/>
      <c r="P574" s="126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</row>
    <row r="575" spans="1:26" ht="17.25" customHeight="1">
      <c r="A575" s="3"/>
      <c r="B575" s="113"/>
      <c r="C575" s="113"/>
      <c r="D575" s="113"/>
      <c r="E575" s="113"/>
      <c r="F575" s="115"/>
      <c r="G575" s="116"/>
      <c r="H575" s="116"/>
      <c r="I575" s="116"/>
      <c r="J575" s="113"/>
      <c r="K575" s="113"/>
      <c r="L575" s="113"/>
      <c r="M575" s="113"/>
      <c r="N575" s="113"/>
      <c r="O575" s="115"/>
      <c r="P575" s="126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</row>
    <row r="576" spans="1:26" ht="17.25" customHeight="1">
      <c r="A576" s="3"/>
      <c r="B576" s="113"/>
      <c r="C576" s="113"/>
      <c r="D576" s="113"/>
      <c r="E576" s="113"/>
      <c r="F576" s="115"/>
      <c r="G576" s="116"/>
      <c r="H576" s="116"/>
      <c r="I576" s="116"/>
      <c r="J576" s="113"/>
      <c r="K576" s="113"/>
      <c r="L576" s="113"/>
      <c r="M576" s="113"/>
      <c r="N576" s="113"/>
      <c r="O576" s="115"/>
      <c r="P576" s="126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</row>
    <row r="577" spans="1:26" ht="17.25" customHeight="1">
      <c r="A577" s="3"/>
      <c r="B577" s="113"/>
      <c r="C577" s="113"/>
      <c r="D577" s="113"/>
      <c r="E577" s="113"/>
      <c r="F577" s="115"/>
      <c r="G577" s="116"/>
      <c r="H577" s="116"/>
      <c r="I577" s="116"/>
      <c r="J577" s="113"/>
      <c r="K577" s="113"/>
      <c r="L577" s="113"/>
      <c r="M577" s="113"/>
      <c r="N577" s="113"/>
      <c r="O577" s="115"/>
      <c r="P577" s="126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</row>
    <row r="578" spans="1:26" ht="17.25" customHeight="1">
      <c r="A578" s="3"/>
      <c r="B578" s="113"/>
      <c r="C578" s="113"/>
      <c r="D578" s="113"/>
      <c r="E578" s="113"/>
      <c r="F578" s="115"/>
      <c r="G578" s="116"/>
      <c r="H578" s="116"/>
      <c r="I578" s="116"/>
      <c r="J578" s="113"/>
      <c r="K578" s="113"/>
      <c r="L578" s="113"/>
      <c r="M578" s="113"/>
      <c r="N578" s="113"/>
      <c r="O578" s="115"/>
      <c r="P578" s="126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</row>
    <row r="579" spans="1:26" ht="17.25" customHeight="1">
      <c r="A579" s="3"/>
      <c r="B579" s="113"/>
      <c r="C579" s="113"/>
      <c r="D579" s="113"/>
      <c r="E579" s="113"/>
      <c r="F579" s="115"/>
      <c r="G579" s="116"/>
      <c r="H579" s="116"/>
      <c r="I579" s="116"/>
      <c r="J579" s="113"/>
      <c r="K579" s="113"/>
      <c r="L579" s="113"/>
      <c r="M579" s="113"/>
      <c r="N579" s="113"/>
      <c r="O579" s="115"/>
      <c r="P579" s="126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</row>
    <row r="580" spans="1:26" ht="17.25" customHeight="1">
      <c r="A580" s="3"/>
      <c r="B580" s="113"/>
      <c r="C580" s="113"/>
      <c r="D580" s="113"/>
      <c r="E580" s="113"/>
      <c r="F580" s="115"/>
      <c r="G580" s="116"/>
      <c r="H580" s="116"/>
      <c r="I580" s="116"/>
      <c r="J580" s="113"/>
      <c r="K580" s="113"/>
      <c r="L580" s="113"/>
      <c r="M580" s="113"/>
      <c r="N580" s="113"/>
      <c r="O580" s="115"/>
      <c r="P580" s="126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</row>
    <row r="581" spans="1:26" ht="17.25" customHeight="1">
      <c r="A581" s="3"/>
      <c r="B581" s="113"/>
      <c r="C581" s="113"/>
      <c r="D581" s="113"/>
      <c r="E581" s="113"/>
      <c r="F581" s="115"/>
      <c r="G581" s="116"/>
      <c r="H581" s="116"/>
      <c r="I581" s="116"/>
      <c r="J581" s="113"/>
      <c r="K581" s="113"/>
      <c r="L581" s="113"/>
      <c r="M581" s="113"/>
      <c r="N581" s="113"/>
      <c r="O581" s="115"/>
      <c r="P581" s="126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</row>
    <row r="582" spans="1:26" ht="17.25" customHeight="1">
      <c r="A582" s="3"/>
      <c r="B582" s="113"/>
      <c r="C582" s="113"/>
      <c r="D582" s="113"/>
      <c r="E582" s="113"/>
      <c r="F582" s="115"/>
      <c r="G582" s="116"/>
      <c r="H582" s="116"/>
      <c r="I582" s="116"/>
      <c r="J582" s="113"/>
      <c r="K582" s="113"/>
      <c r="L582" s="113"/>
      <c r="M582" s="113"/>
      <c r="N582" s="113"/>
      <c r="O582" s="115"/>
      <c r="P582" s="126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</row>
    <row r="583" spans="1:26" ht="17.25" customHeight="1">
      <c r="A583" s="3"/>
      <c r="B583" s="113"/>
      <c r="C583" s="113"/>
      <c r="D583" s="113"/>
      <c r="E583" s="113"/>
      <c r="F583" s="115"/>
      <c r="G583" s="116"/>
      <c r="H583" s="116"/>
      <c r="I583" s="116"/>
      <c r="J583" s="113"/>
      <c r="K583" s="113"/>
      <c r="L583" s="113"/>
      <c r="M583" s="113"/>
      <c r="N583" s="113"/>
      <c r="O583" s="115"/>
      <c r="P583" s="126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</row>
    <row r="584" spans="1:26" ht="17.25" customHeight="1">
      <c r="A584" s="3"/>
      <c r="B584" s="113"/>
      <c r="C584" s="113"/>
      <c r="D584" s="113"/>
      <c r="E584" s="113"/>
      <c r="F584" s="115"/>
      <c r="G584" s="116"/>
      <c r="H584" s="116"/>
      <c r="I584" s="116"/>
      <c r="J584" s="113"/>
      <c r="K584" s="113"/>
      <c r="L584" s="113"/>
      <c r="M584" s="113"/>
      <c r="N584" s="113"/>
      <c r="O584" s="115"/>
      <c r="P584" s="126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</row>
    <row r="585" spans="1:26" ht="17.25" customHeight="1">
      <c r="A585" s="3"/>
      <c r="B585" s="113"/>
      <c r="C585" s="113"/>
      <c r="D585" s="113"/>
      <c r="E585" s="113"/>
      <c r="F585" s="115"/>
      <c r="G585" s="116"/>
      <c r="H585" s="116"/>
      <c r="I585" s="116"/>
      <c r="J585" s="113"/>
      <c r="K585" s="113"/>
      <c r="L585" s="113"/>
      <c r="M585" s="113"/>
      <c r="N585" s="113"/>
      <c r="O585" s="115"/>
      <c r="P585" s="126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</row>
    <row r="586" spans="1:26" ht="17.25" customHeight="1">
      <c r="A586" s="3"/>
      <c r="B586" s="113"/>
      <c r="C586" s="113"/>
      <c r="D586" s="113"/>
      <c r="E586" s="113"/>
      <c r="F586" s="115"/>
      <c r="G586" s="116"/>
      <c r="H586" s="116"/>
      <c r="I586" s="116"/>
      <c r="J586" s="113"/>
      <c r="K586" s="113"/>
      <c r="L586" s="113"/>
      <c r="M586" s="113"/>
      <c r="N586" s="113"/>
      <c r="O586" s="115"/>
      <c r="P586" s="126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</row>
    <row r="587" spans="1:26" ht="17.25" customHeight="1">
      <c r="A587" s="3"/>
      <c r="B587" s="113"/>
      <c r="C587" s="113"/>
      <c r="D587" s="113"/>
      <c r="E587" s="113"/>
      <c r="F587" s="115"/>
      <c r="G587" s="116"/>
      <c r="H587" s="116"/>
      <c r="I587" s="116"/>
      <c r="J587" s="113"/>
      <c r="K587" s="113"/>
      <c r="L587" s="113"/>
      <c r="M587" s="113"/>
      <c r="N587" s="113"/>
      <c r="O587" s="115"/>
      <c r="P587" s="126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</row>
    <row r="588" spans="1:26" ht="17.25" customHeight="1">
      <c r="A588" s="3"/>
      <c r="B588" s="113"/>
      <c r="C588" s="113"/>
      <c r="D588" s="113"/>
      <c r="E588" s="113"/>
      <c r="F588" s="115"/>
      <c r="G588" s="116"/>
      <c r="H588" s="116"/>
      <c r="I588" s="116"/>
      <c r="J588" s="113"/>
      <c r="K588" s="113"/>
      <c r="L588" s="113"/>
      <c r="M588" s="113"/>
      <c r="N588" s="113"/>
      <c r="O588" s="115"/>
      <c r="P588" s="126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</row>
    <row r="589" spans="1:26" ht="17.25" customHeight="1">
      <c r="A589" s="3"/>
      <c r="B589" s="113"/>
      <c r="C589" s="113"/>
      <c r="D589" s="113"/>
      <c r="E589" s="113"/>
      <c r="F589" s="115"/>
      <c r="G589" s="116"/>
      <c r="H589" s="116"/>
      <c r="I589" s="116"/>
      <c r="J589" s="113"/>
      <c r="K589" s="113"/>
      <c r="L589" s="113"/>
      <c r="M589" s="113"/>
      <c r="N589" s="113"/>
      <c r="O589" s="115"/>
      <c r="P589" s="126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</row>
    <row r="590" spans="1:26" ht="17.25" customHeight="1">
      <c r="A590" s="3"/>
      <c r="B590" s="113"/>
      <c r="C590" s="113"/>
      <c r="D590" s="113"/>
      <c r="E590" s="113"/>
      <c r="F590" s="115"/>
      <c r="G590" s="116"/>
      <c r="H590" s="116"/>
      <c r="I590" s="116"/>
      <c r="J590" s="113"/>
      <c r="K590" s="113"/>
      <c r="L590" s="113"/>
      <c r="M590" s="113"/>
      <c r="N590" s="113"/>
      <c r="O590" s="115"/>
      <c r="P590" s="126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</row>
    <row r="591" spans="1:26" ht="17.25" customHeight="1">
      <c r="A591" s="3"/>
      <c r="B591" s="113"/>
      <c r="C591" s="113"/>
      <c r="D591" s="113"/>
      <c r="E591" s="113"/>
      <c r="F591" s="115"/>
      <c r="G591" s="116"/>
      <c r="H591" s="116"/>
      <c r="I591" s="116"/>
      <c r="J591" s="113"/>
      <c r="K591" s="113"/>
      <c r="L591" s="113"/>
      <c r="M591" s="113"/>
      <c r="N591" s="113"/>
      <c r="O591" s="115"/>
      <c r="P591" s="126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</row>
    <row r="592" spans="1:26" ht="17.25" customHeight="1">
      <c r="A592" s="3"/>
      <c r="B592" s="113"/>
      <c r="C592" s="113"/>
      <c r="D592" s="113"/>
      <c r="E592" s="113"/>
      <c r="F592" s="115"/>
      <c r="G592" s="116"/>
      <c r="H592" s="116"/>
      <c r="I592" s="116"/>
      <c r="J592" s="113"/>
      <c r="K592" s="113"/>
      <c r="L592" s="113"/>
      <c r="M592" s="113"/>
      <c r="N592" s="113"/>
      <c r="O592" s="115"/>
      <c r="P592" s="126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</row>
    <row r="593" spans="1:26" ht="17.25" customHeight="1">
      <c r="A593" s="3"/>
      <c r="B593" s="113"/>
      <c r="C593" s="113"/>
      <c r="D593" s="113"/>
      <c r="E593" s="113"/>
      <c r="F593" s="115"/>
      <c r="G593" s="116"/>
      <c r="H593" s="116"/>
      <c r="I593" s="116"/>
      <c r="J593" s="113"/>
      <c r="K593" s="113"/>
      <c r="L593" s="113"/>
      <c r="M593" s="113"/>
      <c r="N593" s="113"/>
      <c r="O593" s="115"/>
      <c r="P593" s="126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</row>
    <row r="594" spans="1:26" ht="17.25" customHeight="1">
      <c r="A594" s="3"/>
      <c r="B594" s="113"/>
      <c r="C594" s="113"/>
      <c r="D594" s="113"/>
      <c r="E594" s="113"/>
      <c r="F594" s="115"/>
      <c r="G594" s="116"/>
      <c r="H594" s="116"/>
      <c r="I594" s="116"/>
      <c r="J594" s="113"/>
      <c r="K594" s="113"/>
      <c r="L594" s="113"/>
      <c r="M594" s="113"/>
      <c r="N594" s="113"/>
      <c r="O594" s="115"/>
      <c r="P594" s="126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</row>
    <row r="595" spans="1:26" ht="17.25" customHeight="1">
      <c r="A595" s="3"/>
      <c r="B595" s="113"/>
      <c r="C595" s="113"/>
      <c r="D595" s="113"/>
      <c r="E595" s="113"/>
      <c r="F595" s="115"/>
      <c r="G595" s="116"/>
      <c r="H595" s="116"/>
      <c r="I595" s="116"/>
      <c r="J595" s="113"/>
      <c r="K595" s="113"/>
      <c r="L595" s="113"/>
      <c r="M595" s="113"/>
      <c r="N595" s="113"/>
      <c r="O595" s="115"/>
      <c r="P595" s="126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</row>
    <row r="596" spans="1:26" ht="17.25" customHeight="1">
      <c r="A596" s="3"/>
      <c r="B596" s="113"/>
      <c r="C596" s="113"/>
      <c r="D596" s="113"/>
      <c r="E596" s="113"/>
      <c r="F596" s="115"/>
      <c r="G596" s="116"/>
      <c r="H596" s="116"/>
      <c r="I596" s="116"/>
      <c r="J596" s="113"/>
      <c r="K596" s="113"/>
      <c r="L596" s="113"/>
      <c r="M596" s="113"/>
      <c r="N596" s="113"/>
      <c r="O596" s="115"/>
      <c r="P596" s="126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</row>
    <row r="597" spans="1:26" ht="17.25" customHeight="1">
      <c r="A597" s="3"/>
      <c r="B597" s="113"/>
      <c r="C597" s="113"/>
      <c r="D597" s="113"/>
      <c r="E597" s="113"/>
      <c r="F597" s="115"/>
      <c r="G597" s="116"/>
      <c r="H597" s="116"/>
      <c r="I597" s="116"/>
      <c r="J597" s="113"/>
      <c r="K597" s="113"/>
      <c r="L597" s="113"/>
      <c r="M597" s="113"/>
      <c r="N597" s="113"/>
      <c r="O597" s="115"/>
      <c r="P597" s="126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</row>
    <row r="598" spans="1:26" ht="17.25" customHeight="1">
      <c r="A598" s="3"/>
      <c r="B598" s="113"/>
      <c r="C598" s="113"/>
      <c r="D598" s="113"/>
      <c r="E598" s="113"/>
      <c r="F598" s="115"/>
      <c r="G598" s="116"/>
      <c r="H598" s="116"/>
      <c r="I598" s="116"/>
      <c r="J598" s="113"/>
      <c r="K598" s="113"/>
      <c r="L598" s="113"/>
      <c r="M598" s="113"/>
      <c r="N598" s="113"/>
      <c r="O598" s="115"/>
      <c r="P598" s="126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</row>
    <row r="599" spans="1:26" ht="17.25" customHeight="1">
      <c r="A599" s="3"/>
      <c r="B599" s="113"/>
      <c r="C599" s="113"/>
      <c r="D599" s="113"/>
      <c r="E599" s="113"/>
      <c r="F599" s="115"/>
      <c r="G599" s="116"/>
      <c r="H599" s="116"/>
      <c r="I599" s="116"/>
      <c r="J599" s="113"/>
      <c r="K599" s="113"/>
      <c r="L599" s="113"/>
      <c r="M599" s="113"/>
      <c r="N599" s="113"/>
      <c r="O599" s="115"/>
      <c r="P599" s="126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</row>
    <row r="600" spans="1:26" ht="17.25" customHeight="1">
      <c r="A600" s="3"/>
      <c r="B600" s="113"/>
      <c r="C600" s="113"/>
      <c r="D600" s="113"/>
      <c r="E600" s="113"/>
      <c r="F600" s="115"/>
      <c r="G600" s="116"/>
      <c r="H600" s="116"/>
      <c r="I600" s="116"/>
      <c r="J600" s="113"/>
      <c r="K600" s="113"/>
      <c r="L600" s="113"/>
      <c r="M600" s="113"/>
      <c r="N600" s="113"/>
      <c r="O600" s="115"/>
      <c r="P600" s="126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</row>
    <row r="601" spans="1:26" ht="17.25" customHeight="1">
      <c r="A601" s="3"/>
      <c r="B601" s="113"/>
      <c r="C601" s="113"/>
      <c r="D601" s="113"/>
      <c r="E601" s="113"/>
      <c r="F601" s="115"/>
      <c r="G601" s="116"/>
      <c r="H601" s="116"/>
      <c r="I601" s="116"/>
      <c r="J601" s="113"/>
      <c r="K601" s="113"/>
      <c r="L601" s="113"/>
      <c r="M601" s="113"/>
      <c r="N601" s="113"/>
      <c r="O601" s="115"/>
      <c r="P601" s="126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</row>
    <row r="602" spans="1:26" ht="17.25" customHeight="1">
      <c r="A602" s="3"/>
      <c r="B602" s="113"/>
      <c r="C602" s="113"/>
      <c r="D602" s="113"/>
      <c r="E602" s="113"/>
      <c r="F602" s="115"/>
      <c r="G602" s="116"/>
      <c r="H602" s="116"/>
      <c r="I602" s="116"/>
      <c r="J602" s="113"/>
      <c r="K602" s="113"/>
      <c r="L602" s="113"/>
      <c r="M602" s="113"/>
      <c r="N602" s="113"/>
      <c r="O602" s="115"/>
      <c r="P602" s="126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</row>
    <row r="603" spans="1:26" ht="17.25" customHeight="1">
      <c r="A603" s="3"/>
      <c r="B603" s="113"/>
      <c r="C603" s="113"/>
      <c r="D603" s="113"/>
      <c r="E603" s="113"/>
      <c r="F603" s="115"/>
      <c r="G603" s="116"/>
      <c r="H603" s="116"/>
      <c r="I603" s="116"/>
      <c r="J603" s="113"/>
      <c r="K603" s="113"/>
      <c r="L603" s="113"/>
      <c r="M603" s="113"/>
      <c r="N603" s="113"/>
      <c r="O603" s="115"/>
      <c r="P603" s="126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</row>
    <row r="604" spans="1:26" ht="17.25" customHeight="1">
      <c r="A604" s="3"/>
      <c r="B604" s="113"/>
      <c r="C604" s="113"/>
      <c r="D604" s="113"/>
      <c r="E604" s="113"/>
      <c r="F604" s="115"/>
      <c r="G604" s="116"/>
      <c r="H604" s="116"/>
      <c r="I604" s="116"/>
      <c r="J604" s="113"/>
      <c r="K604" s="113"/>
      <c r="L604" s="113"/>
      <c r="M604" s="113"/>
      <c r="N604" s="113"/>
      <c r="O604" s="115"/>
      <c r="P604" s="126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</row>
    <row r="605" spans="1:26" ht="17.25" customHeight="1">
      <c r="A605" s="3"/>
      <c r="B605" s="113"/>
      <c r="C605" s="113"/>
      <c r="D605" s="113"/>
      <c r="E605" s="113"/>
      <c r="F605" s="115"/>
      <c r="G605" s="116"/>
      <c r="H605" s="116"/>
      <c r="I605" s="116"/>
      <c r="J605" s="113"/>
      <c r="K605" s="113"/>
      <c r="L605" s="113"/>
      <c r="M605" s="113"/>
      <c r="N605" s="113"/>
      <c r="O605" s="115"/>
      <c r="P605" s="126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</row>
    <row r="606" spans="1:26" ht="17.25" customHeight="1">
      <c r="A606" s="3"/>
      <c r="B606" s="113"/>
      <c r="C606" s="113"/>
      <c r="D606" s="113"/>
      <c r="E606" s="113"/>
      <c r="F606" s="115"/>
      <c r="G606" s="116"/>
      <c r="H606" s="116"/>
      <c r="I606" s="116"/>
      <c r="J606" s="113"/>
      <c r="K606" s="113"/>
      <c r="L606" s="113"/>
      <c r="M606" s="113"/>
      <c r="N606" s="113"/>
      <c r="O606" s="115"/>
      <c r="P606" s="126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</row>
    <row r="607" spans="1:26" ht="17.25" customHeight="1">
      <c r="A607" s="3"/>
      <c r="B607" s="113"/>
      <c r="C607" s="113"/>
      <c r="D607" s="113"/>
      <c r="E607" s="113"/>
      <c r="F607" s="115"/>
      <c r="G607" s="116"/>
      <c r="H607" s="116"/>
      <c r="I607" s="116"/>
      <c r="J607" s="113"/>
      <c r="K607" s="113"/>
      <c r="L607" s="113"/>
      <c r="M607" s="113"/>
      <c r="N607" s="113"/>
      <c r="O607" s="115"/>
      <c r="P607" s="126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</row>
    <row r="608" spans="1:26" ht="17.25" customHeight="1">
      <c r="A608" s="3"/>
      <c r="B608" s="113"/>
      <c r="C608" s="113"/>
      <c r="D608" s="113"/>
      <c r="E608" s="113"/>
      <c r="F608" s="115"/>
      <c r="G608" s="116"/>
      <c r="H608" s="116"/>
      <c r="I608" s="116"/>
      <c r="J608" s="113"/>
      <c r="K608" s="113"/>
      <c r="L608" s="113"/>
      <c r="M608" s="113"/>
      <c r="N608" s="113"/>
      <c r="O608" s="115"/>
      <c r="P608" s="126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</row>
    <row r="609" spans="1:26" ht="17.25" customHeight="1">
      <c r="A609" s="3"/>
      <c r="B609" s="113"/>
      <c r="C609" s="113"/>
      <c r="D609" s="113"/>
      <c r="E609" s="113"/>
      <c r="F609" s="115"/>
      <c r="G609" s="116"/>
      <c r="H609" s="116"/>
      <c r="I609" s="116"/>
      <c r="J609" s="113"/>
      <c r="K609" s="113"/>
      <c r="L609" s="113"/>
      <c r="M609" s="113"/>
      <c r="N609" s="113"/>
      <c r="O609" s="115"/>
      <c r="P609" s="126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</row>
    <row r="610" spans="1:26" ht="17.25" customHeight="1">
      <c r="A610" s="3"/>
      <c r="B610" s="113"/>
      <c r="C610" s="113"/>
      <c r="D610" s="113"/>
      <c r="E610" s="113"/>
      <c r="F610" s="115"/>
      <c r="G610" s="116"/>
      <c r="H610" s="116"/>
      <c r="I610" s="116"/>
      <c r="J610" s="113"/>
      <c r="K610" s="113"/>
      <c r="L610" s="113"/>
      <c r="M610" s="113"/>
      <c r="N610" s="113"/>
      <c r="O610" s="115"/>
      <c r="P610" s="126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</row>
    <row r="611" spans="1:26" ht="17.25" customHeight="1">
      <c r="A611" s="3"/>
      <c r="B611" s="113"/>
      <c r="C611" s="113"/>
      <c r="D611" s="113"/>
      <c r="E611" s="113"/>
      <c r="F611" s="115"/>
      <c r="G611" s="116"/>
      <c r="H611" s="116"/>
      <c r="I611" s="116"/>
      <c r="J611" s="113"/>
      <c r="K611" s="113"/>
      <c r="L611" s="113"/>
      <c r="M611" s="113"/>
      <c r="N611" s="113"/>
      <c r="O611" s="115"/>
      <c r="P611" s="126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</row>
    <row r="612" spans="1:26" ht="17.25" customHeight="1">
      <c r="A612" s="3"/>
      <c r="B612" s="113"/>
      <c r="C612" s="113"/>
      <c r="D612" s="113"/>
      <c r="E612" s="113"/>
      <c r="F612" s="115"/>
      <c r="G612" s="116"/>
      <c r="H612" s="116"/>
      <c r="I612" s="116"/>
      <c r="J612" s="113"/>
      <c r="K612" s="113"/>
      <c r="L612" s="113"/>
      <c r="M612" s="113"/>
      <c r="N612" s="113"/>
      <c r="O612" s="115"/>
      <c r="P612" s="126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</row>
    <row r="613" spans="1:26" ht="17.25" customHeight="1">
      <c r="A613" s="3"/>
      <c r="B613" s="113"/>
      <c r="C613" s="113"/>
      <c r="D613" s="113"/>
      <c r="E613" s="113"/>
      <c r="F613" s="115"/>
      <c r="G613" s="116"/>
      <c r="H613" s="116"/>
      <c r="I613" s="116"/>
      <c r="J613" s="113"/>
      <c r="K613" s="113"/>
      <c r="L613" s="113"/>
      <c r="M613" s="113"/>
      <c r="N613" s="113"/>
      <c r="O613" s="115"/>
      <c r="P613" s="126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</row>
    <row r="614" spans="1:26" ht="17.25" customHeight="1">
      <c r="A614" s="3"/>
      <c r="B614" s="113"/>
      <c r="C614" s="113"/>
      <c r="D614" s="113"/>
      <c r="E614" s="113"/>
      <c r="F614" s="115"/>
      <c r="G614" s="116"/>
      <c r="H614" s="116"/>
      <c r="I614" s="116"/>
      <c r="J614" s="113"/>
      <c r="K614" s="113"/>
      <c r="L614" s="113"/>
      <c r="M614" s="113"/>
      <c r="N614" s="113"/>
      <c r="O614" s="115"/>
      <c r="P614" s="126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</row>
    <row r="615" spans="1:26" ht="17.25" customHeight="1">
      <c r="A615" s="3"/>
      <c r="B615" s="113"/>
      <c r="C615" s="113"/>
      <c r="D615" s="113"/>
      <c r="E615" s="113"/>
      <c r="F615" s="115"/>
      <c r="G615" s="116"/>
      <c r="H615" s="116"/>
      <c r="I615" s="116"/>
      <c r="J615" s="113"/>
      <c r="K615" s="113"/>
      <c r="L615" s="113"/>
      <c r="M615" s="113"/>
      <c r="N615" s="113"/>
      <c r="O615" s="115"/>
      <c r="P615" s="126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</row>
    <row r="616" spans="1:26" ht="17.25" customHeight="1">
      <c r="A616" s="3"/>
      <c r="B616" s="113"/>
      <c r="C616" s="113"/>
      <c r="D616" s="113"/>
      <c r="E616" s="113"/>
      <c r="F616" s="115"/>
      <c r="G616" s="116"/>
      <c r="H616" s="116"/>
      <c r="I616" s="116"/>
      <c r="J616" s="113"/>
      <c r="K616" s="113"/>
      <c r="L616" s="113"/>
      <c r="M616" s="113"/>
      <c r="N616" s="113"/>
      <c r="O616" s="115"/>
      <c r="P616" s="126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</row>
    <row r="617" spans="1:26" ht="17.25" customHeight="1">
      <c r="A617" s="3"/>
      <c r="B617" s="113"/>
      <c r="C617" s="113"/>
      <c r="D617" s="113"/>
      <c r="E617" s="113"/>
      <c r="F617" s="115"/>
      <c r="G617" s="116"/>
      <c r="H617" s="116"/>
      <c r="I617" s="116"/>
      <c r="J617" s="113"/>
      <c r="K617" s="113"/>
      <c r="L617" s="113"/>
      <c r="M617" s="113"/>
      <c r="N617" s="113"/>
      <c r="O617" s="115"/>
      <c r="P617" s="126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</row>
    <row r="618" spans="1:26" ht="17.25" customHeight="1">
      <c r="A618" s="3"/>
      <c r="B618" s="113"/>
      <c r="C618" s="113"/>
      <c r="D618" s="113"/>
      <c r="E618" s="113"/>
      <c r="F618" s="115"/>
      <c r="G618" s="116"/>
      <c r="H618" s="116"/>
      <c r="I618" s="116"/>
      <c r="J618" s="113"/>
      <c r="K618" s="113"/>
      <c r="L618" s="113"/>
      <c r="M618" s="113"/>
      <c r="N618" s="113"/>
      <c r="O618" s="115"/>
      <c r="P618" s="126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</row>
    <row r="619" spans="1:26" ht="17.25" customHeight="1">
      <c r="A619" s="3"/>
      <c r="B619" s="113"/>
      <c r="C619" s="113"/>
      <c r="D619" s="113"/>
      <c r="E619" s="113"/>
      <c r="F619" s="115"/>
      <c r="G619" s="116"/>
      <c r="H619" s="116"/>
      <c r="I619" s="116"/>
      <c r="J619" s="113"/>
      <c r="K619" s="113"/>
      <c r="L619" s="113"/>
      <c r="M619" s="113"/>
      <c r="N619" s="113"/>
      <c r="O619" s="115"/>
      <c r="P619" s="126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</row>
    <row r="620" spans="1:26" ht="17.25" customHeight="1">
      <c r="A620" s="3"/>
      <c r="B620" s="113"/>
      <c r="C620" s="113"/>
      <c r="D620" s="113"/>
      <c r="E620" s="113"/>
      <c r="F620" s="115"/>
      <c r="G620" s="116"/>
      <c r="H620" s="116"/>
      <c r="I620" s="116"/>
      <c r="J620" s="113"/>
      <c r="K620" s="113"/>
      <c r="L620" s="113"/>
      <c r="M620" s="113"/>
      <c r="N620" s="113"/>
      <c r="O620" s="115"/>
      <c r="P620" s="126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</row>
    <row r="621" spans="1:26" ht="17.25" customHeight="1">
      <c r="A621" s="3"/>
      <c r="B621" s="113"/>
      <c r="C621" s="113"/>
      <c r="D621" s="113"/>
      <c r="E621" s="113"/>
      <c r="F621" s="115"/>
      <c r="G621" s="116"/>
      <c r="H621" s="116"/>
      <c r="I621" s="116"/>
      <c r="J621" s="113"/>
      <c r="K621" s="113"/>
      <c r="L621" s="113"/>
      <c r="M621" s="113"/>
      <c r="N621" s="113"/>
      <c r="O621" s="115"/>
      <c r="P621" s="126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</row>
    <row r="622" spans="1:26" ht="17.25" customHeight="1">
      <c r="A622" s="3"/>
      <c r="B622" s="113"/>
      <c r="C622" s="113"/>
      <c r="D622" s="113"/>
      <c r="E622" s="113"/>
      <c r="F622" s="115"/>
      <c r="G622" s="116"/>
      <c r="H622" s="116"/>
      <c r="I622" s="116"/>
      <c r="J622" s="113"/>
      <c r="K622" s="113"/>
      <c r="L622" s="113"/>
      <c r="M622" s="113"/>
      <c r="N622" s="113"/>
      <c r="O622" s="115"/>
      <c r="P622" s="126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</row>
    <row r="623" spans="1:26" ht="17.25" customHeight="1">
      <c r="A623" s="3"/>
      <c r="B623" s="113"/>
      <c r="C623" s="113"/>
      <c r="D623" s="113"/>
      <c r="E623" s="113"/>
      <c r="F623" s="115"/>
      <c r="G623" s="116"/>
      <c r="H623" s="116"/>
      <c r="I623" s="116"/>
      <c r="J623" s="113"/>
      <c r="K623" s="113"/>
      <c r="L623" s="113"/>
      <c r="M623" s="113"/>
      <c r="N623" s="113"/>
      <c r="O623" s="115"/>
      <c r="P623" s="126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</row>
    <row r="624" spans="1:26" ht="17.25" customHeight="1">
      <c r="A624" s="3"/>
      <c r="B624" s="113"/>
      <c r="C624" s="113"/>
      <c r="D624" s="113"/>
      <c r="E624" s="113"/>
      <c r="F624" s="115"/>
      <c r="G624" s="116"/>
      <c r="H624" s="116"/>
      <c r="I624" s="116"/>
      <c r="J624" s="113"/>
      <c r="K624" s="113"/>
      <c r="L624" s="113"/>
      <c r="M624" s="113"/>
      <c r="N624" s="113"/>
      <c r="O624" s="115"/>
      <c r="P624" s="126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</row>
    <row r="625" spans="1:26" ht="17.25" customHeight="1">
      <c r="A625" s="3"/>
      <c r="B625" s="113"/>
      <c r="C625" s="113"/>
      <c r="D625" s="113"/>
      <c r="E625" s="113"/>
      <c r="F625" s="115"/>
      <c r="G625" s="116"/>
      <c r="H625" s="116"/>
      <c r="I625" s="116"/>
      <c r="J625" s="113"/>
      <c r="K625" s="113"/>
      <c r="L625" s="113"/>
      <c r="M625" s="113"/>
      <c r="N625" s="113"/>
      <c r="O625" s="115"/>
      <c r="P625" s="126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</row>
    <row r="626" spans="1:26" ht="17.25" customHeight="1">
      <c r="A626" s="3"/>
      <c r="B626" s="113"/>
      <c r="C626" s="113"/>
      <c r="D626" s="113"/>
      <c r="E626" s="113"/>
      <c r="F626" s="115"/>
      <c r="G626" s="116"/>
      <c r="H626" s="116"/>
      <c r="I626" s="116"/>
      <c r="J626" s="113"/>
      <c r="K626" s="113"/>
      <c r="L626" s="113"/>
      <c r="M626" s="113"/>
      <c r="N626" s="113"/>
      <c r="O626" s="115"/>
      <c r="P626" s="126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</row>
    <row r="627" spans="1:26" ht="17.25" customHeight="1">
      <c r="A627" s="3"/>
      <c r="B627" s="113"/>
      <c r="C627" s="113"/>
      <c r="D627" s="113"/>
      <c r="E627" s="113"/>
      <c r="F627" s="115"/>
      <c r="G627" s="116"/>
      <c r="H627" s="116"/>
      <c r="I627" s="116"/>
      <c r="J627" s="113"/>
      <c r="K627" s="113"/>
      <c r="L627" s="113"/>
      <c r="M627" s="113"/>
      <c r="N627" s="113"/>
      <c r="O627" s="115"/>
      <c r="P627" s="126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</row>
    <row r="628" spans="1:26" ht="17.25" customHeight="1">
      <c r="A628" s="3"/>
      <c r="B628" s="113"/>
      <c r="C628" s="113"/>
      <c r="D628" s="113"/>
      <c r="E628" s="113"/>
      <c r="F628" s="115"/>
      <c r="G628" s="116"/>
      <c r="H628" s="116"/>
      <c r="I628" s="116"/>
      <c r="J628" s="113"/>
      <c r="K628" s="113"/>
      <c r="L628" s="113"/>
      <c r="M628" s="113"/>
      <c r="N628" s="113"/>
      <c r="O628" s="115"/>
      <c r="P628" s="126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</row>
    <row r="629" spans="1:26" ht="17.25" customHeight="1">
      <c r="A629" s="3"/>
      <c r="B629" s="113"/>
      <c r="C629" s="113"/>
      <c r="D629" s="113"/>
      <c r="E629" s="113"/>
      <c r="F629" s="115"/>
      <c r="G629" s="116"/>
      <c r="H629" s="116"/>
      <c r="I629" s="116"/>
      <c r="J629" s="113"/>
      <c r="K629" s="113"/>
      <c r="L629" s="113"/>
      <c r="M629" s="113"/>
      <c r="N629" s="113"/>
      <c r="O629" s="115"/>
      <c r="P629" s="126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</row>
    <row r="630" spans="1:26" ht="17.25" customHeight="1">
      <c r="A630" s="3"/>
      <c r="B630" s="113"/>
      <c r="C630" s="113"/>
      <c r="D630" s="113"/>
      <c r="E630" s="113"/>
      <c r="F630" s="115"/>
      <c r="G630" s="116"/>
      <c r="H630" s="116"/>
      <c r="I630" s="116"/>
      <c r="J630" s="113"/>
      <c r="K630" s="113"/>
      <c r="L630" s="113"/>
      <c r="M630" s="113"/>
      <c r="N630" s="113"/>
      <c r="O630" s="115"/>
      <c r="P630" s="126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</row>
    <row r="631" spans="1:26" ht="17.25" customHeight="1">
      <c r="A631" s="3"/>
      <c r="B631" s="113"/>
      <c r="C631" s="113"/>
      <c r="D631" s="113"/>
      <c r="E631" s="113"/>
      <c r="F631" s="115"/>
      <c r="G631" s="116"/>
      <c r="H631" s="116"/>
      <c r="I631" s="116"/>
      <c r="J631" s="113"/>
      <c r="K631" s="113"/>
      <c r="L631" s="113"/>
      <c r="M631" s="113"/>
      <c r="N631" s="113"/>
      <c r="O631" s="115"/>
      <c r="P631" s="126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</row>
    <row r="632" spans="1:26" ht="17.25" customHeight="1">
      <c r="A632" s="3"/>
      <c r="B632" s="113"/>
      <c r="C632" s="113"/>
      <c r="D632" s="113"/>
      <c r="E632" s="113"/>
      <c r="F632" s="115"/>
      <c r="G632" s="116"/>
      <c r="H632" s="116"/>
      <c r="I632" s="116"/>
      <c r="J632" s="113"/>
      <c r="K632" s="113"/>
      <c r="L632" s="113"/>
      <c r="M632" s="113"/>
      <c r="N632" s="113"/>
      <c r="O632" s="115"/>
      <c r="P632" s="126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</row>
    <row r="633" spans="1:26" ht="17.25" customHeight="1">
      <c r="A633" s="3"/>
      <c r="B633" s="113"/>
      <c r="C633" s="113"/>
      <c r="D633" s="113"/>
      <c r="E633" s="113"/>
      <c r="F633" s="115"/>
      <c r="G633" s="116"/>
      <c r="H633" s="116"/>
      <c r="I633" s="116"/>
      <c r="J633" s="113"/>
      <c r="K633" s="113"/>
      <c r="L633" s="113"/>
      <c r="M633" s="113"/>
      <c r="N633" s="113"/>
      <c r="O633" s="115"/>
      <c r="P633" s="126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</row>
    <row r="634" spans="1:26" ht="17.25" customHeight="1">
      <c r="A634" s="3"/>
      <c r="B634" s="113"/>
      <c r="C634" s="113"/>
      <c r="D634" s="113"/>
      <c r="E634" s="113"/>
      <c r="F634" s="115"/>
      <c r="G634" s="116"/>
      <c r="H634" s="116"/>
      <c r="I634" s="116"/>
      <c r="J634" s="113"/>
      <c r="K634" s="113"/>
      <c r="L634" s="113"/>
      <c r="M634" s="113"/>
      <c r="N634" s="113"/>
      <c r="O634" s="115"/>
      <c r="P634" s="126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</row>
    <row r="635" spans="1:26" ht="17.25" customHeight="1">
      <c r="A635" s="3"/>
      <c r="B635" s="113"/>
      <c r="C635" s="113"/>
      <c r="D635" s="113"/>
      <c r="E635" s="113"/>
      <c r="F635" s="115"/>
      <c r="G635" s="116"/>
      <c r="H635" s="116"/>
      <c r="I635" s="116"/>
      <c r="J635" s="113"/>
      <c r="K635" s="113"/>
      <c r="L635" s="113"/>
      <c r="M635" s="113"/>
      <c r="N635" s="113"/>
      <c r="O635" s="115"/>
      <c r="P635" s="126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</row>
    <row r="636" spans="1:26" ht="17.25" customHeight="1">
      <c r="A636" s="3"/>
      <c r="B636" s="113"/>
      <c r="C636" s="113"/>
      <c r="D636" s="113"/>
      <c r="E636" s="113"/>
      <c r="F636" s="115"/>
      <c r="G636" s="116"/>
      <c r="H636" s="116"/>
      <c r="I636" s="116"/>
      <c r="J636" s="113"/>
      <c r="K636" s="113"/>
      <c r="L636" s="113"/>
      <c r="M636" s="113"/>
      <c r="N636" s="113"/>
      <c r="O636" s="115"/>
      <c r="P636" s="126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</row>
    <row r="637" spans="1:26" ht="17.25" customHeight="1">
      <c r="A637" s="3"/>
      <c r="B637" s="113"/>
      <c r="C637" s="113"/>
      <c r="D637" s="113"/>
      <c r="E637" s="113"/>
      <c r="F637" s="115"/>
      <c r="G637" s="116"/>
      <c r="H637" s="116"/>
      <c r="I637" s="116"/>
      <c r="J637" s="113"/>
      <c r="K637" s="113"/>
      <c r="L637" s="113"/>
      <c r="M637" s="113"/>
      <c r="N637" s="113"/>
      <c r="O637" s="115"/>
      <c r="P637" s="126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</row>
    <row r="638" spans="1:26" ht="17.25" customHeight="1">
      <c r="A638" s="3"/>
      <c r="B638" s="113"/>
      <c r="C638" s="113"/>
      <c r="D638" s="113"/>
      <c r="E638" s="113"/>
      <c r="F638" s="115"/>
      <c r="G638" s="116"/>
      <c r="H638" s="116"/>
      <c r="I638" s="116"/>
      <c r="J638" s="113"/>
      <c r="K638" s="113"/>
      <c r="L638" s="113"/>
      <c r="M638" s="113"/>
      <c r="N638" s="113"/>
      <c r="O638" s="115"/>
      <c r="P638" s="126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</row>
    <row r="639" spans="1:26" ht="17.25" customHeight="1">
      <c r="A639" s="3"/>
      <c r="B639" s="113"/>
      <c r="C639" s="113"/>
      <c r="D639" s="113"/>
      <c r="E639" s="113"/>
      <c r="F639" s="115"/>
      <c r="G639" s="116"/>
      <c r="H639" s="116"/>
      <c r="I639" s="116"/>
      <c r="J639" s="113"/>
      <c r="K639" s="113"/>
      <c r="L639" s="113"/>
      <c r="M639" s="113"/>
      <c r="N639" s="113"/>
      <c r="O639" s="115"/>
      <c r="P639" s="126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</row>
    <row r="640" spans="1:26" ht="17.25" customHeight="1">
      <c r="A640" s="3"/>
      <c r="B640" s="113"/>
      <c r="C640" s="113"/>
      <c r="D640" s="113"/>
      <c r="E640" s="113"/>
      <c r="F640" s="115"/>
      <c r="G640" s="116"/>
      <c r="H640" s="116"/>
      <c r="I640" s="116"/>
      <c r="J640" s="113"/>
      <c r="K640" s="113"/>
      <c r="L640" s="113"/>
      <c r="M640" s="113"/>
      <c r="N640" s="113"/>
      <c r="O640" s="115"/>
      <c r="P640" s="126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</row>
    <row r="641" spans="1:26" ht="17.25" customHeight="1">
      <c r="A641" s="3"/>
      <c r="B641" s="113"/>
      <c r="C641" s="113"/>
      <c r="D641" s="113"/>
      <c r="E641" s="113"/>
      <c r="F641" s="115"/>
      <c r="G641" s="116"/>
      <c r="H641" s="116"/>
      <c r="I641" s="116"/>
      <c r="J641" s="113"/>
      <c r="K641" s="113"/>
      <c r="L641" s="113"/>
      <c r="M641" s="113"/>
      <c r="N641" s="113"/>
      <c r="O641" s="115"/>
      <c r="P641" s="126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</row>
    <row r="642" spans="1:26" ht="17.25" customHeight="1">
      <c r="A642" s="3"/>
      <c r="B642" s="113"/>
      <c r="C642" s="113"/>
      <c r="D642" s="113"/>
      <c r="E642" s="113"/>
      <c r="F642" s="115"/>
      <c r="G642" s="116"/>
      <c r="H642" s="116"/>
      <c r="I642" s="116"/>
      <c r="J642" s="113"/>
      <c r="K642" s="113"/>
      <c r="L642" s="113"/>
      <c r="M642" s="113"/>
      <c r="N642" s="113"/>
      <c r="O642" s="115"/>
      <c r="P642" s="126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</row>
    <row r="643" spans="1:26" ht="17.25" customHeight="1">
      <c r="A643" s="3"/>
      <c r="B643" s="113"/>
      <c r="C643" s="113"/>
      <c r="D643" s="113"/>
      <c r="E643" s="113"/>
      <c r="F643" s="115"/>
      <c r="G643" s="116"/>
      <c r="H643" s="116"/>
      <c r="I643" s="116"/>
      <c r="J643" s="113"/>
      <c r="K643" s="113"/>
      <c r="L643" s="113"/>
      <c r="M643" s="113"/>
      <c r="N643" s="113"/>
      <c r="O643" s="115"/>
      <c r="P643" s="126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</row>
    <row r="644" spans="1:26" ht="17.25" customHeight="1">
      <c r="A644" s="3"/>
      <c r="B644" s="113"/>
      <c r="C644" s="113"/>
      <c r="D644" s="113"/>
      <c r="E644" s="113"/>
      <c r="F644" s="115"/>
      <c r="G644" s="116"/>
      <c r="H644" s="116"/>
      <c r="I644" s="116"/>
      <c r="J644" s="113"/>
      <c r="K644" s="113"/>
      <c r="L644" s="113"/>
      <c r="M644" s="113"/>
      <c r="N644" s="113"/>
      <c r="O644" s="115"/>
      <c r="P644" s="126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</row>
    <row r="645" spans="1:26" ht="17.25" customHeight="1">
      <c r="A645" s="3"/>
      <c r="B645" s="113"/>
      <c r="C645" s="113"/>
      <c r="D645" s="113"/>
      <c r="E645" s="113"/>
      <c r="F645" s="115"/>
      <c r="G645" s="116"/>
      <c r="H645" s="116"/>
      <c r="I645" s="116"/>
      <c r="J645" s="113"/>
      <c r="K645" s="113"/>
      <c r="L645" s="113"/>
      <c r="M645" s="113"/>
      <c r="N645" s="113"/>
      <c r="O645" s="115"/>
      <c r="P645" s="126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17.25" customHeight="1">
      <c r="A646" s="3"/>
      <c r="B646" s="113"/>
      <c r="C646" s="113"/>
      <c r="D646" s="113"/>
      <c r="E646" s="113"/>
      <c r="F646" s="115"/>
      <c r="G646" s="116"/>
      <c r="H646" s="116"/>
      <c r="I646" s="116"/>
      <c r="J646" s="113"/>
      <c r="K646" s="113"/>
      <c r="L646" s="113"/>
      <c r="M646" s="113"/>
      <c r="N646" s="113"/>
      <c r="O646" s="115"/>
      <c r="P646" s="126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</row>
    <row r="647" spans="1:26" ht="17.25" customHeight="1">
      <c r="A647" s="3"/>
      <c r="B647" s="113"/>
      <c r="C647" s="113"/>
      <c r="D647" s="113"/>
      <c r="E647" s="113"/>
      <c r="F647" s="115"/>
      <c r="G647" s="116"/>
      <c r="H647" s="116"/>
      <c r="I647" s="116"/>
      <c r="J647" s="113"/>
      <c r="K647" s="113"/>
      <c r="L647" s="113"/>
      <c r="M647" s="113"/>
      <c r="N647" s="113"/>
      <c r="O647" s="115"/>
      <c r="P647" s="126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</row>
    <row r="648" spans="1:26" ht="17.25" customHeight="1">
      <c r="A648" s="3"/>
      <c r="B648" s="113"/>
      <c r="C648" s="113"/>
      <c r="D648" s="113"/>
      <c r="E648" s="113"/>
      <c r="F648" s="115"/>
      <c r="G648" s="116"/>
      <c r="H648" s="116"/>
      <c r="I648" s="116"/>
      <c r="J648" s="113"/>
      <c r="K648" s="113"/>
      <c r="L648" s="113"/>
      <c r="M648" s="113"/>
      <c r="N648" s="113"/>
      <c r="O648" s="115"/>
      <c r="P648" s="126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</row>
    <row r="649" spans="1:26" ht="17.25" customHeight="1">
      <c r="A649" s="3"/>
      <c r="B649" s="113"/>
      <c r="C649" s="113"/>
      <c r="D649" s="113"/>
      <c r="E649" s="113"/>
      <c r="F649" s="115"/>
      <c r="G649" s="116"/>
      <c r="H649" s="116"/>
      <c r="I649" s="116"/>
      <c r="J649" s="113"/>
      <c r="K649" s="113"/>
      <c r="L649" s="113"/>
      <c r="M649" s="113"/>
      <c r="N649" s="113"/>
      <c r="O649" s="115"/>
      <c r="P649" s="126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</row>
    <row r="650" spans="1:26" ht="17.25" customHeight="1">
      <c r="A650" s="3"/>
      <c r="B650" s="113"/>
      <c r="C650" s="113"/>
      <c r="D650" s="113"/>
      <c r="E650" s="113"/>
      <c r="F650" s="115"/>
      <c r="G650" s="116"/>
      <c r="H650" s="116"/>
      <c r="I650" s="116"/>
      <c r="J650" s="113"/>
      <c r="K650" s="113"/>
      <c r="L650" s="113"/>
      <c r="M650" s="113"/>
      <c r="N650" s="113"/>
      <c r="O650" s="115"/>
      <c r="P650" s="126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</row>
    <row r="651" spans="1:26" ht="17.25" customHeight="1">
      <c r="A651" s="3"/>
      <c r="B651" s="113"/>
      <c r="C651" s="113"/>
      <c r="D651" s="113"/>
      <c r="E651" s="113"/>
      <c r="F651" s="115"/>
      <c r="G651" s="116"/>
      <c r="H651" s="116"/>
      <c r="I651" s="116"/>
      <c r="J651" s="113"/>
      <c r="K651" s="113"/>
      <c r="L651" s="113"/>
      <c r="M651" s="113"/>
      <c r="N651" s="113"/>
      <c r="O651" s="115"/>
      <c r="P651" s="126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</row>
    <row r="652" spans="1:26" ht="17.25" customHeight="1">
      <c r="A652" s="3"/>
      <c r="B652" s="113"/>
      <c r="C652" s="113"/>
      <c r="D652" s="113"/>
      <c r="E652" s="113"/>
      <c r="F652" s="115"/>
      <c r="G652" s="116"/>
      <c r="H652" s="116"/>
      <c r="I652" s="116"/>
      <c r="J652" s="113"/>
      <c r="K652" s="113"/>
      <c r="L652" s="113"/>
      <c r="M652" s="113"/>
      <c r="N652" s="113"/>
      <c r="O652" s="115"/>
      <c r="P652" s="126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</row>
    <row r="653" spans="1:26" ht="17.25" customHeight="1">
      <c r="A653" s="3"/>
      <c r="B653" s="113"/>
      <c r="C653" s="113"/>
      <c r="D653" s="113"/>
      <c r="E653" s="113"/>
      <c r="F653" s="115"/>
      <c r="G653" s="116"/>
      <c r="H653" s="116"/>
      <c r="I653" s="116"/>
      <c r="J653" s="113"/>
      <c r="K653" s="113"/>
      <c r="L653" s="113"/>
      <c r="M653" s="113"/>
      <c r="N653" s="113"/>
      <c r="O653" s="115"/>
      <c r="P653" s="126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</row>
    <row r="654" spans="1:26" ht="17.25" customHeight="1">
      <c r="A654" s="3"/>
      <c r="B654" s="113"/>
      <c r="C654" s="113"/>
      <c r="D654" s="113"/>
      <c r="E654" s="113"/>
      <c r="F654" s="115"/>
      <c r="G654" s="116"/>
      <c r="H654" s="116"/>
      <c r="I654" s="116"/>
      <c r="J654" s="113"/>
      <c r="K654" s="113"/>
      <c r="L654" s="113"/>
      <c r="M654" s="113"/>
      <c r="N654" s="113"/>
      <c r="O654" s="115"/>
      <c r="P654" s="126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</row>
    <row r="655" spans="1:26" ht="17.25" customHeight="1">
      <c r="A655" s="3"/>
      <c r="B655" s="113"/>
      <c r="C655" s="113"/>
      <c r="D655" s="113"/>
      <c r="E655" s="113"/>
      <c r="F655" s="115"/>
      <c r="G655" s="116"/>
      <c r="H655" s="116"/>
      <c r="I655" s="116"/>
      <c r="J655" s="113"/>
      <c r="K655" s="113"/>
      <c r="L655" s="113"/>
      <c r="M655" s="113"/>
      <c r="N655" s="113"/>
      <c r="O655" s="115"/>
      <c r="P655" s="126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</row>
    <row r="656" spans="1:26" ht="17.25" customHeight="1">
      <c r="A656" s="3"/>
      <c r="B656" s="113"/>
      <c r="C656" s="113"/>
      <c r="D656" s="113"/>
      <c r="E656" s="113"/>
      <c r="F656" s="115"/>
      <c r="G656" s="116"/>
      <c r="H656" s="116"/>
      <c r="I656" s="116"/>
      <c r="J656" s="113"/>
      <c r="K656" s="113"/>
      <c r="L656" s="113"/>
      <c r="M656" s="113"/>
      <c r="N656" s="113"/>
      <c r="O656" s="115"/>
      <c r="P656" s="126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</row>
    <row r="657" spans="1:26" ht="17.25" customHeight="1">
      <c r="A657" s="3"/>
      <c r="B657" s="113"/>
      <c r="C657" s="113"/>
      <c r="D657" s="113"/>
      <c r="E657" s="113"/>
      <c r="F657" s="115"/>
      <c r="G657" s="116"/>
      <c r="H657" s="116"/>
      <c r="I657" s="116"/>
      <c r="J657" s="113"/>
      <c r="K657" s="113"/>
      <c r="L657" s="113"/>
      <c r="M657" s="113"/>
      <c r="N657" s="113"/>
      <c r="O657" s="115"/>
      <c r="P657" s="126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</row>
    <row r="658" spans="1:26" ht="17.25" customHeight="1">
      <c r="A658" s="3"/>
      <c r="B658" s="113"/>
      <c r="C658" s="113"/>
      <c r="D658" s="113"/>
      <c r="E658" s="113"/>
      <c r="F658" s="115"/>
      <c r="G658" s="116"/>
      <c r="H658" s="116"/>
      <c r="I658" s="116"/>
      <c r="J658" s="113"/>
      <c r="K658" s="113"/>
      <c r="L658" s="113"/>
      <c r="M658" s="113"/>
      <c r="N658" s="113"/>
      <c r="O658" s="115"/>
      <c r="P658" s="126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</row>
    <row r="659" spans="1:26" ht="17.25" customHeight="1">
      <c r="A659" s="3"/>
      <c r="B659" s="113"/>
      <c r="C659" s="113"/>
      <c r="D659" s="113"/>
      <c r="E659" s="113"/>
      <c r="F659" s="115"/>
      <c r="G659" s="116"/>
      <c r="H659" s="116"/>
      <c r="I659" s="116"/>
      <c r="J659" s="113"/>
      <c r="K659" s="113"/>
      <c r="L659" s="113"/>
      <c r="M659" s="113"/>
      <c r="N659" s="113"/>
      <c r="O659" s="115"/>
      <c r="P659" s="126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</row>
    <row r="660" spans="1:26" ht="17.25" customHeight="1">
      <c r="A660" s="3"/>
      <c r="B660" s="113"/>
      <c r="C660" s="113"/>
      <c r="D660" s="113"/>
      <c r="E660" s="113"/>
      <c r="F660" s="115"/>
      <c r="G660" s="116"/>
      <c r="H660" s="116"/>
      <c r="I660" s="116"/>
      <c r="J660" s="113"/>
      <c r="K660" s="113"/>
      <c r="L660" s="113"/>
      <c r="M660" s="113"/>
      <c r="N660" s="113"/>
      <c r="O660" s="115"/>
      <c r="P660" s="126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</row>
    <row r="661" spans="1:26" ht="17.25" customHeight="1">
      <c r="A661" s="3"/>
      <c r="B661" s="113"/>
      <c r="C661" s="113"/>
      <c r="D661" s="113"/>
      <c r="E661" s="113"/>
      <c r="F661" s="115"/>
      <c r="G661" s="116"/>
      <c r="H661" s="116"/>
      <c r="I661" s="116"/>
      <c r="J661" s="113"/>
      <c r="K661" s="113"/>
      <c r="L661" s="113"/>
      <c r="M661" s="113"/>
      <c r="N661" s="113"/>
      <c r="O661" s="115"/>
      <c r="P661" s="126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</row>
    <row r="662" spans="1:26" ht="17.25" customHeight="1">
      <c r="A662" s="3"/>
      <c r="B662" s="113"/>
      <c r="C662" s="113"/>
      <c r="D662" s="113"/>
      <c r="E662" s="113"/>
      <c r="F662" s="115"/>
      <c r="G662" s="116"/>
      <c r="H662" s="116"/>
      <c r="I662" s="116"/>
      <c r="J662" s="113"/>
      <c r="K662" s="113"/>
      <c r="L662" s="113"/>
      <c r="M662" s="113"/>
      <c r="N662" s="113"/>
      <c r="O662" s="115"/>
      <c r="P662" s="126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</row>
    <row r="663" spans="1:26" ht="17.25" customHeight="1">
      <c r="A663" s="3"/>
      <c r="B663" s="113"/>
      <c r="C663" s="113"/>
      <c r="D663" s="113"/>
      <c r="E663" s="113"/>
      <c r="F663" s="115"/>
      <c r="G663" s="116"/>
      <c r="H663" s="116"/>
      <c r="I663" s="116"/>
      <c r="J663" s="113"/>
      <c r="K663" s="113"/>
      <c r="L663" s="113"/>
      <c r="M663" s="113"/>
      <c r="N663" s="113"/>
      <c r="O663" s="115"/>
      <c r="P663" s="126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</row>
    <row r="664" spans="1:26" ht="17.25" customHeight="1">
      <c r="A664" s="3"/>
      <c r="B664" s="113"/>
      <c r="C664" s="113"/>
      <c r="D664" s="113"/>
      <c r="E664" s="113"/>
      <c r="F664" s="115"/>
      <c r="G664" s="116"/>
      <c r="H664" s="116"/>
      <c r="I664" s="116"/>
      <c r="J664" s="113"/>
      <c r="K664" s="113"/>
      <c r="L664" s="113"/>
      <c r="M664" s="113"/>
      <c r="N664" s="113"/>
      <c r="O664" s="115"/>
      <c r="P664" s="126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</row>
    <row r="665" spans="1:26" ht="17.25" customHeight="1">
      <c r="A665" s="3"/>
      <c r="B665" s="113"/>
      <c r="C665" s="113"/>
      <c r="D665" s="113"/>
      <c r="E665" s="113"/>
      <c r="F665" s="115"/>
      <c r="G665" s="116"/>
      <c r="H665" s="116"/>
      <c r="I665" s="116"/>
      <c r="J665" s="113"/>
      <c r="K665" s="113"/>
      <c r="L665" s="113"/>
      <c r="M665" s="113"/>
      <c r="N665" s="113"/>
      <c r="O665" s="115"/>
      <c r="P665" s="126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</row>
    <row r="666" spans="1:26" ht="17.25" customHeight="1">
      <c r="A666" s="3"/>
      <c r="B666" s="113"/>
      <c r="C666" s="113"/>
      <c r="D666" s="113"/>
      <c r="E666" s="113"/>
      <c r="F666" s="115"/>
      <c r="G666" s="116"/>
      <c r="H666" s="116"/>
      <c r="I666" s="116"/>
      <c r="J666" s="113"/>
      <c r="K666" s="113"/>
      <c r="L666" s="113"/>
      <c r="M666" s="113"/>
      <c r="N666" s="113"/>
      <c r="O666" s="115"/>
      <c r="P666" s="126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</row>
    <row r="667" spans="1:26" ht="17.25" customHeight="1">
      <c r="A667" s="3"/>
      <c r="B667" s="113"/>
      <c r="C667" s="113"/>
      <c r="D667" s="113"/>
      <c r="E667" s="113"/>
      <c r="F667" s="115"/>
      <c r="G667" s="116"/>
      <c r="H667" s="116"/>
      <c r="I667" s="116"/>
      <c r="J667" s="113"/>
      <c r="K667" s="113"/>
      <c r="L667" s="113"/>
      <c r="M667" s="113"/>
      <c r="N667" s="113"/>
      <c r="O667" s="115"/>
      <c r="P667" s="126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</row>
    <row r="668" spans="1:26" ht="17.25" customHeight="1">
      <c r="A668" s="3"/>
      <c r="B668" s="113"/>
      <c r="C668" s="113"/>
      <c r="D668" s="113"/>
      <c r="E668" s="113"/>
      <c r="F668" s="115"/>
      <c r="G668" s="116"/>
      <c r="H668" s="116"/>
      <c r="I668" s="116"/>
      <c r="J668" s="113"/>
      <c r="K668" s="113"/>
      <c r="L668" s="113"/>
      <c r="M668" s="113"/>
      <c r="N668" s="113"/>
      <c r="O668" s="115"/>
      <c r="P668" s="126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</row>
    <row r="669" spans="1:26" ht="17.25" customHeight="1">
      <c r="A669" s="3"/>
      <c r="B669" s="113"/>
      <c r="C669" s="113"/>
      <c r="D669" s="113"/>
      <c r="E669" s="113"/>
      <c r="F669" s="115"/>
      <c r="G669" s="116"/>
      <c r="H669" s="116"/>
      <c r="I669" s="116"/>
      <c r="J669" s="113"/>
      <c r="K669" s="113"/>
      <c r="L669" s="113"/>
      <c r="M669" s="113"/>
      <c r="N669" s="113"/>
      <c r="O669" s="115"/>
      <c r="P669" s="126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</row>
    <row r="670" spans="1:26" ht="17.25" customHeight="1">
      <c r="A670" s="3"/>
      <c r="B670" s="113"/>
      <c r="C670" s="113"/>
      <c r="D670" s="113"/>
      <c r="E670" s="113"/>
      <c r="F670" s="115"/>
      <c r="G670" s="116"/>
      <c r="H670" s="116"/>
      <c r="I670" s="116"/>
      <c r="J670" s="113"/>
      <c r="K670" s="113"/>
      <c r="L670" s="113"/>
      <c r="M670" s="113"/>
      <c r="N670" s="113"/>
      <c r="O670" s="115"/>
      <c r="P670" s="126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</row>
    <row r="671" spans="1:26" ht="17.25" customHeight="1">
      <c r="A671" s="3"/>
      <c r="B671" s="113"/>
      <c r="C671" s="113"/>
      <c r="D671" s="113"/>
      <c r="E671" s="113"/>
      <c r="F671" s="115"/>
      <c r="G671" s="116"/>
      <c r="H671" s="116"/>
      <c r="I671" s="116"/>
      <c r="J671" s="113"/>
      <c r="K671" s="113"/>
      <c r="L671" s="113"/>
      <c r="M671" s="113"/>
      <c r="N671" s="113"/>
      <c r="O671" s="115"/>
      <c r="P671" s="126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</row>
    <row r="672" spans="1:26" ht="17.25" customHeight="1">
      <c r="A672" s="3"/>
      <c r="B672" s="113"/>
      <c r="C672" s="113"/>
      <c r="D672" s="113"/>
      <c r="E672" s="113"/>
      <c r="F672" s="115"/>
      <c r="G672" s="116"/>
      <c r="H672" s="116"/>
      <c r="I672" s="116"/>
      <c r="J672" s="113"/>
      <c r="K672" s="113"/>
      <c r="L672" s="113"/>
      <c r="M672" s="113"/>
      <c r="N672" s="113"/>
      <c r="O672" s="115"/>
      <c r="P672" s="126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</row>
    <row r="673" spans="1:26" ht="17.25" customHeight="1">
      <c r="A673" s="3"/>
      <c r="B673" s="113"/>
      <c r="C673" s="113"/>
      <c r="D673" s="113"/>
      <c r="E673" s="113"/>
      <c r="F673" s="115"/>
      <c r="G673" s="116"/>
      <c r="H673" s="116"/>
      <c r="I673" s="116"/>
      <c r="J673" s="113"/>
      <c r="K673" s="113"/>
      <c r="L673" s="113"/>
      <c r="M673" s="113"/>
      <c r="N673" s="113"/>
      <c r="O673" s="115"/>
      <c r="P673" s="126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</row>
    <row r="674" spans="1:26" ht="17.25" customHeight="1">
      <c r="A674" s="3"/>
      <c r="B674" s="113"/>
      <c r="C674" s="113"/>
      <c r="D674" s="113"/>
      <c r="E674" s="113"/>
      <c r="F674" s="115"/>
      <c r="G674" s="116"/>
      <c r="H674" s="116"/>
      <c r="I674" s="116"/>
      <c r="J674" s="113"/>
      <c r="K674" s="113"/>
      <c r="L674" s="113"/>
      <c r="M674" s="113"/>
      <c r="N674" s="113"/>
      <c r="O674" s="115"/>
      <c r="P674" s="126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</row>
    <row r="675" spans="1:26" ht="17.25" customHeight="1">
      <c r="A675" s="3"/>
      <c r="B675" s="113"/>
      <c r="C675" s="113"/>
      <c r="D675" s="113"/>
      <c r="E675" s="113"/>
      <c r="F675" s="115"/>
      <c r="G675" s="116"/>
      <c r="H675" s="116"/>
      <c r="I675" s="116"/>
      <c r="J675" s="113"/>
      <c r="K675" s="113"/>
      <c r="L675" s="113"/>
      <c r="M675" s="113"/>
      <c r="N675" s="113"/>
      <c r="O675" s="115"/>
      <c r="P675" s="126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</row>
    <row r="676" spans="1:26" ht="17.25" customHeight="1">
      <c r="A676" s="3"/>
      <c r="B676" s="113"/>
      <c r="C676" s="113"/>
      <c r="D676" s="113"/>
      <c r="E676" s="113"/>
      <c r="F676" s="115"/>
      <c r="G676" s="116"/>
      <c r="H676" s="116"/>
      <c r="I676" s="116"/>
      <c r="J676" s="113"/>
      <c r="K676" s="113"/>
      <c r="L676" s="113"/>
      <c r="M676" s="113"/>
      <c r="N676" s="113"/>
      <c r="O676" s="115"/>
      <c r="P676" s="126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</row>
    <row r="677" spans="1:26" ht="17.25" customHeight="1">
      <c r="A677" s="3"/>
      <c r="B677" s="113"/>
      <c r="C677" s="113"/>
      <c r="D677" s="113"/>
      <c r="E677" s="113"/>
      <c r="F677" s="115"/>
      <c r="G677" s="116"/>
      <c r="H677" s="116"/>
      <c r="I677" s="116"/>
      <c r="J677" s="113"/>
      <c r="K677" s="113"/>
      <c r="L677" s="113"/>
      <c r="M677" s="113"/>
      <c r="N677" s="113"/>
      <c r="O677" s="115"/>
      <c r="P677" s="126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</row>
    <row r="678" spans="1:26" ht="17.25" customHeight="1">
      <c r="A678" s="3"/>
      <c r="B678" s="113"/>
      <c r="C678" s="113"/>
      <c r="D678" s="113"/>
      <c r="E678" s="113"/>
      <c r="F678" s="115"/>
      <c r="G678" s="116"/>
      <c r="H678" s="116"/>
      <c r="I678" s="116"/>
      <c r="J678" s="113"/>
      <c r="K678" s="113"/>
      <c r="L678" s="113"/>
      <c r="M678" s="113"/>
      <c r="N678" s="113"/>
      <c r="O678" s="115"/>
      <c r="P678" s="126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</row>
    <row r="679" spans="1:26" ht="17.25" customHeight="1">
      <c r="A679" s="3"/>
      <c r="B679" s="113"/>
      <c r="C679" s="113"/>
      <c r="D679" s="113"/>
      <c r="E679" s="113"/>
      <c r="F679" s="115"/>
      <c r="G679" s="116"/>
      <c r="H679" s="116"/>
      <c r="I679" s="116"/>
      <c r="J679" s="113"/>
      <c r="K679" s="113"/>
      <c r="L679" s="113"/>
      <c r="M679" s="113"/>
      <c r="N679" s="113"/>
      <c r="O679" s="115"/>
      <c r="P679" s="126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</row>
    <row r="680" spans="1:26" ht="17.25" customHeight="1">
      <c r="A680" s="3"/>
      <c r="B680" s="113"/>
      <c r="C680" s="113"/>
      <c r="D680" s="113"/>
      <c r="E680" s="113"/>
      <c r="F680" s="115"/>
      <c r="G680" s="116"/>
      <c r="H680" s="116"/>
      <c r="I680" s="116"/>
      <c r="J680" s="113"/>
      <c r="K680" s="113"/>
      <c r="L680" s="113"/>
      <c r="M680" s="113"/>
      <c r="N680" s="113"/>
      <c r="O680" s="115"/>
      <c r="P680" s="126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</row>
    <row r="681" spans="1:26" ht="17.25" customHeight="1">
      <c r="A681" s="3"/>
      <c r="B681" s="113"/>
      <c r="C681" s="113"/>
      <c r="D681" s="113"/>
      <c r="E681" s="113"/>
      <c r="F681" s="115"/>
      <c r="G681" s="116"/>
      <c r="H681" s="116"/>
      <c r="I681" s="116"/>
      <c r="J681" s="113"/>
      <c r="K681" s="113"/>
      <c r="L681" s="113"/>
      <c r="M681" s="113"/>
      <c r="N681" s="113"/>
      <c r="O681" s="115"/>
      <c r="P681" s="126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</row>
    <row r="682" spans="1:26" ht="17.25" customHeight="1">
      <c r="A682" s="3"/>
      <c r="B682" s="113"/>
      <c r="C682" s="113"/>
      <c r="D682" s="113"/>
      <c r="E682" s="113"/>
      <c r="F682" s="115"/>
      <c r="G682" s="116"/>
      <c r="H682" s="116"/>
      <c r="I682" s="116"/>
      <c r="J682" s="113"/>
      <c r="K682" s="113"/>
      <c r="L682" s="113"/>
      <c r="M682" s="113"/>
      <c r="N682" s="113"/>
      <c r="O682" s="115"/>
      <c r="P682" s="126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</row>
    <row r="683" spans="1:26" ht="17.25" customHeight="1">
      <c r="A683" s="3"/>
      <c r="B683" s="113"/>
      <c r="C683" s="113"/>
      <c r="D683" s="113"/>
      <c r="E683" s="113"/>
      <c r="F683" s="115"/>
      <c r="G683" s="116"/>
      <c r="H683" s="116"/>
      <c r="I683" s="116"/>
      <c r="J683" s="113"/>
      <c r="K683" s="113"/>
      <c r="L683" s="113"/>
      <c r="M683" s="113"/>
      <c r="N683" s="113"/>
      <c r="O683" s="115"/>
      <c r="P683" s="126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</row>
    <row r="684" spans="1:26" ht="17.25" customHeight="1">
      <c r="A684" s="3"/>
      <c r="B684" s="113"/>
      <c r="C684" s="113"/>
      <c r="D684" s="113"/>
      <c r="E684" s="113"/>
      <c r="F684" s="115"/>
      <c r="G684" s="116"/>
      <c r="H684" s="116"/>
      <c r="I684" s="116"/>
      <c r="J684" s="113"/>
      <c r="K684" s="113"/>
      <c r="L684" s="113"/>
      <c r="M684" s="113"/>
      <c r="N684" s="113"/>
      <c r="O684" s="115"/>
      <c r="P684" s="126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</row>
    <row r="685" spans="1:26" ht="17.25" customHeight="1">
      <c r="A685" s="3"/>
      <c r="B685" s="113"/>
      <c r="C685" s="113"/>
      <c r="D685" s="113"/>
      <c r="E685" s="113"/>
      <c r="F685" s="115"/>
      <c r="G685" s="116"/>
      <c r="H685" s="116"/>
      <c r="I685" s="116"/>
      <c r="J685" s="113"/>
      <c r="K685" s="113"/>
      <c r="L685" s="113"/>
      <c r="M685" s="113"/>
      <c r="N685" s="113"/>
      <c r="O685" s="115"/>
      <c r="P685" s="126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</row>
    <row r="686" spans="1:26" ht="17.25" customHeight="1">
      <c r="A686" s="3"/>
      <c r="B686" s="113"/>
      <c r="C686" s="113"/>
      <c r="D686" s="113"/>
      <c r="E686" s="113"/>
      <c r="F686" s="115"/>
      <c r="G686" s="116"/>
      <c r="H686" s="116"/>
      <c r="I686" s="116"/>
      <c r="J686" s="113"/>
      <c r="K686" s="113"/>
      <c r="L686" s="113"/>
      <c r="M686" s="113"/>
      <c r="N686" s="113"/>
      <c r="O686" s="115"/>
      <c r="P686" s="126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</row>
    <row r="687" spans="1:26" ht="17.25" customHeight="1">
      <c r="A687" s="3"/>
      <c r="B687" s="113"/>
      <c r="C687" s="113"/>
      <c r="D687" s="113"/>
      <c r="E687" s="113"/>
      <c r="F687" s="115"/>
      <c r="G687" s="116"/>
      <c r="H687" s="116"/>
      <c r="I687" s="116"/>
      <c r="J687" s="113"/>
      <c r="K687" s="113"/>
      <c r="L687" s="113"/>
      <c r="M687" s="113"/>
      <c r="N687" s="113"/>
      <c r="O687" s="115"/>
      <c r="P687" s="126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</row>
    <row r="688" spans="1:26" ht="17.25" customHeight="1">
      <c r="A688" s="3"/>
      <c r="B688" s="113"/>
      <c r="C688" s="113"/>
      <c r="D688" s="113"/>
      <c r="E688" s="113"/>
      <c r="F688" s="115"/>
      <c r="G688" s="116"/>
      <c r="H688" s="116"/>
      <c r="I688" s="116"/>
      <c r="J688" s="113"/>
      <c r="K688" s="113"/>
      <c r="L688" s="113"/>
      <c r="M688" s="113"/>
      <c r="N688" s="113"/>
      <c r="O688" s="115"/>
      <c r="P688" s="126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</row>
    <row r="689" spans="1:26" ht="17.25" customHeight="1">
      <c r="A689" s="3"/>
      <c r="B689" s="113"/>
      <c r="C689" s="113"/>
      <c r="D689" s="113"/>
      <c r="E689" s="113"/>
      <c r="F689" s="115"/>
      <c r="G689" s="116"/>
      <c r="H689" s="116"/>
      <c r="I689" s="116"/>
      <c r="J689" s="113"/>
      <c r="K689" s="113"/>
      <c r="L689" s="113"/>
      <c r="M689" s="113"/>
      <c r="N689" s="113"/>
      <c r="O689" s="115"/>
      <c r="P689" s="126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</row>
    <row r="690" spans="1:26" ht="17.25" customHeight="1">
      <c r="A690" s="3"/>
      <c r="B690" s="113"/>
      <c r="C690" s="113"/>
      <c r="D690" s="113"/>
      <c r="E690" s="113"/>
      <c r="F690" s="115"/>
      <c r="G690" s="116"/>
      <c r="H690" s="116"/>
      <c r="I690" s="116"/>
      <c r="J690" s="113"/>
      <c r="K690" s="113"/>
      <c r="L690" s="113"/>
      <c r="M690" s="113"/>
      <c r="N690" s="113"/>
      <c r="O690" s="115"/>
      <c r="P690" s="126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</row>
    <row r="691" spans="1:26" ht="17.25" customHeight="1">
      <c r="A691" s="3"/>
      <c r="B691" s="113"/>
      <c r="C691" s="113"/>
      <c r="D691" s="113"/>
      <c r="E691" s="113"/>
      <c r="F691" s="115"/>
      <c r="G691" s="116"/>
      <c r="H691" s="116"/>
      <c r="I691" s="116"/>
      <c r="J691" s="113"/>
      <c r="K691" s="113"/>
      <c r="L691" s="113"/>
      <c r="M691" s="113"/>
      <c r="N691" s="113"/>
      <c r="O691" s="115"/>
      <c r="P691" s="126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</row>
    <row r="692" spans="1:26" ht="17.25" customHeight="1">
      <c r="A692" s="3"/>
      <c r="B692" s="113"/>
      <c r="C692" s="113"/>
      <c r="D692" s="113"/>
      <c r="E692" s="113"/>
      <c r="F692" s="115"/>
      <c r="G692" s="116"/>
      <c r="H692" s="116"/>
      <c r="I692" s="116"/>
      <c r="J692" s="113"/>
      <c r="K692" s="113"/>
      <c r="L692" s="113"/>
      <c r="M692" s="113"/>
      <c r="N692" s="113"/>
      <c r="O692" s="115"/>
      <c r="P692" s="126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</row>
    <row r="693" spans="1:26" ht="17.25" customHeight="1">
      <c r="A693" s="3"/>
      <c r="B693" s="113"/>
      <c r="C693" s="113"/>
      <c r="D693" s="113"/>
      <c r="E693" s="113"/>
      <c r="F693" s="115"/>
      <c r="G693" s="116"/>
      <c r="H693" s="116"/>
      <c r="I693" s="116"/>
      <c r="J693" s="113"/>
      <c r="K693" s="113"/>
      <c r="L693" s="113"/>
      <c r="M693" s="113"/>
      <c r="N693" s="113"/>
      <c r="O693" s="115"/>
      <c r="P693" s="126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</row>
    <row r="694" spans="1:26" ht="17.25" customHeight="1">
      <c r="A694" s="3"/>
      <c r="B694" s="113"/>
      <c r="C694" s="113"/>
      <c r="D694" s="113"/>
      <c r="E694" s="113"/>
      <c r="F694" s="115"/>
      <c r="G694" s="116"/>
      <c r="H694" s="116"/>
      <c r="I694" s="116"/>
      <c r="J694" s="113"/>
      <c r="K694" s="113"/>
      <c r="L694" s="113"/>
      <c r="M694" s="113"/>
      <c r="N694" s="113"/>
      <c r="O694" s="115"/>
      <c r="P694" s="126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</row>
    <row r="695" spans="1:26" ht="17.25" customHeight="1">
      <c r="A695" s="3"/>
      <c r="B695" s="113"/>
      <c r="C695" s="113"/>
      <c r="D695" s="113"/>
      <c r="E695" s="113"/>
      <c r="F695" s="115"/>
      <c r="G695" s="116"/>
      <c r="H695" s="116"/>
      <c r="I695" s="116"/>
      <c r="J695" s="113"/>
      <c r="K695" s="113"/>
      <c r="L695" s="113"/>
      <c r="M695" s="113"/>
      <c r="N695" s="113"/>
      <c r="O695" s="115"/>
      <c r="P695" s="126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</row>
    <row r="696" spans="1:26" ht="17.25" customHeight="1">
      <c r="A696" s="3"/>
      <c r="B696" s="113"/>
      <c r="C696" s="113"/>
      <c r="D696" s="113"/>
      <c r="E696" s="113"/>
      <c r="F696" s="115"/>
      <c r="G696" s="116"/>
      <c r="H696" s="116"/>
      <c r="I696" s="116"/>
      <c r="J696" s="113"/>
      <c r="K696" s="113"/>
      <c r="L696" s="113"/>
      <c r="M696" s="113"/>
      <c r="N696" s="113"/>
      <c r="O696" s="115"/>
      <c r="P696" s="126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</row>
    <row r="697" spans="1:26" ht="17.25" customHeight="1">
      <c r="A697" s="3"/>
      <c r="B697" s="113"/>
      <c r="C697" s="113"/>
      <c r="D697" s="113"/>
      <c r="E697" s="113"/>
      <c r="F697" s="115"/>
      <c r="G697" s="116"/>
      <c r="H697" s="116"/>
      <c r="I697" s="116"/>
      <c r="J697" s="113"/>
      <c r="K697" s="113"/>
      <c r="L697" s="113"/>
      <c r="M697" s="113"/>
      <c r="N697" s="113"/>
      <c r="O697" s="115"/>
      <c r="P697" s="126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</row>
    <row r="698" spans="1:26" ht="17.25" customHeight="1">
      <c r="A698" s="3"/>
      <c r="B698" s="113"/>
      <c r="C698" s="113"/>
      <c r="D698" s="113"/>
      <c r="E698" s="113"/>
      <c r="F698" s="115"/>
      <c r="G698" s="116"/>
      <c r="H698" s="116"/>
      <c r="I698" s="116"/>
      <c r="J698" s="113"/>
      <c r="K698" s="113"/>
      <c r="L698" s="113"/>
      <c r="M698" s="113"/>
      <c r="N698" s="113"/>
      <c r="O698" s="115"/>
      <c r="P698" s="126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</row>
    <row r="699" spans="1:26" ht="17.25" customHeight="1">
      <c r="A699" s="3"/>
      <c r="B699" s="113"/>
      <c r="C699" s="113"/>
      <c r="D699" s="113"/>
      <c r="E699" s="113"/>
      <c r="F699" s="115"/>
      <c r="G699" s="116"/>
      <c r="H699" s="116"/>
      <c r="I699" s="116"/>
      <c r="J699" s="113"/>
      <c r="K699" s="113"/>
      <c r="L699" s="113"/>
      <c r="M699" s="113"/>
      <c r="N699" s="113"/>
      <c r="O699" s="115"/>
      <c r="P699" s="126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</row>
    <row r="700" spans="1:26" ht="17.25" customHeight="1">
      <c r="A700" s="3"/>
      <c r="B700" s="113"/>
      <c r="C700" s="113"/>
      <c r="D700" s="113"/>
      <c r="E700" s="113"/>
      <c r="F700" s="115"/>
      <c r="G700" s="116"/>
      <c r="H700" s="116"/>
      <c r="I700" s="116"/>
      <c r="J700" s="113"/>
      <c r="K700" s="113"/>
      <c r="L700" s="113"/>
      <c r="M700" s="113"/>
      <c r="N700" s="113"/>
      <c r="O700" s="115"/>
      <c r="P700" s="126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</row>
    <row r="701" spans="1:26" ht="17.25" customHeight="1">
      <c r="A701" s="3"/>
      <c r="B701" s="113"/>
      <c r="C701" s="113"/>
      <c r="D701" s="113"/>
      <c r="E701" s="113"/>
      <c r="F701" s="115"/>
      <c r="G701" s="116"/>
      <c r="H701" s="116"/>
      <c r="I701" s="116"/>
      <c r="J701" s="113"/>
      <c r="K701" s="113"/>
      <c r="L701" s="113"/>
      <c r="M701" s="113"/>
      <c r="N701" s="113"/>
      <c r="O701" s="115"/>
      <c r="P701" s="126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</row>
    <row r="702" spans="1:26" ht="17.25" customHeight="1">
      <c r="A702" s="3"/>
      <c r="B702" s="113"/>
      <c r="C702" s="113"/>
      <c r="D702" s="113"/>
      <c r="E702" s="113"/>
      <c r="F702" s="115"/>
      <c r="G702" s="116"/>
      <c r="H702" s="116"/>
      <c r="I702" s="116"/>
      <c r="J702" s="113"/>
      <c r="K702" s="113"/>
      <c r="L702" s="113"/>
      <c r="M702" s="113"/>
      <c r="N702" s="113"/>
      <c r="O702" s="115"/>
      <c r="P702" s="126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</row>
    <row r="703" spans="1:26" ht="17.25" customHeight="1">
      <c r="A703" s="3"/>
      <c r="B703" s="113"/>
      <c r="C703" s="113"/>
      <c r="D703" s="113"/>
      <c r="E703" s="113"/>
      <c r="F703" s="115"/>
      <c r="G703" s="116"/>
      <c r="H703" s="116"/>
      <c r="I703" s="116"/>
      <c r="J703" s="113"/>
      <c r="K703" s="113"/>
      <c r="L703" s="113"/>
      <c r="M703" s="113"/>
      <c r="N703" s="113"/>
      <c r="O703" s="115"/>
      <c r="P703" s="126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</row>
    <row r="704" spans="1:26" ht="17.25" customHeight="1">
      <c r="A704" s="3"/>
      <c r="B704" s="113"/>
      <c r="C704" s="113"/>
      <c r="D704" s="113"/>
      <c r="E704" s="113"/>
      <c r="F704" s="115"/>
      <c r="G704" s="116"/>
      <c r="H704" s="116"/>
      <c r="I704" s="116"/>
      <c r="J704" s="113"/>
      <c r="K704" s="113"/>
      <c r="L704" s="113"/>
      <c r="M704" s="113"/>
      <c r="N704" s="113"/>
      <c r="O704" s="115"/>
      <c r="P704" s="126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</row>
    <row r="705" spans="1:26" ht="17.25" customHeight="1">
      <c r="A705" s="3"/>
      <c r="B705" s="113"/>
      <c r="C705" s="113"/>
      <c r="D705" s="113"/>
      <c r="E705" s="113"/>
      <c r="F705" s="115"/>
      <c r="G705" s="116"/>
      <c r="H705" s="116"/>
      <c r="I705" s="116"/>
      <c r="J705" s="113"/>
      <c r="K705" s="113"/>
      <c r="L705" s="113"/>
      <c r="M705" s="113"/>
      <c r="N705" s="113"/>
      <c r="O705" s="115"/>
      <c r="P705" s="126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</row>
    <row r="706" spans="1:26" ht="17.25" customHeight="1">
      <c r="A706" s="3"/>
      <c r="B706" s="113"/>
      <c r="C706" s="113"/>
      <c r="D706" s="113"/>
      <c r="E706" s="113"/>
      <c r="F706" s="115"/>
      <c r="G706" s="116"/>
      <c r="H706" s="116"/>
      <c r="I706" s="116"/>
      <c r="J706" s="113"/>
      <c r="K706" s="113"/>
      <c r="L706" s="113"/>
      <c r="M706" s="113"/>
      <c r="N706" s="113"/>
      <c r="O706" s="115"/>
      <c r="P706" s="126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</row>
    <row r="707" spans="1:26" ht="17.25" customHeight="1">
      <c r="A707" s="3"/>
      <c r="B707" s="113"/>
      <c r="C707" s="113"/>
      <c r="D707" s="113"/>
      <c r="E707" s="113"/>
      <c r="F707" s="115"/>
      <c r="G707" s="116"/>
      <c r="H707" s="116"/>
      <c r="I707" s="116"/>
      <c r="J707" s="113"/>
      <c r="K707" s="113"/>
      <c r="L707" s="113"/>
      <c r="M707" s="113"/>
      <c r="N707" s="113"/>
      <c r="O707" s="115"/>
      <c r="P707" s="126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</row>
    <row r="708" spans="1:26" ht="17.25" customHeight="1">
      <c r="A708" s="3"/>
      <c r="B708" s="113"/>
      <c r="C708" s="113"/>
      <c r="D708" s="113"/>
      <c r="E708" s="113"/>
      <c r="F708" s="115"/>
      <c r="G708" s="116"/>
      <c r="H708" s="116"/>
      <c r="I708" s="116"/>
      <c r="J708" s="113"/>
      <c r="K708" s="113"/>
      <c r="L708" s="113"/>
      <c r="M708" s="113"/>
      <c r="N708" s="113"/>
      <c r="O708" s="115"/>
      <c r="P708" s="126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</row>
    <row r="709" spans="1:26" ht="17.25" customHeight="1">
      <c r="A709" s="3"/>
      <c r="B709" s="113"/>
      <c r="C709" s="113"/>
      <c r="D709" s="113"/>
      <c r="E709" s="113"/>
      <c r="F709" s="115"/>
      <c r="G709" s="116"/>
      <c r="H709" s="116"/>
      <c r="I709" s="116"/>
      <c r="J709" s="113"/>
      <c r="K709" s="113"/>
      <c r="L709" s="113"/>
      <c r="M709" s="113"/>
      <c r="N709" s="113"/>
      <c r="O709" s="115"/>
      <c r="P709" s="126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</row>
    <row r="710" spans="1:26" ht="17.25" customHeight="1">
      <c r="A710" s="3"/>
      <c r="B710" s="113"/>
      <c r="C710" s="113"/>
      <c r="D710" s="113"/>
      <c r="E710" s="113"/>
      <c r="F710" s="115"/>
      <c r="G710" s="116"/>
      <c r="H710" s="116"/>
      <c r="I710" s="116"/>
      <c r="J710" s="113"/>
      <c r="K710" s="113"/>
      <c r="L710" s="113"/>
      <c r="M710" s="113"/>
      <c r="N710" s="113"/>
      <c r="O710" s="115"/>
      <c r="P710" s="126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</row>
    <row r="711" spans="1:26" ht="17.25" customHeight="1">
      <c r="A711" s="3"/>
      <c r="B711" s="113"/>
      <c r="C711" s="113"/>
      <c r="D711" s="113"/>
      <c r="E711" s="113"/>
      <c r="F711" s="115"/>
      <c r="G711" s="116"/>
      <c r="H711" s="116"/>
      <c r="I711" s="116"/>
      <c r="J711" s="113"/>
      <c r="K711" s="113"/>
      <c r="L711" s="113"/>
      <c r="M711" s="113"/>
      <c r="N711" s="113"/>
      <c r="O711" s="115"/>
      <c r="P711" s="126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</row>
    <row r="712" spans="1:26" ht="17.25" customHeight="1">
      <c r="A712" s="3"/>
      <c r="B712" s="113"/>
      <c r="C712" s="113"/>
      <c r="D712" s="113"/>
      <c r="E712" s="113"/>
      <c r="F712" s="115"/>
      <c r="G712" s="116"/>
      <c r="H712" s="116"/>
      <c r="I712" s="116"/>
      <c r="J712" s="113"/>
      <c r="K712" s="113"/>
      <c r="L712" s="113"/>
      <c r="M712" s="113"/>
      <c r="N712" s="113"/>
      <c r="O712" s="115"/>
      <c r="P712" s="126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</row>
    <row r="713" spans="1:26" ht="17.25" customHeight="1">
      <c r="A713" s="3"/>
      <c r="B713" s="113"/>
      <c r="C713" s="113"/>
      <c r="D713" s="113"/>
      <c r="E713" s="113"/>
      <c r="F713" s="115"/>
      <c r="G713" s="116"/>
      <c r="H713" s="116"/>
      <c r="I713" s="116"/>
      <c r="J713" s="113"/>
      <c r="K713" s="113"/>
      <c r="L713" s="113"/>
      <c r="M713" s="113"/>
      <c r="N713" s="113"/>
      <c r="O713" s="115"/>
      <c r="P713" s="126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</row>
    <row r="714" spans="1:26" ht="17.25" customHeight="1">
      <c r="A714" s="3"/>
      <c r="B714" s="113"/>
      <c r="C714" s="113"/>
      <c r="D714" s="113"/>
      <c r="E714" s="113"/>
      <c r="F714" s="115"/>
      <c r="G714" s="116"/>
      <c r="H714" s="116"/>
      <c r="I714" s="116"/>
      <c r="J714" s="113"/>
      <c r="K714" s="113"/>
      <c r="L714" s="113"/>
      <c r="M714" s="113"/>
      <c r="N714" s="113"/>
      <c r="O714" s="115"/>
      <c r="P714" s="126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</row>
    <row r="715" spans="1:26" ht="17.25" customHeight="1">
      <c r="A715" s="3"/>
      <c r="B715" s="113"/>
      <c r="C715" s="113"/>
      <c r="D715" s="113"/>
      <c r="E715" s="113"/>
      <c r="F715" s="115"/>
      <c r="G715" s="116"/>
      <c r="H715" s="116"/>
      <c r="I715" s="116"/>
      <c r="J715" s="113"/>
      <c r="K715" s="113"/>
      <c r="L715" s="113"/>
      <c r="M715" s="113"/>
      <c r="N715" s="113"/>
      <c r="O715" s="115"/>
      <c r="P715" s="126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</row>
    <row r="716" spans="1:26" ht="17.25" customHeight="1">
      <c r="A716" s="3"/>
      <c r="B716" s="113"/>
      <c r="C716" s="113"/>
      <c r="D716" s="113"/>
      <c r="E716" s="113"/>
      <c r="F716" s="115"/>
      <c r="G716" s="116"/>
      <c r="H716" s="116"/>
      <c r="I716" s="116"/>
      <c r="J716" s="113"/>
      <c r="K716" s="113"/>
      <c r="L716" s="113"/>
      <c r="M716" s="113"/>
      <c r="N716" s="113"/>
      <c r="O716" s="115"/>
      <c r="P716" s="126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</row>
    <row r="717" spans="1:26" ht="17.25" customHeight="1">
      <c r="A717" s="3"/>
      <c r="B717" s="113"/>
      <c r="C717" s="113"/>
      <c r="D717" s="113"/>
      <c r="E717" s="113"/>
      <c r="F717" s="115"/>
      <c r="G717" s="116"/>
      <c r="H717" s="116"/>
      <c r="I717" s="116"/>
      <c r="J717" s="113"/>
      <c r="K717" s="113"/>
      <c r="L717" s="113"/>
      <c r="M717" s="113"/>
      <c r="N717" s="113"/>
      <c r="O717" s="115"/>
      <c r="P717" s="126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</row>
    <row r="718" spans="1:26" ht="17.25" customHeight="1">
      <c r="A718" s="3"/>
      <c r="B718" s="113"/>
      <c r="C718" s="113"/>
      <c r="D718" s="113"/>
      <c r="E718" s="113"/>
      <c r="F718" s="115"/>
      <c r="G718" s="116"/>
      <c r="H718" s="116"/>
      <c r="I718" s="116"/>
      <c r="J718" s="113"/>
      <c r="K718" s="113"/>
      <c r="L718" s="113"/>
      <c r="M718" s="113"/>
      <c r="N718" s="113"/>
      <c r="O718" s="115"/>
      <c r="P718" s="126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</row>
    <row r="719" spans="1:26" ht="17.25" customHeight="1">
      <c r="A719" s="3"/>
      <c r="B719" s="113"/>
      <c r="C719" s="113"/>
      <c r="D719" s="113"/>
      <c r="E719" s="113"/>
      <c r="F719" s="115"/>
      <c r="G719" s="116"/>
      <c r="H719" s="116"/>
      <c r="I719" s="116"/>
      <c r="J719" s="113"/>
      <c r="K719" s="113"/>
      <c r="L719" s="113"/>
      <c r="M719" s="113"/>
      <c r="N719" s="113"/>
      <c r="O719" s="115"/>
      <c r="P719" s="126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</row>
    <row r="720" spans="1:26" ht="17.25" customHeight="1">
      <c r="A720" s="3"/>
      <c r="B720" s="113"/>
      <c r="C720" s="113"/>
      <c r="D720" s="113"/>
      <c r="E720" s="113"/>
      <c r="F720" s="115"/>
      <c r="G720" s="116"/>
      <c r="H720" s="116"/>
      <c r="I720" s="116"/>
      <c r="J720" s="113"/>
      <c r="K720" s="113"/>
      <c r="L720" s="113"/>
      <c r="M720" s="113"/>
      <c r="N720" s="113"/>
      <c r="O720" s="115"/>
      <c r="P720" s="126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</row>
    <row r="721" spans="1:26" ht="17.25" customHeight="1">
      <c r="A721" s="3"/>
      <c r="B721" s="113"/>
      <c r="C721" s="113"/>
      <c r="D721" s="113"/>
      <c r="E721" s="113"/>
      <c r="F721" s="115"/>
      <c r="G721" s="116"/>
      <c r="H721" s="116"/>
      <c r="I721" s="116"/>
      <c r="J721" s="113"/>
      <c r="K721" s="113"/>
      <c r="L721" s="113"/>
      <c r="M721" s="113"/>
      <c r="N721" s="113"/>
      <c r="O721" s="115"/>
      <c r="P721" s="126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</row>
    <row r="722" spans="1:26" ht="17.25" customHeight="1">
      <c r="A722" s="3"/>
      <c r="B722" s="113"/>
      <c r="C722" s="113"/>
      <c r="D722" s="113"/>
      <c r="E722" s="113"/>
      <c r="F722" s="115"/>
      <c r="G722" s="116"/>
      <c r="H722" s="116"/>
      <c r="I722" s="116"/>
      <c r="J722" s="113"/>
      <c r="K722" s="113"/>
      <c r="L722" s="113"/>
      <c r="M722" s="113"/>
      <c r="N722" s="113"/>
      <c r="O722" s="115"/>
      <c r="P722" s="126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</row>
    <row r="723" spans="1:26" ht="17.25" customHeight="1">
      <c r="A723" s="3"/>
      <c r="B723" s="113"/>
      <c r="C723" s="113"/>
      <c r="D723" s="113"/>
      <c r="E723" s="113"/>
      <c r="F723" s="115"/>
      <c r="G723" s="116"/>
      <c r="H723" s="116"/>
      <c r="I723" s="116"/>
      <c r="J723" s="113"/>
      <c r="K723" s="113"/>
      <c r="L723" s="113"/>
      <c r="M723" s="113"/>
      <c r="N723" s="113"/>
      <c r="O723" s="115"/>
      <c r="P723" s="126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</row>
    <row r="724" spans="1:26" ht="17.25" customHeight="1">
      <c r="A724" s="3"/>
      <c r="B724" s="113"/>
      <c r="C724" s="113"/>
      <c r="D724" s="113"/>
      <c r="E724" s="113"/>
      <c r="F724" s="115"/>
      <c r="G724" s="116"/>
      <c r="H724" s="116"/>
      <c r="I724" s="116"/>
      <c r="J724" s="113"/>
      <c r="K724" s="113"/>
      <c r="L724" s="113"/>
      <c r="M724" s="113"/>
      <c r="N724" s="113"/>
      <c r="O724" s="115"/>
      <c r="P724" s="126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</row>
    <row r="725" spans="1:26" ht="17.25" customHeight="1">
      <c r="A725" s="3"/>
      <c r="B725" s="113"/>
      <c r="C725" s="113"/>
      <c r="D725" s="113"/>
      <c r="E725" s="113"/>
      <c r="F725" s="115"/>
      <c r="G725" s="116"/>
      <c r="H725" s="116"/>
      <c r="I725" s="116"/>
      <c r="J725" s="113"/>
      <c r="K725" s="113"/>
      <c r="L725" s="113"/>
      <c r="M725" s="113"/>
      <c r="N725" s="113"/>
      <c r="O725" s="115"/>
      <c r="P725" s="126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</row>
    <row r="726" spans="1:26" ht="17.25" customHeight="1">
      <c r="A726" s="3"/>
      <c r="B726" s="113"/>
      <c r="C726" s="113"/>
      <c r="D726" s="113"/>
      <c r="E726" s="113"/>
      <c r="F726" s="115"/>
      <c r="G726" s="116"/>
      <c r="H726" s="116"/>
      <c r="I726" s="116"/>
      <c r="J726" s="113"/>
      <c r="K726" s="113"/>
      <c r="L726" s="113"/>
      <c r="M726" s="113"/>
      <c r="N726" s="113"/>
      <c r="O726" s="115"/>
      <c r="P726" s="126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</row>
    <row r="727" spans="1:26" ht="17.25" customHeight="1">
      <c r="A727" s="3"/>
      <c r="B727" s="113"/>
      <c r="C727" s="113"/>
      <c r="D727" s="113"/>
      <c r="E727" s="113"/>
      <c r="F727" s="115"/>
      <c r="G727" s="116"/>
      <c r="H727" s="116"/>
      <c r="I727" s="116"/>
      <c r="J727" s="113"/>
      <c r="K727" s="113"/>
      <c r="L727" s="113"/>
      <c r="M727" s="113"/>
      <c r="N727" s="113"/>
      <c r="O727" s="115"/>
      <c r="P727" s="126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</row>
    <row r="728" spans="1:26" ht="17.25" customHeight="1">
      <c r="A728" s="3"/>
      <c r="B728" s="113"/>
      <c r="C728" s="113"/>
      <c r="D728" s="113"/>
      <c r="E728" s="113"/>
      <c r="F728" s="115"/>
      <c r="G728" s="116"/>
      <c r="H728" s="116"/>
      <c r="I728" s="116"/>
      <c r="J728" s="113"/>
      <c r="K728" s="113"/>
      <c r="L728" s="113"/>
      <c r="M728" s="113"/>
      <c r="N728" s="113"/>
      <c r="O728" s="115"/>
      <c r="P728" s="126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</row>
    <row r="729" spans="1:26" ht="17.25" customHeight="1">
      <c r="A729" s="3"/>
      <c r="B729" s="113"/>
      <c r="C729" s="113"/>
      <c r="D729" s="113"/>
      <c r="E729" s="113"/>
      <c r="F729" s="115"/>
      <c r="G729" s="116"/>
      <c r="H729" s="116"/>
      <c r="I729" s="116"/>
      <c r="J729" s="113"/>
      <c r="K729" s="113"/>
      <c r="L729" s="113"/>
      <c r="M729" s="113"/>
      <c r="N729" s="113"/>
      <c r="O729" s="115"/>
      <c r="P729" s="126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</row>
    <row r="730" spans="1:26" ht="17.25" customHeight="1">
      <c r="A730" s="3"/>
      <c r="B730" s="113"/>
      <c r="C730" s="113"/>
      <c r="D730" s="113"/>
      <c r="E730" s="113"/>
      <c r="F730" s="115"/>
      <c r="G730" s="116"/>
      <c r="H730" s="116"/>
      <c r="I730" s="116"/>
      <c r="J730" s="113"/>
      <c r="K730" s="113"/>
      <c r="L730" s="113"/>
      <c r="M730" s="113"/>
      <c r="N730" s="113"/>
      <c r="O730" s="115"/>
      <c r="P730" s="126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</row>
    <row r="731" spans="1:26" ht="17.25" customHeight="1">
      <c r="A731" s="3"/>
      <c r="B731" s="113"/>
      <c r="C731" s="113"/>
      <c r="D731" s="113"/>
      <c r="E731" s="113"/>
      <c r="F731" s="115"/>
      <c r="G731" s="116"/>
      <c r="H731" s="116"/>
      <c r="I731" s="116"/>
      <c r="J731" s="113"/>
      <c r="K731" s="113"/>
      <c r="L731" s="113"/>
      <c r="M731" s="113"/>
      <c r="N731" s="113"/>
      <c r="O731" s="115"/>
      <c r="P731" s="126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</row>
    <row r="732" spans="1:26" ht="17.25" customHeight="1">
      <c r="A732" s="3"/>
      <c r="B732" s="113"/>
      <c r="C732" s="113"/>
      <c r="D732" s="113"/>
      <c r="E732" s="113"/>
      <c r="F732" s="115"/>
      <c r="G732" s="116"/>
      <c r="H732" s="116"/>
      <c r="I732" s="116"/>
      <c r="J732" s="113"/>
      <c r="K732" s="113"/>
      <c r="L732" s="113"/>
      <c r="M732" s="113"/>
      <c r="N732" s="113"/>
      <c r="O732" s="115"/>
      <c r="P732" s="126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</row>
    <row r="733" spans="1:26" ht="17.25" customHeight="1">
      <c r="A733" s="3"/>
      <c r="B733" s="113"/>
      <c r="C733" s="113"/>
      <c r="D733" s="113"/>
      <c r="E733" s="113"/>
      <c r="F733" s="115"/>
      <c r="G733" s="116"/>
      <c r="H733" s="116"/>
      <c r="I733" s="116"/>
      <c r="J733" s="113"/>
      <c r="K733" s="113"/>
      <c r="L733" s="113"/>
      <c r="M733" s="113"/>
      <c r="N733" s="113"/>
      <c r="O733" s="115"/>
      <c r="P733" s="126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</row>
    <row r="734" spans="1:26" ht="17.25" customHeight="1">
      <c r="A734" s="3"/>
      <c r="B734" s="113"/>
      <c r="C734" s="113"/>
      <c r="D734" s="113"/>
      <c r="E734" s="113"/>
      <c r="F734" s="115"/>
      <c r="G734" s="116"/>
      <c r="H734" s="116"/>
      <c r="I734" s="116"/>
      <c r="J734" s="113"/>
      <c r="K734" s="113"/>
      <c r="L734" s="113"/>
      <c r="M734" s="113"/>
      <c r="N734" s="113"/>
      <c r="O734" s="115"/>
      <c r="P734" s="126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</row>
    <row r="735" spans="1:26" ht="17.25" customHeight="1">
      <c r="A735" s="3"/>
      <c r="B735" s="113"/>
      <c r="C735" s="113"/>
      <c r="D735" s="113"/>
      <c r="E735" s="113"/>
      <c r="F735" s="115"/>
      <c r="G735" s="116"/>
      <c r="H735" s="116"/>
      <c r="I735" s="116"/>
      <c r="J735" s="113"/>
      <c r="K735" s="113"/>
      <c r="L735" s="113"/>
      <c r="M735" s="113"/>
      <c r="N735" s="113"/>
      <c r="O735" s="115"/>
      <c r="P735" s="126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</row>
    <row r="736" spans="1:26" ht="17.25" customHeight="1">
      <c r="A736" s="3"/>
      <c r="B736" s="113"/>
      <c r="C736" s="113"/>
      <c r="D736" s="113"/>
      <c r="E736" s="113"/>
      <c r="F736" s="115"/>
      <c r="G736" s="116"/>
      <c r="H736" s="116"/>
      <c r="I736" s="116"/>
      <c r="J736" s="113"/>
      <c r="K736" s="113"/>
      <c r="L736" s="113"/>
      <c r="M736" s="113"/>
      <c r="N736" s="113"/>
      <c r="O736" s="115"/>
      <c r="P736" s="126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</row>
    <row r="737" spans="1:26" ht="17.25" customHeight="1">
      <c r="A737" s="3"/>
      <c r="B737" s="113"/>
      <c r="C737" s="113"/>
      <c r="D737" s="113"/>
      <c r="E737" s="113"/>
      <c r="F737" s="115"/>
      <c r="G737" s="116"/>
      <c r="H737" s="116"/>
      <c r="I737" s="116"/>
      <c r="J737" s="113"/>
      <c r="K737" s="113"/>
      <c r="L737" s="113"/>
      <c r="M737" s="113"/>
      <c r="N737" s="113"/>
      <c r="O737" s="115"/>
      <c r="P737" s="126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</row>
    <row r="738" spans="1:26" ht="17.25" customHeight="1">
      <c r="A738" s="3"/>
      <c r="B738" s="113"/>
      <c r="C738" s="113"/>
      <c r="D738" s="113"/>
      <c r="E738" s="113"/>
      <c r="F738" s="115"/>
      <c r="G738" s="116"/>
      <c r="H738" s="116"/>
      <c r="I738" s="116"/>
      <c r="J738" s="113"/>
      <c r="K738" s="113"/>
      <c r="L738" s="113"/>
      <c r="M738" s="113"/>
      <c r="N738" s="113"/>
      <c r="O738" s="115"/>
      <c r="P738" s="126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</row>
    <row r="739" spans="1:26" ht="17.25" customHeight="1">
      <c r="A739" s="3"/>
      <c r="B739" s="113"/>
      <c r="C739" s="113"/>
      <c r="D739" s="113"/>
      <c r="E739" s="113"/>
      <c r="F739" s="115"/>
      <c r="G739" s="116"/>
      <c r="H739" s="116"/>
      <c r="I739" s="116"/>
      <c r="J739" s="113"/>
      <c r="K739" s="113"/>
      <c r="L739" s="113"/>
      <c r="M739" s="113"/>
      <c r="N739" s="113"/>
      <c r="O739" s="115"/>
      <c r="P739" s="126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</row>
    <row r="740" spans="1:26" ht="17.25" customHeight="1">
      <c r="A740" s="3"/>
      <c r="B740" s="113"/>
      <c r="C740" s="113"/>
      <c r="D740" s="113"/>
      <c r="E740" s="113"/>
      <c r="F740" s="115"/>
      <c r="G740" s="116"/>
      <c r="H740" s="116"/>
      <c r="I740" s="116"/>
      <c r="J740" s="113"/>
      <c r="K740" s="113"/>
      <c r="L740" s="113"/>
      <c r="M740" s="113"/>
      <c r="N740" s="113"/>
      <c r="O740" s="115"/>
      <c r="P740" s="126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</row>
    <row r="741" spans="1:26" ht="17.25" customHeight="1">
      <c r="A741" s="3"/>
      <c r="B741" s="113"/>
      <c r="C741" s="113"/>
      <c r="D741" s="113"/>
      <c r="E741" s="113"/>
      <c r="F741" s="115"/>
      <c r="G741" s="116"/>
      <c r="H741" s="116"/>
      <c r="I741" s="116"/>
      <c r="J741" s="113"/>
      <c r="K741" s="113"/>
      <c r="L741" s="113"/>
      <c r="M741" s="113"/>
      <c r="N741" s="113"/>
      <c r="O741" s="115"/>
      <c r="P741" s="126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</row>
    <row r="742" spans="1:26" ht="17.25" customHeight="1">
      <c r="A742" s="3"/>
      <c r="B742" s="113"/>
      <c r="C742" s="113"/>
      <c r="D742" s="113"/>
      <c r="E742" s="113"/>
      <c r="F742" s="115"/>
      <c r="G742" s="116"/>
      <c r="H742" s="116"/>
      <c r="I742" s="116"/>
      <c r="J742" s="113"/>
      <c r="K742" s="113"/>
      <c r="L742" s="113"/>
      <c r="M742" s="113"/>
      <c r="N742" s="113"/>
      <c r="O742" s="115"/>
      <c r="P742" s="126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</row>
    <row r="743" spans="1:26" ht="17.25" customHeight="1">
      <c r="A743" s="3"/>
      <c r="B743" s="113"/>
      <c r="C743" s="113"/>
      <c r="D743" s="113"/>
      <c r="E743" s="113"/>
      <c r="F743" s="115"/>
      <c r="G743" s="116"/>
      <c r="H743" s="116"/>
      <c r="I743" s="116"/>
      <c r="J743" s="113"/>
      <c r="K743" s="113"/>
      <c r="L743" s="113"/>
      <c r="M743" s="113"/>
      <c r="N743" s="113"/>
      <c r="O743" s="115"/>
      <c r="P743" s="126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</row>
    <row r="744" spans="1:26" ht="17.25" customHeight="1">
      <c r="A744" s="3"/>
      <c r="B744" s="113"/>
      <c r="C744" s="113"/>
      <c r="D744" s="113"/>
      <c r="E744" s="113"/>
      <c r="F744" s="115"/>
      <c r="G744" s="116"/>
      <c r="H744" s="116"/>
      <c r="I744" s="116"/>
      <c r="J744" s="113"/>
      <c r="K744" s="113"/>
      <c r="L744" s="113"/>
      <c r="M744" s="113"/>
      <c r="N744" s="113"/>
      <c r="O744" s="115"/>
      <c r="P744" s="126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</row>
    <row r="745" spans="1:26" ht="17.25" customHeight="1">
      <c r="A745" s="3"/>
      <c r="B745" s="113"/>
      <c r="C745" s="113"/>
      <c r="D745" s="113"/>
      <c r="E745" s="113"/>
      <c r="F745" s="115"/>
      <c r="G745" s="116"/>
      <c r="H745" s="116"/>
      <c r="I745" s="116"/>
      <c r="J745" s="113"/>
      <c r="K745" s="113"/>
      <c r="L745" s="113"/>
      <c r="M745" s="113"/>
      <c r="N745" s="113"/>
      <c r="O745" s="115"/>
      <c r="P745" s="126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</row>
    <row r="746" spans="1:26" ht="17.25" customHeight="1">
      <c r="A746" s="3"/>
      <c r="B746" s="113"/>
      <c r="C746" s="113"/>
      <c r="D746" s="113"/>
      <c r="E746" s="113"/>
      <c r="F746" s="115"/>
      <c r="G746" s="116"/>
      <c r="H746" s="116"/>
      <c r="I746" s="116"/>
      <c r="J746" s="113"/>
      <c r="K746" s="113"/>
      <c r="L746" s="113"/>
      <c r="M746" s="113"/>
      <c r="N746" s="113"/>
      <c r="O746" s="115"/>
      <c r="P746" s="126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</row>
    <row r="747" spans="1:26" ht="17.25" customHeight="1">
      <c r="A747" s="3"/>
      <c r="B747" s="113"/>
      <c r="C747" s="113"/>
      <c r="D747" s="113"/>
      <c r="E747" s="113"/>
      <c r="F747" s="115"/>
      <c r="G747" s="116"/>
      <c r="H747" s="116"/>
      <c r="I747" s="116"/>
      <c r="J747" s="113"/>
      <c r="K747" s="113"/>
      <c r="L747" s="113"/>
      <c r="M747" s="113"/>
      <c r="N747" s="113"/>
      <c r="O747" s="115"/>
      <c r="P747" s="126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</row>
    <row r="748" spans="1:26" ht="17.25" customHeight="1">
      <c r="A748" s="3"/>
      <c r="B748" s="113"/>
      <c r="C748" s="113"/>
      <c r="D748" s="113"/>
      <c r="E748" s="113"/>
      <c r="F748" s="115"/>
      <c r="G748" s="116"/>
      <c r="H748" s="116"/>
      <c r="I748" s="116"/>
      <c r="J748" s="113"/>
      <c r="K748" s="113"/>
      <c r="L748" s="113"/>
      <c r="M748" s="113"/>
      <c r="N748" s="113"/>
      <c r="O748" s="115"/>
      <c r="P748" s="126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</row>
    <row r="749" spans="1:26" ht="17.25" customHeight="1">
      <c r="A749" s="3"/>
      <c r="B749" s="113"/>
      <c r="C749" s="113"/>
      <c r="D749" s="113"/>
      <c r="E749" s="113"/>
      <c r="F749" s="115"/>
      <c r="G749" s="116"/>
      <c r="H749" s="116"/>
      <c r="I749" s="116"/>
      <c r="J749" s="113"/>
      <c r="K749" s="113"/>
      <c r="L749" s="113"/>
      <c r="M749" s="113"/>
      <c r="N749" s="113"/>
      <c r="O749" s="115"/>
      <c r="P749" s="126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</row>
    <row r="750" spans="1:26" ht="17.25" customHeight="1">
      <c r="A750" s="3"/>
      <c r="B750" s="113"/>
      <c r="C750" s="113"/>
      <c r="D750" s="113"/>
      <c r="E750" s="113"/>
      <c r="F750" s="115"/>
      <c r="G750" s="116"/>
      <c r="H750" s="116"/>
      <c r="I750" s="116"/>
      <c r="J750" s="113"/>
      <c r="K750" s="113"/>
      <c r="L750" s="113"/>
      <c r="M750" s="113"/>
      <c r="N750" s="113"/>
      <c r="O750" s="115"/>
      <c r="P750" s="126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</row>
    <row r="751" spans="1:26" ht="17.25" customHeight="1">
      <c r="A751" s="3"/>
      <c r="B751" s="113"/>
      <c r="C751" s="113"/>
      <c r="D751" s="113"/>
      <c r="E751" s="113"/>
      <c r="F751" s="115"/>
      <c r="G751" s="116"/>
      <c r="H751" s="116"/>
      <c r="I751" s="116"/>
      <c r="J751" s="113"/>
      <c r="K751" s="113"/>
      <c r="L751" s="113"/>
      <c r="M751" s="113"/>
      <c r="N751" s="113"/>
      <c r="O751" s="115"/>
      <c r="P751" s="126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</row>
    <row r="752" spans="1:26" ht="17.25" customHeight="1">
      <c r="A752" s="3"/>
      <c r="B752" s="113"/>
      <c r="C752" s="113"/>
      <c r="D752" s="113"/>
      <c r="E752" s="113"/>
      <c r="F752" s="115"/>
      <c r="G752" s="116"/>
      <c r="H752" s="116"/>
      <c r="I752" s="116"/>
      <c r="J752" s="113"/>
      <c r="K752" s="113"/>
      <c r="L752" s="113"/>
      <c r="M752" s="113"/>
      <c r="N752" s="113"/>
      <c r="O752" s="115"/>
      <c r="P752" s="126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</row>
    <row r="753" spans="1:26" ht="17.25" customHeight="1">
      <c r="A753" s="3"/>
      <c r="B753" s="113"/>
      <c r="C753" s="113"/>
      <c r="D753" s="113"/>
      <c r="E753" s="113"/>
      <c r="F753" s="115"/>
      <c r="G753" s="116"/>
      <c r="H753" s="116"/>
      <c r="I753" s="116"/>
      <c r="J753" s="113"/>
      <c r="K753" s="113"/>
      <c r="L753" s="113"/>
      <c r="M753" s="113"/>
      <c r="N753" s="113"/>
      <c r="O753" s="115"/>
      <c r="P753" s="126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</row>
    <row r="754" spans="1:26" ht="17.25" customHeight="1">
      <c r="A754" s="3"/>
      <c r="B754" s="113"/>
      <c r="C754" s="113"/>
      <c r="D754" s="113"/>
      <c r="E754" s="113"/>
      <c r="F754" s="115"/>
      <c r="G754" s="116"/>
      <c r="H754" s="116"/>
      <c r="I754" s="116"/>
      <c r="J754" s="113"/>
      <c r="K754" s="113"/>
      <c r="L754" s="113"/>
      <c r="M754" s="113"/>
      <c r="N754" s="113"/>
      <c r="O754" s="115"/>
      <c r="P754" s="126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</row>
    <row r="755" spans="1:26" ht="17.25" customHeight="1">
      <c r="A755" s="3"/>
      <c r="B755" s="113"/>
      <c r="C755" s="113"/>
      <c r="D755" s="113"/>
      <c r="E755" s="113"/>
      <c r="F755" s="115"/>
      <c r="G755" s="116"/>
      <c r="H755" s="116"/>
      <c r="I755" s="116"/>
      <c r="J755" s="113"/>
      <c r="K755" s="113"/>
      <c r="L755" s="113"/>
      <c r="M755" s="113"/>
      <c r="N755" s="113"/>
      <c r="O755" s="115"/>
      <c r="P755" s="126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</row>
    <row r="756" spans="1:26" ht="17.25" customHeight="1">
      <c r="A756" s="3"/>
      <c r="B756" s="113"/>
      <c r="C756" s="113"/>
      <c r="D756" s="113"/>
      <c r="E756" s="113"/>
      <c r="F756" s="115"/>
      <c r="G756" s="116"/>
      <c r="H756" s="116"/>
      <c r="I756" s="116"/>
      <c r="J756" s="113"/>
      <c r="K756" s="113"/>
      <c r="L756" s="113"/>
      <c r="M756" s="113"/>
      <c r="N756" s="113"/>
      <c r="O756" s="115"/>
      <c r="P756" s="126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</row>
    <row r="757" spans="1:26" ht="17.25" customHeight="1">
      <c r="A757" s="3"/>
      <c r="B757" s="113"/>
      <c r="C757" s="113"/>
      <c r="D757" s="113"/>
      <c r="E757" s="113"/>
      <c r="F757" s="115"/>
      <c r="G757" s="116"/>
      <c r="H757" s="116"/>
      <c r="I757" s="116"/>
      <c r="J757" s="113"/>
      <c r="K757" s="113"/>
      <c r="L757" s="113"/>
      <c r="M757" s="113"/>
      <c r="N757" s="113"/>
      <c r="O757" s="115"/>
      <c r="P757" s="126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</row>
    <row r="758" spans="1:26" ht="17.25" customHeight="1">
      <c r="A758" s="3"/>
      <c r="B758" s="113"/>
      <c r="C758" s="113"/>
      <c r="D758" s="113"/>
      <c r="E758" s="113"/>
      <c r="F758" s="115"/>
      <c r="G758" s="116"/>
      <c r="H758" s="116"/>
      <c r="I758" s="116"/>
      <c r="J758" s="113"/>
      <c r="K758" s="113"/>
      <c r="L758" s="113"/>
      <c r="M758" s="113"/>
      <c r="N758" s="113"/>
      <c r="O758" s="115"/>
      <c r="P758" s="126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</row>
    <row r="759" spans="1:26" ht="17.25" customHeight="1">
      <c r="A759" s="3"/>
      <c r="B759" s="113"/>
      <c r="C759" s="113"/>
      <c r="D759" s="113"/>
      <c r="E759" s="113"/>
      <c r="F759" s="115"/>
      <c r="G759" s="116"/>
      <c r="H759" s="116"/>
      <c r="I759" s="116"/>
      <c r="J759" s="113"/>
      <c r="K759" s="113"/>
      <c r="L759" s="113"/>
      <c r="M759" s="113"/>
      <c r="N759" s="113"/>
      <c r="O759" s="115"/>
      <c r="P759" s="126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</row>
    <row r="760" spans="1:26" ht="17.25" customHeight="1">
      <c r="A760" s="3"/>
      <c r="B760" s="113"/>
      <c r="C760" s="113"/>
      <c r="D760" s="113"/>
      <c r="E760" s="113"/>
      <c r="F760" s="115"/>
      <c r="G760" s="116"/>
      <c r="H760" s="116"/>
      <c r="I760" s="116"/>
      <c r="J760" s="113"/>
      <c r="K760" s="113"/>
      <c r="L760" s="113"/>
      <c r="M760" s="113"/>
      <c r="N760" s="113"/>
      <c r="O760" s="115"/>
      <c r="P760" s="126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</row>
    <row r="761" spans="1:26" ht="17.25" customHeight="1">
      <c r="A761" s="3"/>
      <c r="B761" s="113"/>
      <c r="C761" s="113"/>
      <c r="D761" s="113"/>
      <c r="E761" s="113"/>
      <c r="F761" s="115"/>
      <c r="G761" s="116"/>
      <c r="H761" s="116"/>
      <c r="I761" s="116"/>
      <c r="J761" s="113"/>
      <c r="K761" s="113"/>
      <c r="L761" s="113"/>
      <c r="M761" s="113"/>
      <c r="N761" s="113"/>
      <c r="O761" s="115"/>
      <c r="P761" s="126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</row>
    <row r="762" spans="1:26" ht="17.25" customHeight="1">
      <c r="A762" s="3"/>
      <c r="B762" s="113"/>
      <c r="C762" s="113"/>
      <c r="D762" s="113"/>
      <c r="E762" s="113"/>
      <c r="F762" s="115"/>
      <c r="G762" s="116"/>
      <c r="H762" s="116"/>
      <c r="I762" s="116"/>
      <c r="J762" s="113"/>
      <c r="K762" s="113"/>
      <c r="L762" s="113"/>
      <c r="M762" s="113"/>
      <c r="N762" s="113"/>
      <c r="O762" s="115"/>
      <c r="P762" s="126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</row>
    <row r="763" spans="1:26" ht="17.25" customHeight="1">
      <c r="A763" s="3"/>
      <c r="B763" s="113"/>
      <c r="C763" s="113"/>
      <c r="D763" s="113"/>
      <c r="E763" s="113"/>
      <c r="F763" s="115"/>
      <c r="G763" s="116"/>
      <c r="H763" s="116"/>
      <c r="I763" s="116"/>
      <c r="J763" s="113"/>
      <c r="K763" s="113"/>
      <c r="L763" s="113"/>
      <c r="M763" s="113"/>
      <c r="N763" s="113"/>
      <c r="O763" s="115"/>
      <c r="P763" s="126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</row>
    <row r="764" spans="1:26" ht="17.25" customHeight="1">
      <c r="A764" s="3"/>
      <c r="B764" s="113"/>
      <c r="C764" s="113"/>
      <c r="D764" s="113"/>
      <c r="E764" s="113"/>
      <c r="F764" s="115"/>
      <c r="G764" s="116"/>
      <c r="H764" s="116"/>
      <c r="I764" s="116"/>
      <c r="J764" s="113"/>
      <c r="K764" s="113"/>
      <c r="L764" s="113"/>
      <c r="M764" s="113"/>
      <c r="N764" s="113"/>
      <c r="O764" s="115"/>
      <c r="P764" s="126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</row>
    <row r="765" spans="1:26" ht="17.25" customHeight="1">
      <c r="A765" s="3"/>
      <c r="B765" s="113"/>
      <c r="C765" s="113"/>
      <c r="D765" s="113"/>
      <c r="E765" s="113"/>
      <c r="F765" s="115"/>
      <c r="G765" s="116"/>
      <c r="H765" s="116"/>
      <c r="I765" s="116"/>
      <c r="J765" s="113"/>
      <c r="K765" s="113"/>
      <c r="L765" s="113"/>
      <c r="M765" s="113"/>
      <c r="N765" s="113"/>
      <c r="O765" s="115"/>
      <c r="P765" s="126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</row>
    <row r="766" spans="1:26" ht="17.25" customHeight="1">
      <c r="A766" s="3"/>
      <c r="B766" s="113"/>
      <c r="C766" s="113"/>
      <c r="D766" s="113"/>
      <c r="E766" s="113"/>
      <c r="F766" s="115"/>
      <c r="G766" s="116"/>
      <c r="H766" s="116"/>
      <c r="I766" s="116"/>
      <c r="J766" s="113"/>
      <c r="K766" s="113"/>
      <c r="L766" s="113"/>
      <c r="M766" s="113"/>
      <c r="N766" s="113"/>
      <c r="O766" s="115"/>
      <c r="P766" s="126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</row>
    <row r="767" spans="1:26" ht="17.25" customHeight="1">
      <c r="A767" s="3"/>
      <c r="B767" s="113"/>
      <c r="C767" s="113"/>
      <c r="D767" s="113"/>
      <c r="E767" s="113"/>
      <c r="F767" s="115"/>
      <c r="G767" s="116"/>
      <c r="H767" s="116"/>
      <c r="I767" s="116"/>
      <c r="J767" s="113"/>
      <c r="K767" s="113"/>
      <c r="L767" s="113"/>
      <c r="M767" s="113"/>
      <c r="N767" s="113"/>
      <c r="O767" s="115"/>
      <c r="P767" s="126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</row>
    <row r="768" spans="1:26" ht="17.25" customHeight="1">
      <c r="A768" s="3"/>
      <c r="B768" s="113"/>
      <c r="C768" s="113"/>
      <c r="D768" s="113"/>
      <c r="E768" s="113"/>
      <c r="F768" s="115"/>
      <c r="G768" s="116"/>
      <c r="H768" s="116"/>
      <c r="I768" s="116"/>
      <c r="J768" s="113"/>
      <c r="K768" s="113"/>
      <c r="L768" s="113"/>
      <c r="M768" s="113"/>
      <c r="N768" s="113"/>
      <c r="O768" s="115"/>
      <c r="P768" s="126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</row>
    <row r="769" spans="1:26" ht="17.25" customHeight="1">
      <c r="A769" s="3"/>
      <c r="B769" s="113"/>
      <c r="C769" s="113"/>
      <c r="D769" s="113"/>
      <c r="E769" s="113"/>
      <c r="F769" s="115"/>
      <c r="G769" s="116"/>
      <c r="H769" s="116"/>
      <c r="I769" s="116"/>
      <c r="J769" s="113"/>
      <c r="K769" s="113"/>
      <c r="L769" s="113"/>
      <c r="M769" s="113"/>
      <c r="N769" s="113"/>
      <c r="O769" s="115"/>
      <c r="P769" s="126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</row>
    <row r="770" spans="1:26" ht="17.25" customHeight="1">
      <c r="A770" s="3"/>
      <c r="B770" s="113"/>
      <c r="C770" s="113"/>
      <c r="D770" s="113"/>
      <c r="E770" s="113"/>
      <c r="F770" s="115"/>
      <c r="G770" s="116"/>
      <c r="H770" s="116"/>
      <c r="I770" s="116"/>
      <c r="J770" s="113"/>
      <c r="K770" s="113"/>
      <c r="L770" s="113"/>
      <c r="M770" s="113"/>
      <c r="N770" s="113"/>
      <c r="O770" s="115"/>
      <c r="P770" s="126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</row>
    <row r="771" spans="1:26" ht="17.25" customHeight="1">
      <c r="A771" s="3"/>
      <c r="B771" s="113"/>
      <c r="C771" s="113"/>
      <c r="D771" s="113"/>
      <c r="E771" s="113"/>
      <c r="F771" s="115"/>
      <c r="G771" s="116"/>
      <c r="H771" s="116"/>
      <c r="I771" s="116"/>
      <c r="J771" s="113"/>
      <c r="K771" s="113"/>
      <c r="L771" s="113"/>
      <c r="M771" s="113"/>
      <c r="N771" s="113"/>
      <c r="O771" s="115"/>
      <c r="P771" s="126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</row>
    <row r="772" spans="1:26" ht="17.25" customHeight="1">
      <c r="A772" s="3"/>
      <c r="B772" s="113"/>
      <c r="C772" s="113"/>
      <c r="D772" s="113"/>
      <c r="E772" s="113"/>
      <c r="F772" s="115"/>
      <c r="G772" s="116"/>
      <c r="H772" s="116"/>
      <c r="I772" s="116"/>
      <c r="J772" s="113"/>
      <c r="K772" s="113"/>
      <c r="L772" s="113"/>
      <c r="M772" s="113"/>
      <c r="N772" s="113"/>
      <c r="O772" s="115"/>
      <c r="P772" s="126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</row>
    <row r="773" spans="1:26" ht="17.25" customHeight="1">
      <c r="A773" s="3"/>
      <c r="B773" s="113"/>
      <c r="C773" s="113"/>
      <c r="D773" s="113"/>
      <c r="E773" s="113"/>
      <c r="F773" s="115"/>
      <c r="G773" s="116"/>
      <c r="H773" s="116"/>
      <c r="I773" s="116"/>
      <c r="J773" s="113"/>
      <c r="K773" s="113"/>
      <c r="L773" s="113"/>
      <c r="M773" s="113"/>
      <c r="N773" s="113"/>
      <c r="O773" s="115"/>
      <c r="P773" s="126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</row>
    <row r="774" spans="1:26" ht="17.25" customHeight="1">
      <c r="A774" s="3"/>
      <c r="B774" s="113"/>
      <c r="C774" s="113"/>
      <c r="D774" s="113"/>
      <c r="E774" s="113"/>
      <c r="F774" s="115"/>
      <c r="G774" s="116"/>
      <c r="H774" s="116"/>
      <c r="I774" s="116"/>
      <c r="J774" s="113"/>
      <c r="K774" s="113"/>
      <c r="L774" s="113"/>
      <c r="M774" s="113"/>
      <c r="N774" s="113"/>
      <c r="O774" s="115"/>
      <c r="P774" s="126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</row>
    <row r="775" spans="1:26" ht="17.25" customHeight="1">
      <c r="A775" s="3"/>
      <c r="B775" s="113"/>
      <c r="C775" s="113"/>
      <c r="D775" s="113"/>
      <c r="E775" s="113"/>
      <c r="F775" s="115"/>
      <c r="G775" s="116"/>
      <c r="H775" s="116"/>
      <c r="I775" s="116"/>
      <c r="J775" s="113"/>
      <c r="K775" s="113"/>
      <c r="L775" s="113"/>
      <c r="M775" s="113"/>
      <c r="N775" s="113"/>
      <c r="O775" s="115"/>
      <c r="P775" s="126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</row>
    <row r="776" spans="1:26" ht="17.25" customHeight="1">
      <c r="A776" s="3"/>
      <c r="B776" s="113"/>
      <c r="C776" s="113"/>
      <c r="D776" s="113"/>
      <c r="E776" s="113"/>
      <c r="F776" s="115"/>
      <c r="G776" s="116"/>
      <c r="H776" s="116"/>
      <c r="I776" s="116"/>
      <c r="J776" s="113"/>
      <c r="K776" s="113"/>
      <c r="L776" s="113"/>
      <c r="M776" s="113"/>
      <c r="N776" s="113"/>
      <c r="O776" s="115"/>
      <c r="P776" s="126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</row>
    <row r="777" spans="1:26" ht="17.25" customHeight="1">
      <c r="A777" s="3"/>
      <c r="B777" s="113"/>
      <c r="C777" s="113"/>
      <c r="D777" s="113"/>
      <c r="E777" s="113"/>
      <c r="F777" s="115"/>
      <c r="G777" s="116"/>
      <c r="H777" s="116"/>
      <c r="I777" s="116"/>
      <c r="J777" s="113"/>
      <c r="K777" s="113"/>
      <c r="L777" s="113"/>
      <c r="M777" s="113"/>
      <c r="N777" s="113"/>
      <c r="O777" s="115"/>
      <c r="P777" s="126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</row>
    <row r="778" spans="1:26" ht="17.25" customHeight="1">
      <c r="A778" s="3"/>
      <c r="B778" s="113"/>
      <c r="C778" s="113"/>
      <c r="D778" s="113"/>
      <c r="E778" s="113"/>
      <c r="F778" s="115"/>
      <c r="G778" s="116"/>
      <c r="H778" s="116"/>
      <c r="I778" s="116"/>
      <c r="J778" s="113"/>
      <c r="K778" s="113"/>
      <c r="L778" s="113"/>
      <c r="M778" s="113"/>
      <c r="N778" s="113"/>
      <c r="O778" s="115"/>
      <c r="P778" s="126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</row>
    <row r="779" spans="1:26" ht="17.25" customHeight="1">
      <c r="A779" s="3"/>
      <c r="B779" s="113"/>
      <c r="C779" s="113"/>
      <c r="D779" s="113"/>
      <c r="E779" s="113"/>
      <c r="F779" s="115"/>
      <c r="G779" s="116"/>
      <c r="H779" s="116"/>
      <c r="I779" s="116"/>
      <c r="J779" s="113"/>
      <c r="K779" s="113"/>
      <c r="L779" s="113"/>
      <c r="M779" s="113"/>
      <c r="N779" s="113"/>
      <c r="O779" s="115"/>
      <c r="P779" s="126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</row>
    <row r="780" spans="1:26" ht="17.25" customHeight="1">
      <c r="A780" s="3"/>
      <c r="B780" s="113"/>
      <c r="C780" s="113"/>
      <c r="D780" s="113"/>
      <c r="E780" s="113"/>
      <c r="F780" s="115"/>
      <c r="G780" s="116"/>
      <c r="H780" s="116"/>
      <c r="I780" s="116"/>
      <c r="J780" s="113"/>
      <c r="K780" s="113"/>
      <c r="L780" s="113"/>
      <c r="M780" s="113"/>
      <c r="N780" s="113"/>
      <c r="O780" s="115"/>
      <c r="P780" s="126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</row>
    <row r="781" spans="1:26" ht="17.25" customHeight="1">
      <c r="A781" s="3"/>
      <c r="B781" s="113"/>
      <c r="C781" s="113"/>
      <c r="D781" s="113"/>
      <c r="E781" s="113"/>
      <c r="F781" s="115"/>
      <c r="G781" s="116"/>
      <c r="H781" s="116"/>
      <c r="I781" s="116"/>
      <c r="J781" s="113"/>
      <c r="K781" s="113"/>
      <c r="L781" s="113"/>
      <c r="M781" s="113"/>
      <c r="N781" s="113"/>
      <c r="O781" s="115"/>
      <c r="P781" s="126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</row>
    <row r="782" spans="1:26" ht="17.25" customHeight="1">
      <c r="A782" s="3"/>
      <c r="B782" s="113"/>
      <c r="C782" s="113"/>
      <c r="D782" s="113"/>
      <c r="E782" s="113"/>
      <c r="F782" s="115"/>
      <c r="G782" s="116"/>
      <c r="H782" s="116"/>
      <c r="I782" s="116"/>
      <c r="J782" s="113"/>
      <c r="K782" s="113"/>
      <c r="L782" s="113"/>
      <c r="M782" s="113"/>
      <c r="N782" s="113"/>
      <c r="O782" s="115"/>
      <c r="P782" s="126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</row>
    <row r="783" spans="1:26" ht="17.25" customHeight="1">
      <c r="A783" s="3"/>
      <c r="B783" s="113"/>
      <c r="C783" s="113"/>
      <c r="D783" s="113"/>
      <c r="E783" s="113"/>
      <c r="F783" s="115"/>
      <c r="G783" s="116"/>
      <c r="H783" s="116"/>
      <c r="I783" s="116"/>
      <c r="J783" s="113"/>
      <c r="K783" s="113"/>
      <c r="L783" s="113"/>
      <c r="M783" s="113"/>
      <c r="N783" s="113"/>
      <c r="O783" s="115"/>
      <c r="P783" s="126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</row>
    <row r="784" spans="1:26" ht="17.25" customHeight="1">
      <c r="A784" s="3"/>
      <c r="B784" s="113"/>
      <c r="C784" s="113"/>
      <c r="D784" s="113"/>
      <c r="E784" s="113"/>
      <c r="F784" s="115"/>
      <c r="G784" s="116"/>
      <c r="H784" s="116"/>
      <c r="I784" s="116"/>
      <c r="J784" s="113"/>
      <c r="K784" s="113"/>
      <c r="L784" s="113"/>
      <c r="M784" s="113"/>
      <c r="N784" s="113"/>
      <c r="O784" s="115"/>
      <c r="P784" s="126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</row>
    <row r="785" spans="1:26" ht="17.25" customHeight="1">
      <c r="A785" s="3"/>
      <c r="B785" s="113"/>
      <c r="C785" s="113"/>
      <c r="D785" s="113"/>
      <c r="E785" s="113"/>
      <c r="F785" s="115"/>
      <c r="G785" s="116"/>
      <c r="H785" s="116"/>
      <c r="I785" s="116"/>
      <c r="J785" s="113"/>
      <c r="K785" s="113"/>
      <c r="L785" s="113"/>
      <c r="M785" s="113"/>
      <c r="N785" s="113"/>
      <c r="O785" s="115"/>
      <c r="P785" s="126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</row>
    <row r="786" spans="1:26" ht="17.25" customHeight="1">
      <c r="A786" s="3"/>
      <c r="B786" s="113"/>
      <c r="C786" s="113"/>
      <c r="D786" s="113"/>
      <c r="E786" s="113"/>
      <c r="F786" s="115"/>
      <c r="G786" s="116"/>
      <c r="H786" s="116"/>
      <c r="I786" s="116"/>
      <c r="J786" s="113"/>
      <c r="K786" s="113"/>
      <c r="L786" s="113"/>
      <c r="M786" s="113"/>
      <c r="N786" s="113"/>
      <c r="O786" s="115"/>
      <c r="P786" s="126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</row>
    <row r="787" spans="1:26" ht="17.25" customHeight="1">
      <c r="A787" s="3"/>
      <c r="B787" s="113"/>
      <c r="C787" s="113"/>
      <c r="D787" s="113"/>
      <c r="E787" s="113"/>
      <c r="F787" s="115"/>
      <c r="G787" s="116"/>
      <c r="H787" s="116"/>
      <c r="I787" s="116"/>
      <c r="J787" s="113"/>
      <c r="K787" s="113"/>
      <c r="L787" s="113"/>
      <c r="M787" s="113"/>
      <c r="N787" s="113"/>
      <c r="O787" s="115"/>
      <c r="P787" s="126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</row>
    <row r="788" spans="1:26" ht="17.25" customHeight="1">
      <c r="A788" s="3"/>
      <c r="B788" s="113"/>
      <c r="C788" s="113"/>
      <c r="D788" s="113"/>
      <c r="E788" s="113"/>
      <c r="F788" s="115"/>
      <c r="G788" s="116"/>
      <c r="H788" s="116"/>
      <c r="I788" s="116"/>
      <c r="J788" s="113"/>
      <c r="K788" s="113"/>
      <c r="L788" s="113"/>
      <c r="M788" s="113"/>
      <c r="N788" s="113"/>
      <c r="O788" s="115"/>
      <c r="P788" s="126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</row>
    <row r="789" spans="1:26" ht="17.25" customHeight="1">
      <c r="A789" s="3"/>
      <c r="B789" s="113"/>
      <c r="C789" s="113"/>
      <c r="D789" s="113"/>
      <c r="E789" s="113"/>
      <c r="F789" s="115"/>
      <c r="G789" s="116"/>
      <c r="H789" s="116"/>
      <c r="I789" s="116"/>
      <c r="J789" s="113"/>
      <c r="K789" s="113"/>
      <c r="L789" s="113"/>
      <c r="M789" s="113"/>
      <c r="N789" s="113"/>
      <c r="O789" s="115"/>
      <c r="P789" s="126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</row>
    <row r="790" spans="1:26" ht="17.25" customHeight="1">
      <c r="A790" s="3"/>
      <c r="B790" s="113"/>
      <c r="C790" s="113"/>
      <c r="D790" s="113"/>
      <c r="E790" s="113"/>
      <c r="F790" s="115"/>
      <c r="G790" s="116"/>
      <c r="H790" s="116"/>
      <c r="I790" s="116"/>
      <c r="J790" s="113"/>
      <c r="K790" s="113"/>
      <c r="L790" s="113"/>
      <c r="M790" s="113"/>
      <c r="N790" s="113"/>
      <c r="O790" s="115"/>
      <c r="P790" s="126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</row>
    <row r="791" spans="1:26" ht="17.25" customHeight="1">
      <c r="A791" s="3"/>
      <c r="B791" s="113"/>
      <c r="C791" s="113"/>
      <c r="D791" s="113"/>
      <c r="E791" s="113"/>
      <c r="F791" s="115"/>
      <c r="G791" s="116"/>
      <c r="H791" s="116"/>
      <c r="I791" s="116"/>
      <c r="J791" s="113"/>
      <c r="K791" s="113"/>
      <c r="L791" s="113"/>
      <c r="M791" s="113"/>
      <c r="N791" s="113"/>
      <c r="O791" s="115"/>
      <c r="P791" s="126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</row>
    <row r="792" spans="1:26" ht="17.25" customHeight="1">
      <c r="A792" s="3"/>
      <c r="B792" s="113"/>
      <c r="C792" s="113"/>
      <c r="D792" s="113"/>
      <c r="E792" s="113"/>
      <c r="F792" s="115"/>
      <c r="G792" s="116"/>
      <c r="H792" s="116"/>
      <c r="I792" s="116"/>
      <c r="J792" s="113"/>
      <c r="K792" s="113"/>
      <c r="L792" s="113"/>
      <c r="M792" s="113"/>
      <c r="N792" s="113"/>
      <c r="O792" s="115"/>
      <c r="P792" s="126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</row>
    <row r="793" spans="1:26" ht="17.25" customHeight="1">
      <c r="A793" s="3"/>
      <c r="B793" s="113"/>
      <c r="C793" s="113"/>
      <c r="D793" s="113"/>
      <c r="E793" s="113"/>
      <c r="F793" s="115"/>
      <c r="G793" s="116"/>
      <c r="H793" s="116"/>
      <c r="I793" s="116"/>
      <c r="J793" s="113"/>
      <c r="K793" s="113"/>
      <c r="L793" s="113"/>
      <c r="M793" s="113"/>
      <c r="N793" s="113"/>
      <c r="O793" s="115"/>
      <c r="P793" s="126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</row>
    <row r="794" spans="1:26" ht="17.25" customHeight="1">
      <c r="A794" s="3"/>
      <c r="B794" s="113"/>
      <c r="C794" s="113"/>
      <c r="D794" s="113"/>
      <c r="E794" s="113"/>
      <c r="F794" s="115"/>
      <c r="G794" s="116"/>
      <c r="H794" s="116"/>
      <c r="I794" s="116"/>
      <c r="J794" s="113"/>
      <c r="K794" s="113"/>
      <c r="L794" s="113"/>
      <c r="M794" s="113"/>
      <c r="N794" s="113"/>
      <c r="O794" s="115"/>
      <c r="P794" s="126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</row>
    <row r="795" spans="1:26" ht="17.25" customHeight="1">
      <c r="A795" s="3"/>
      <c r="B795" s="113"/>
      <c r="C795" s="113"/>
      <c r="D795" s="113"/>
      <c r="E795" s="113"/>
      <c r="F795" s="115"/>
      <c r="G795" s="116"/>
      <c r="H795" s="116"/>
      <c r="I795" s="116"/>
      <c r="J795" s="113"/>
      <c r="K795" s="113"/>
      <c r="L795" s="113"/>
      <c r="M795" s="113"/>
      <c r="N795" s="113"/>
      <c r="O795" s="115"/>
      <c r="P795" s="126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</row>
    <row r="796" spans="1:26" ht="17.25" customHeight="1">
      <c r="A796" s="3"/>
      <c r="B796" s="113"/>
      <c r="C796" s="113"/>
      <c r="D796" s="113"/>
      <c r="E796" s="113"/>
      <c r="F796" s="115"/>
      <c r="G796" s="116"/>
      <c r="H796" s="116"/>
      <c r="I796" s="116"/>
      <c r="J796" s="113"/>
      <c r="K796" s="113"/>
      <c r="L796" s="113"/>
      <c r="M796" s="113"/>
      <c r="N796" s="113"/>
      <c r="O796" s="115"/>
      <c r="P796" s="126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</row>
    <row r="797" spans="1:26" ht="17.25" customHeight="1">
      <c r="A797" s="3"/>
      <c r="B797" s="113"/>
      <c r="C797" s="113"/>
      <c r="D797" s="113"/>
      <c r="E797" s="113"/>
      <c r="F797" s="115"/>
      <c r="G797" s="116"/>
      <c r="H797" s="116"/>
      <c r="I797" s="116"/>
      <c r="J797" s="113"/>
      <c r="K797" s="113"/>
      <c r="L797" s="113"/>
      <c r="M797" s="113"/>
      <c r="N797" s="113"/>
      <c r="O797" s="115"/>
      <c r="P797" s="126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</row>
    <row r="798" spans="1:26" ht="17.25" customHeight="1">
      <c r="A798" s="3"/>
      <c r="B798" s="113"/>
      <c r="C798" s="113"/>
      <c r="D798" s="113"/>
      <c r="E798" s="113"/>
      <c r="F798" s="115"/>
      <c r="G798" s="116"/>
      <c r="H798" s="116"/>
      <c r="I798" s="116"/>
      <c r="J798" s="113"/>
      <c r="K798" s="113"/>
      <c r="L798" s="113"/>
      <c r="M798" s="113"/>
      <c r="N798" s="113"/>
      <c r="O798" s="115"/>
      <c r="P798" s="126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</row>
    <row r="799" spans="1:26" ht="17.25" customHeight="1">
      <c r="A799" s="3"/>
      <c r="B799" s="113"/>
      <c r="C799" s="113"/>
      <c r="D799" s="113"/>
      <c r="E799" s="113"/>
      <c r="F799" s="115"/>
      <c r="G799" s="116"/>
      <c r="H799" s="116"/>
      <c r="I799" s="116"/>
      <c r="J799" s="113"/>
      <c r="K799" s="113"/>
      <c r="L799" s="113"/>
      <c r="M799" s="113"/>
      <c r="N799" s="113"/>
      <c r="O799" s="115"/>
      <c r="P799" s="126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</row>
    <row r="800" spans="1:26" ht="17.25" customHeight="1">
      <c r="A800" s="3"/>
      <c r="B800" s="113"/>
      <c r="C800" s="113"/>
      <c r="D800" s="113"/>
      <c r="E800" s="113"/>
      <c r="F800" s="115"/>
      <c r="G800" s="116"/>
      <c r="H800" s="116"/>
      <c r="I800" s="116"/>
      <c r="J800" s="113"/>
      <c r="K800" s="113"/>
      <c r="L800" s="113"/>
      <c r="M800" s="113"/>
      <c r="N800" s="113"/>
      <c r="O800" s="115"/>
      <c r="P800" s="126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</row>
    <row r="801" spans="1:26" ht="17.25" customHeight="1">
      <c r="A801" s="3"/>
      <c r="B801" s="113"/>
      <c r="C801" s="113"/>
      <c r="D801" s="113"/>
      <c r="E801" s="113"/>
      <c r="F801" s="115"/>
      <c r="G801" s="116"/>
      <c r="H801" s="116"/>
      <c r="I801" s="116"/>
      <c r="J801" s="113"/>
      <c r="K801" s="113"/>
      <c r="L801" s="113"/>
      <c r="M801" s="113"/>
      <c r="N801" s="113"/>
      <c r="O801" s="115"/>
      <c r="P801" s="126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</row>
    <row r="802" spans="1:26" ht="17.25" customHeight="1">
      <c r="A802" s="3"/>
      <c r="B802" s="113"/>
      <c r="C802" s="113"/>
      <c r="D802" s="113"/>
      <c r="E802" s="113"/>
      <c r="F802" s="115"/>
      <c r="G802" s="116"/>
      <c r="H802" s="116"/>
      <c r="I802" s="116"/>
      <c r="J802" s="113"/>
      <c r="K802" s="113"/>
      <c r="L802" s="113"/>
      <c r="M802" s="113"/>
      <c r="N802" s="113"/>
      <c r="O802" s="115"/>
      <c r="P802" s="126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</row>
    <row r="803" spans="1:26" ht="17.25" customHeight="1">
      <c r="A803" s="3"/>
      <c r="B803" s="113"/>
      <c r="C803" s="113"/>
      <c r="D803" s="113"/>
      <c r="E803" s="113"/>
      <c r="F803" s="115"/>
      <c r="G803" s="116"/>
      <c r="H803" s="116"/>
      <c r="I803" s="116"/>
      <c r="J803" s="113"/>
      <c r="K803" s="113"/>
      <c r="L803" s="113"/>
      <c r="M803" s="113"/>
      <c r="N803" s="113"/>
      <c r="O803" s="115"/>
      <c r="P803" s="126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</row>
    <row r="804" spans="1:26" ht="17.25" customHeight="1">
      <c r="A804" s="3"/>
      <c r="B804" s="113"/>
      <c r="C804" s="113"/>
      <c r="D804" s="113"/>
      <c r="E804" s="113"/>
      <c r="F804" s="115"/>
      <c r="G804" s="116"/>
      <c r="H804" s="116"/>
      <c r="I804" s="116"/>
      <c r="J804" s="113"/>
      <c r="K804" s="113"/>
      <c r="L804" s="113"/>
      <c r="M804" s="113"/>
      <c r="N804" s="113"/>
      <c r="O804" s="115"/>
      <c r="P804" s="126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</row>
    <row r="805" spans="1:26" ht="17.25" customHeight="1">
      <c r="A805" s="3"/>
      <c r="B805" s="113"/>
      <c r="C805" s="113"/>
      <c r="D805" s="113"/>
      <c r="E805" s="113"/>
      <c r="F805" s="115"/>
      <c r="G805" s="116"/>
      <c r="H805" s="116"/>
      <c r="I805" s="116"/>
      <c r="J805" s="113"/>
      <c r="K805" s="113"/>
      <c r="L805" s="113"/>
      <c r="M805" s="113"/>
      <c r="N805" s="113"/>
      <c r="O805" s="115"/>
      <c r="P805" s="126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</row>
    <row r="806" spans="1:26" ht="17.25" customHeight="1">
      <c r="A806" s="3"/>
      <c r="B806" s="113"/>
      <c r="C806" s="113"/>
      <c r="D806" s="113"/>
      <c r="E806" s="113"/>
      <c r="F806" s="115"/>
      <c r="G806" s="116"/>
      <c r="H806" s="116"/>
      <c r="I806" s="116"/>
      <c r="J806" s="113"/>
      <c r="K806" s="113"/>
      <c r="L806" s="113"/>
      <c r="M806" s="113"/>
      <c r="N806" s="113"/>
      <c r="O806" s="115"/>
      <c r="P806" s="126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</row>
    <row r="807" spans="1:26" ht="17.25" customHeight="1">
      <c r="A807" s="3"/>
      <c r="B807" s="113"/>
      <c r="C807" s="113"/>
      <c r="D807" s="113"/>
      <c r="E807" s="113"/>
      <c r="F807" s="115"/>
      <c r="G807" s="116"/>
      <c r="H807" s="116"/>
      <c r="I807" s="116"/>
      <c r="J807" s="113"/>
      <c r="K807" s="113"/>
      <c r="L807" s="113"/>
      <c r="M807" s="113"/>
      <c r="N807" s="113"/>
      <c r="O807" s="115"/>
      <c r="P807" s="126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</row>
    <row r="808" spans="1:26" ht="17.25" customHeight="1">
      <c r="A808" s="3"/>
      <c r="B808" s="113"/>
      <c r="C808" s="113"/>
      <c r="D808" s="113"/>
      <c r="E808" s="113"/>
      <c r="F808" s="115"/>
      <c r="G808" s="116"/>
      <c r="H808" s="116"/>
      <c r="I808" s="116"/>
      <c r="J808" s="113"/>
      <c r="K808" s="113"/>
      <c r="L808" s="113"/>
      <c r="M808" s="113"/>
      <c r="N808" s="113"/>
      <c r="O808" s="115"/>
      <c r="P808" s="126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</row>
    <row r="809" spans="1:26" ht="17.25" customHeight="1">
      <c r="A809" s="3"/>
      <c r="B809" s="113"/>
      <c r="C809" s="113"/>
      <c r="D809" s="113"/>
      <c r="E809" s="113"/>
      <c r="F809" s="115"/>
      <c r="G809" s="116"/>
      <c r="H809" s="116"/>
      <c r="I809" s="116"/>
      <c r="J809" s="113"/>
      <c r="K809" s="113"/>
      <c r="L809" s="113"/>
      <c r="M809" s="113"/>
      <c r="N809" s="113"/>
      <c r="O809" s="115"/>
      <c r="P809" s="126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</row>
    <row r="810" spans="1:26" ht="17.25" customHeight="1">
      <c r="A810" s="3"/>
      <c r="B810" s="113"/>
      <c r="C810" s="113"/>
      <c r="D810" s="113"/>
      <c r="E810" s="113"/>
      <c r="F810" s="115"/>
      <c r="G810" s="116"/>
      <c r="H810" s="116"/>
      <c r="I810" s="116"/>
      <c r="J810" s="113"/>
      <c r="K810" s="113"/>
      <c r="L810" s="113"/>
      <c r="M810" s="113"/>
      <c r="N810" s="113"/>
      <c r="O810" s="115"/>
      <c r="P810" s="126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</row>
    <row r="811" spans="1:26" ht="17.25" customHeight="1">
      <c r="A811" s="3"/>
      <c r="B811" s="113"/>
      <c r="C811" s="113"/>
      <c r="D811" s="113"/>
      <c r="E811" s="113"/>
      <c r="F811" s="115"/>
      <c r="G811" s="116"/>
      <c r="H811" s="116"/>
      <c r="I811" s="116"/>
      <c r="J811" s="113"/>
      <c r="K811" s="113"/>
      <c r="L811" s="113"/>
      <c r="M811" s="113"/>
      <c r="N811" s="113"/>
      <c r="O811" s="115"/>
      <c r="P811" s="126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</row>
    <row r="812" spans="1:26" ht="17.25" customHeight="1">
      <c r="A812" s="3"/>
      <c r="B812" s="113"/>
      <c r="C812" s="113"/>
      <c r="D812" s="113"/>
      <c r="E812" s="113"/>
      <c r="F812" s="115"/>
      <c r="G812" s="116"/>
      <c r="H812" s="116"/>
      <c r="I812" s="116"/>
      <c r="J812" s="113"/>
      <c r="K812" s="113"/>
      <c r="L812" s="113"/>
      <c r="M812" s="113"/>
      <c r="N812" s="113"/>
      <c r="O812" s="115"/>
      <c r="P812" s="126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</row>
    <row r="813" spans="1:26" ht="17.25" customHeight="1">
      <c r="A813" s="3"/>
      <c r="B813" s="113"/>
      <c r="C813" s="113"/>
      <c r="D813" s="113"/>
      <c r="E813" s="113"/>
      <c r="F813" s="115"/>
      <c r="G813" s="116"/>
      <c r="H813" s="116"/>
      <c r="I813" s="116"/>
      <c r="J813" s="113"/>
      <c r="K813" s="113"/>
      <c r="L813" s="113"/>
      <c r="M813" s="113"/>
      <c r="N813" s="113"/>
      <c r="O813" s="115"/>
      <c r="P813" s="126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</row>
    <row r="814" spans="1:26" ht="17.25" customHeight="1">
      <c r="A814" s="3"/>
      <c r="B814" s="113"/>
      <c r="C814" s="113"/>
      <c r="D814" s="113"/>
      <c r="E814" s="113"/>
      <c r="F814" s="115"/>
      <c r="G814" s="116"/>
      <c r="H814" s="116"/>
      <c r="I814" s="116"/>
      <c r="J814" s="113"/>
      <c r="K814" s="113"/>
      <c r="L814" s="113"/>
      <c r="M814" s="113"/>
      <c r="N814" s="113"/>
      <c r="O814" s="115"/>
      <c r="P814" s="126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</row>
    <row r="815" spans="1:26" ht="17.25" customHeight="1">
      <c r="A815" s="3"/>
      <c r="B815" s="113"/>
      <c r="C815" s="113"/>
      <c r="D815" s="113"/>
      <c r="E815" s="113"/>
      <c r="F815" s="115"/>
      <c r="G815" s="116"/>
      <c r="H815" s="116"/>
      <c r="I815" s="116"/>
      <c r="J815" s="113"/>
      <c r="K815" s="113"/>
      <c r="L815" s="113"/>
      <c r="M815" s="113"/>
      <c r="N815" s="113"/>
      <c r="O815" s="115"/>
      <c r="P815" s="126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</row>
    <row r="816" spans="1:26" ht="17.25" customHeight="1">
      <c r="A816" s="3"/>
      <c r="B816" s="113"/>
      <c r="C816" s="113"/>
      <c r="D816" s="113"/>
      <c r="E816" s="113"/>
      <c r="F816" s="115"/>
      <c r="G816" s="116"/>
      <c r="H816" s="116"/>
      <c r="I816" s="116"/>
      <c r="J816" s="113"/>
      <c r="K816" s="113"/>
      <c r="L816" s="113"/>
      <c r="M816" s="113"/>
      <c r="N816" s="113"/>
      <c r="O816" s="115"/>
      <c r="P816" s="126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</row>
    <row r="817" spans="1:26" ht="17.25" customHeight="1">
      <c r="A817" s="3"/>
      <c r="B817" s="113"/>
      <c r="C817" s="113"/>
      <c r="D817" s="113"/>
      <c r="E817" s="113"/>
      <c r="F817" s="115"/>
      <c r="G817" s="116"/>
      <c r="H817" s="116"/>
      <c r="I817" s="116"/>
      <c r="J817" s="113"/>
      <c r="K817" s="113"/>
      <c r="L817" s="113"/>
      <c r="M817" s="113"/>
      <c r="N817" s="113"/>
      <c r="O817" s="115"/>
      <c r="P817" s="126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</row>
    <row r="818" spans="1:26" ht="17.25" customHeight="1">
      <c r="A818" s="3"/>
      <c r="B818" s="113"/>
      <c r="C818" s="113"/>
      <c r="D818" s="113"/>
      <c r="E818" s="113"/>
      <c r="F818" s="115"/>
      <c r="G818" s="116"/>
      <c r="H818" s="116"/>
      <c r="I818" s="116"/>
      <c r="J818" s="113"/>
      <c r="K818" s="113"/>
      <c r="L818" s="113"/>
      <c r="M818" s="113"/>
      <c r="N818" s="113"/>
      <c r="O818" s="115"/>
      <c r="P818" s="126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</row>
    <row r="819" spans="1:26" ht="17.25" customHeight="1">
      <c r="A819" s="3"/>
      <c r="B819" s="113"/>
      <c r="C819" s="113"/>
      <c r="D819" s="113"/>
      <c r="E819" s="113"/>
      <c r="F819" s="115"/>
      <c r="G819" s="116"/>
      <c r="H819" s="116"/>
      <c r="I819" s="116"/>
      <c r="J819" s="113"/>
      <c r="K819" s="113"/>
      <c r="L819" s="113"/>
      <c r="M819" s="113"/>
      <c r="N819" s="113"/>
      <c r="O819" s="115"/>
      <c r="P819" s="126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</row>
    <row r="820" spans="1:26" ht="17.25" customHeight="1">
      <c r="A820" s="3"/>
      <c r="B820" s="113"/>
      <c r="C820" s="113"/>
      <c r="D820" s="113"/>
      <c r="E820" s="113"/>
      <c r="F820" s="115"/>
      <c r="G820" s="116"/>
      <c r="H820" s="116"/>
      <c r="I820" s="116"/>
      <c r="J820" s="113"/>
      <c r="K820" s="113"/>
      <c r="L820" s="113"/>
      <c r="M820" s="113"/>
      <c r="N820" s="113"/>
      <c r="O820" s="115"/>
      <c r="P820" s="126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</row>
    <row r="821" spans="1:26" ht="17.25" customHeight="1">
      <c r="A821" s="3"/>
      <c r="B821" s="113"/>
      <c r="C821" s="113"/>
      <c r="D821" s="113"/>
      <c r="E821" s="113"/>
      <c r="F821" s="115"/>
      <c r="G821" s="116"/>
      <c r="H821" s="116"/>
      <c r="I821" s="116"/>
      <c r="J821" s="113"/>
      <c r="K821" s="113"/>
      <c r="L821" s="113"/>
      <c r="M821" s="113"/>
      <c r="N821" s="113"/>
      <c r="O821" s="115"/>
      <c r="P821" s="126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</row>
    <row r="822" spans="1:26" ht="17.25" customHeight="1">
      <c r="A822" s="3"/>
      <c r="B822" s="113"/>
      <c r="C822" s="113"/>
      <c r="D822" s="113"/>
      <c r="E822" s="113"/>
      <c r="F822" s="115"/>
      <c r="G822" s="116"/>
      <c r="H822" s="116"/>
      <c r="I822" s="116"/>
      <c r="J822" s="113"/>
      <c r="K822" s="113"/>
      <c r="L822" s="113"/>
      <c r="M822" s="113"/>
      <c r="N822" s="113"/>
      <c r="O822" s="115"/>
      <c r="P822" s="126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</row>
    <row r="823" spans="1:26" ht="17.25" customHeight="1">
      <c r="A823" s="3"/>
      <c r="B823" s="113"/>
      <c r="C823" s="113"/>
      <c r="D823" s="113"/>
      <c r="E823" s="113"/>
      <c r="F823" s="115"/>
      <c r="G823" s="116"/>
      <c r="H823" s="116"/>
      <c r="I823" s="116"/>
      <c r="J823" s="113"/>
      <c r="K823" s="113"/>
      <c r="L823" s="113"/>
      <c r="M823" s="113"/>
      <c r="N823" s="113"/>
      <c r="O823" s="115"/>
      <c r="P823" s="126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</row>
    <row r="824" spans="1:26" ht="17.25" customHeight="1">
      <c r="A824" s="3"/>
      <c r="B824" s="113"/>
      <c r="C824" s="113"/>
      <c r="D824" s="113"/>
      <c r="E824" s="113"/>
      <c r="F824" s="115"/>
      <c r="G824" s="116"/>
      <c r="H824" s="116"/>
      <c r="I824" s="116"/>
      <c r="J824" s="113"/>
      <c r="K824" s="113"/>
      <c r="L824" s="113"/>
      <c r="M824" s="113"/>
      <c r="N824" s="113"/>
      <c r="O824" s="115"/>
      <c r="P824" s="126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</row>
    <row r="825" spans="1:26" ht="17.25" customHeight="1">
      <c r="A825" s="3"/>
      <c r="B825" s="113"/>
      <c r="C825" s="113"/>
      <c r="D825" s="113"/>
      <c r="E825" s="113"/>
      <c r="F825" s="115"/>
      <c r="G825" s="116"/>
      <c r="H825" s="116"/>
      <c r="I825" s="116"/>
      <c r="J825" s="113"/>
      <c r="K825" s="113"/>
      <c r="L825" s="113"/>
      <c r="M825" s="113"/>
      <c r="N825" s="113"/>
      <c r="O825" s="115"/>
      <c r="P825" s="126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</row>
    <row r="826" spans="1:26" ht="17.25" customHeight="1">
      <c r="A826" s="3"/>
      <c r="B826" s="113"/>
      <c r="C826" s="113"/>
      <c r="D826" s="113"/>
      <c r="E826" s="113"/>
      <c r="F826" s="115"/>
      <c r="G826" s="116"/>
      <c r="H826" s="116"/>
      <c r="I826" s="116"/>
      <c r="J826" s="113"/>
      <c r="K826" s="113"/>
      <c r="L826" s="113"/>
      <c r="M826" s="113"/>
      <c r="N826" s="113"/>
      <c r="O826" s="115"/>
      <c r="P826" s="126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</row>
    <row r="827" spans="1:26" ht="17.25" customHeight="1">
      <c r="A827" s="3"/>
      <c r="B827" s="113"/>
      <c r="C827" s="113"/>
      <c r="D827" s="113"/>
      <c r="E827" s="113"/>
      <c r="F827" s="115"/>
      <c r="G827" s="116"/>
      <c r="H827" s="116"/>
      <c r="I827" s="116"/>
      <c r="J827" s="113"/>
      <c r="K827" s="113"/>
      <c r="L827" s="113"/>
      <c r="M827" s="113"/>
      <c r="N827" s="113"/>
      <c r="O827" s="115"/>
      <c r="P827" s="126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</row>
    <row r="828" spans="1:26" ht="17.25" customHeight="1">
      <c r="A828" s="3"/>
      <c r="B828" s="113"/>
      <c r="C828" s="113"/>
      <c r="D828" s="113"/>
      <c r="E828" s="113"/>
      <c r="F828" s="115"/>
      <c r="G828" s="116"/>
      <c r="H828" s="116"/>
      <c r="I828" s="116"/>
      <c r="J828" s="113"/>
      <c r="K828" s="113"/>
      <c r="L828" s="113"/>
      <c r="M828" s="113"/>
      <c r="N828" s="113"/>
      <c r="O828" s="115"/>
      <c r="P828" s="126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</row>
    <row r="829" spans="1:26" ht="17.25" customHeight="1">
      <c r="A829" s="3"/>
      <c r="B829" s="113"/>
      <c r="C829" s="113"/>
      <c r="D829" s="113"/>
      <c r="E829" s="113"/>
      <c r="F829" s="115"/>
      <c r="G829" s="116"/>
      <c r="H829" s="116"/>
      <c r="I829" s="116"/>
      <c r="J829" s="113"/>
      <c r="K829" s="113"/>
      <c r="L829" s="113"/>
      <c r="M829" s="113"/>
      <c r="N829" s="113"/>
      <c r="O829" s="115"/>
      <c r="P829" s="126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</row>
    <row r="830" spans="1:26" ht="17.25" customHeight="1">
      <c r="A830" s="3"/>
      <c r="B830" s="113"/>
      <c r="C830" s="113"/>
      <c r="D830" s="113"/>
      <c r="E830" s="113"/>
      <c r="F830" s="115"/>
      <c r="G830" s="116"/>
      <c r="H830" s="116"/>
      <c r="I830" s="116"/>
      <c r="J830" s="113"/>
      <c r="K830" s="113"/>
      <c r="L830" s="113"/>
      <c r="M830" s="113"/>
      <c r="N830" s="113"/>
      <c r="O830" s="115"/>
      <c r="P830" s="126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</row>
    <row r="831" spans="1:26" ht="17.25" customHeight="1">
      <c r="A831" s="3"/>
      <c r="B831" s="113"/>
      <c r="C831" s="113"/>
      <c r="D831" s="113"/>
      <c r="E831" s="113"/>
      <c r="F831" s="115"/>
      <c r="G831" s="116"/>
      <c r="H831" s="116"/>
      <c r="I831" s="116"/>
      <c r="J831" s="113"/>
      <c r="K831" s="113"/>
      <c r="L831" s="113"/>
      <c r="M831" s="113"/>
      <c r="N831" s="113"/>
      <c r="O831" s="115"/>
      <c r="P831" s="126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</row>
    <row r="832" spans="1:26" ht="17.25" customHeight="1">
      <c r="A832" s="3"/>
      <c r="B832" s="113"/>
      <c r="C832" s="113"/>
      <c r="D832" s="113"/>
      <c r="E832" s="113"/>
      <c r="F832" s="115"/>
      <c r="G832" s="116"/>
      <c r="H832" s="116"/>
      <c r="I832" s="116"/>
      <c r="J832" s="113"/>
      <c r="K832" s="113"/>
      <c r="L832" s="113"/>
      <c r="M832" s="113"/>
      <c r="N832" s="113"/>
      <c r="O832" s="115"/>
      <c r="P832" s="126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</row>
    <row r="833" spans="1:26" ht="17.25" customHeight="1">
      <c r="A833" s="3"/>
      <c r="B833" s="113"/>
      <c r="C833" s="113"/>
      <c r="D833" s="113"/>
      <c r="E833" s="113"/>
      <c r="F833" s="115"/>
      <c r="G833" s="116"/>
      <c r="H833" s="116"/>
      <c r="I833" s="116"/>
      <c r="J833" s="113"/>
      <c r="K833" s="113"/>
      <c r="L833" s="113"/>
      <c r="M833" s="113"/>
      <c r="N833" s="113"/>
      <c r="O833" s="115"/>
      <c r="P833" s="126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</row>
    <row r="834" spans="1:26" ht="17.25" customHeight="1">
      <c r="A834" s="3"/>
      <c r="B834" s="113"/>
      <c r="C834" s="113"/>
      <c r="D834" s="113"/>
      <c r="E834" s="113"/>
      <c r="F834" s="115"/>
      <c r="G834" s="116"/>
      <c r="H834" s="116"/>
      <c r="I834" s="116"/>
      <c r="J834" s="113"/>
      <c r="K834" s="113"/>
      <c r="L834" s="113"/>
      <c r="M834" s="113"/>
      <c r="N834" s="113"/>
      <c r="O834" s="115"/>
      <c r="P834" s="126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</row>
    <row r="835" spans="1:26" ht="17.25" customHeight="1">
      <c r="A835" s="3"/>
      <c r="B835" s="113"/>
      <c r="C835" s="113"/>
      <c r="D835" s="113"/>
      <c r="E835" s="113"/>
      <c r="F835" s="115"/>
      <c r="G835" s="116"/>
      <c r="H835" s="116"/>
      <c r="I835" s="116"/>
      <c r="J835" s="113"/>
      <c r="K835" s="113"/>
      <c r="L835" s="113"/>
      <c r="M835" s="113"/>
      <c r="N835" s="113"/>
      <c r="O835" s="115"/>
      <c r="P835" s="126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</row>
    <row r="836" spans="1:26" ht="17.25" customHeight="1">
      <c r="A836" s="3"/>
      <c r="B836" s="113"/>
      <c r="C836" s="113"/>
      <c r="D836" s="113"/>
      <c r="E836" s="113"/>
      <c r="F836" s="115"/>
      <c r="G836" s="116"/>
      <c r="H836" s="116"/>
      <c r="I836" s="116"/>
      <c r="J836" s="113"/>
      <c r="K836" s="113"/>
      <c r="L836" s="113"/>
      <c r="M836" s="113"/>
      <c r="N836" s="113"/>
      <c r="O836" s="115"/>
      <c r="P836" s="126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</row>
    <row r="837" spans="1:26" ht="17.25" customHeight="1">
      <c r="A837" s="3"/>
      <c r="B837" s="113"/>
      <c r="C837" s="113"/>
      <c r="D837" s="113"/>
      <c r="E837" s="113"/>
      <c r="F837" s="115"/>
      <c r="G837" s="116"/>
      <c r="H837" s="116"/>
      <c r="I837" s="116"/>
      <c r="J837" s="113"/>
      <c r="K837" s="113"/>
      <c r="L837" s="113"/>
      <c r="M837" s="113"/>
      <c r="N837" s="113"/>
      <c r="O837" s="115"/>
      <c r="P837" s="126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</row>
    <row r="838" spans="1:26" ht="17.25" customHeight="1">
      <c r="A838" s="3"/>
      <c r="B838" s="113"/>
      <c r="C838" s="113"/>
      <c r="D838" s="113"/>
      <c r="E838" s="113"/>
      <c r="F838" s="115"/>
      <c r="G838" s="116"/>
      <c r="H838" s="116"/>
      <c r="I838" s="116"/>
      <c r="J838" s="113"/>
      <c r="K838" s="113"/>
      <c r="L838" s="113"/>
      <c r="M838" s="113"/>
      <c r="N838" s="113"/>
      <c r="O838" s="115"/>
      <c r="P838" s="126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</row>
    <row r="839" spans="1:26" ht="17.25" customHeight="1">
      <c r="A839" s="3"/>
      <c r="B839" s="113"/>
      <c r="C839" s="113"/>
      <c r="D839" s="113"/>
      <c r="E839" s="113"/>
      <c r="F839" s="115"/>
      <c r="G839" s="116"/>
      <c r="H839" s="116"/>
      <c r="I839" s="116"/>
      <c r="J839" s="113"/>
      <c r="K839" s="113"/>
      <c r="L839" s="113"/>
      <c r="M839" s="113"/>
      <c r="N839" s="113"/>
      <c r="O839" s="115"/>
      <c r="P839" s="126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</row>
    <row r="840" spans="1:26" ht="17.25" customHeight="1">
      <c r="A840" s="3"/>
      <c r="B840" s="113"/>
      <c r="C840" s="113"/>
      <c r="D840" s="113"/>
      <c r="E840" s="113"/>
      <c r="F840" s="115"/>
      <c r="G840" s="116"/>
      <c r="H840" s="116"/>
      <c r="I840" s="116"/>
      <c r="J840" s="113"/>
      <c r="K840" s="113"/>
      <c r="L840" s="113"/>
      <c r="M840" s="113"/>
      <c r="N840" s="113"/>
      <c r="O840" s="115"/>
      <c r="P840" s="126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</row>
    <row r="841" spans="1:26" ht="17.25" customHeight="1">
      <c r="A841" s="3"/>
      <c r="B841" s="113"/>
      <c r="C841" s="113"/>
      <c r="D841" s="113"/>
      <c r="E841" s="113"/>
      <c r="F841" s="115"/>
      <c r="G841" s="116"/>
      <c r="H841" s="116"/>
      <c r="I841" s="116"/>
      <c r="J841" s="113"/>
      <c r="K841" s="113"/>
      <c r="L841" s="113"/>
      <c r="M841" s="113"/>
      <c r="N841" s="113"/>
      <c r="O841" s="115"/>
      <c r="P841" s="126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</row>
    <row r="842" spans="1:26" ht="17.25" customHeight="1">
      <c r="A842" s="3"/>
      <c r="B842" s="113"/>
      <c r="C842" s="113"/>
      <c r="D842" s="113"/>
      <c r="E842" s="113"/>
      <c r="F842" s="115"/>
      <c r="G842" s="116"/>
      <c r="H842" s="116"/>
      <c r="I842" s="116"/>
      <c r="J842" s="113"/>
      <c r="K842" s="113"/>
      <c r="L842" s="113"/>
      <c r="M842" s="113"/>
      <c r="N842" s="113"/>
      <c r="O842" s="115"/>
      <c r="P842" s="126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</row>
    <row r="843" spans="1:26" ht="17.25" customHeight="1">
      <c r="A843" s="3"/>
      <c r="B843" s="113"/>
      <c r="C843" s="113"/>
      <c r="D843" s="113"/>
      <c r="E843" s="113"/>
      <c r="F843" s="115"/>
      <c r="G843" s="116"/>
      <c r="H843" s="116"/>
      <c r="I843" s="116"/>
      <c r="J843" s="113"/>
      <c r="K843" s="113"/>
      <c r="L843" s="113"/>
      <c r="M843" s="113"/>
      <c r="N843" s="113"/>
      <c r="O843" s="115"/>
      <c r="P843" s="126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</row>
    <row r="844" spans="1:26" ht="17.25" customHeight="1">
      <c r="A844" s="3"/>
      <c r="B844" s="113"/>
      <c r="C844" s="113"/>
      <c r="D844" s="113"/>
      <c r="E844" s="113"/>
      <c r="F844" s="115"/>
      <c r="G844" s="116"/>
      <c r="H844" s="116"/>
      <c r="I844" s="116"/>
      <c r="J844" s="113"/>
      <c r="K844" s="113"/>
      <c r="L844" s="113"/>
      <c r="M844" s="113"/>
      <c r="N844" s="113"/>
      <c r="O844" s="115"/>
      <c r="P844" s="126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</row>
    <row r="845" spans="1:26" ht="17.25" customHeight="1">
      <c r="A845" s="3"/>
      <c r="B845" s="113"/>
      <c r="C845" s="113"/>
      <c r="D845" s="113"/>
      <c r="E845" s="113"/>
      <c r="F845" s="115"/>
      <c r="G845" s="116"/>
      <c r="H845" s="116"/>
      <c r="I845" s="116"/>
      <c r="J845" s="113"/>
      <c r="K845" s="113"/>
      <c r="L845" s="113"/>
      <c r="M845" s="113"/>
      <c r="N845" s="113"/>
      <c r="O845" s="115"/>
      <c r="P845" s="126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</row>
    <row r="846" spans="1:26" ht="17.25" customHeight="1">
      <c r="A846" s="3"/>
      <c r="B846" s="113"/>
      <c r="C846" s="113"/>
      <c r="D846" s="113"/>
      <c r="E846" s="113"/>
      <c r="F846" s="115"/>
      <c r="G846" s="116"/>
      <c r="H846" s="116"/>
      <c r="I846" s="116"/>
      <c r="J846" s="113"/>
      <c r="K846" s="113"/>
      <c r="L846" s="113"/>
      <c r="M846" s="113"/>
      <c r="N846" s="113"/>
      <c r="O846" s="115"/>
      <c r="P846" s="126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</row>
    <row r="847" spans="1:26" ht="17.25" customHeight="1">
      <c r="A847" s="3"/>
      <c r="B847" s="113"/>
      <c r="C847" s="113"/>
      <c r="D847" s="113"/>
      <c r="E847" s="113"/>
      <c r="F847" s="115"/>
      <c r="G847" s="116"/>
      <c r="H847" s="116"/>
      <c r="I847" s="116"/>
      <c r="J847" s="113"/>
      <c r="K847" s="113"/>
      <c r="L847" s="113"/>
      <c r="M847" s="113"/>
      <c r="N847" s="113"/>
      <c r="O847" s="115"/>
      <c r="P847" s="126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</row>
    <row r="848" spans="1:26" ht="17.25" customHeight="1">
      <c r="A848" s="3"/>
      <c r="B848" s="113"/>
      <c r="C848" s="113"/>
      <c r="D848" s="113"/>
      <c r="E848" s="113"/>
      <c r="F848" s="115"/>
      <c r="G848" s="116"/>
      <c r="H848" s="116"/>
      <c r="I848" s="116"/>
      <c r="J848" s="113"/>
      <c r="K848" s="113"/>
      <c r="L848" s="113"/>
      <c r="M848" s="113"/>
      <c r="N848" s="113"/>
      <c r="O848" s="115"/>
      <c r="P848" s="126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</row>
    <row r="849" spans="1:26" ht="17.25" customHeight="1">
      <c r="A849" s="3"/>
      <c r="B849" s="113"/>
      <c r="C849" s="113"/>
      <c r="D849" s="113"/>
      <c r="E849" s="113"/>
      <c r="F849" s="115"/>
      <c r="G849" s="116"/>
      <c r="H849" s="116"/>
      <c r="I849" s="116"/>
      <c r="J849" s="113"/>
      <c r="K849" s="113"/>
      <c r="L849" s="113"/>
      <c r="M849" s="113"/>
      <c r="N849" s="113"/>
      <c r="O849" s="115"/>
      <c r="P849" s="126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</row>
    <row r="850" spans="1:26" ht="17.25" customHeight="1">
      <c r="A850" s="3"/>
      <c r="B850" s="113"/>
      <c r="C850" s="113"/>
      <c r="D850" s="113"/>
      <c r="E850" s="113"/>
      <c r="F850" s="115"/>
      <c r="G850" s="116"/>
      <c r="H850" s="116"/>
      <c r="I850" s="116"/>
      <c r="J850" s="113"/>
      <c r="K850" s="113"/>
      <c r="L850" s="113"/>
      <c r="M850" s="113"/>
      <c r="N850" s="113"/>
      <c r="O850" s="115"/>
      <c r="P850" s="126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</row>
    <row r="851" spans="1:26" ht="17.25" customHeight="1">
      <c r="A851" s="3"/>
      <c r="B851" s="113"/>
      <c r="C851" s="113"/>
      <c r="D851" s="113"/>
      <c r="E851" s="113"/>
      <c r="F851" s="115"/>
      <c r="G851" s="116"/>
      <c r="H851" s="116"/>
      <c r="I851" s="116"/>
      <c r="J851" s="113"/>
      <c r="K851" s="113"/>
      <c r="L851" s="113"/>
      <c r="M851" s="113"/>
      <c r="N851" s="113"/>
      <c r="O851" s="115"/>
      <c r="P851" s="126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</row>
    <row r="852" spans="1:26" ht="17.25" customHeight="1">
      <c r="A852" s="3"/>
      <c r="B852" s="113"/>
      <c r="C852" s="113"/>
      <c r="D852" s="113"/>
      <c r="E852" s="113"/>
      <c r="F852" s="115"/>
      <c r="G852" s="116"/>
      <c r="H852" s="116"/>
      <c r="I852" s="116"/>
      <c r="J852" s="113"/>
      <c r="K852" s="113"/>
      <c r="L852" s="113"/>
      <c r="M852" s="113"/>
      <c r="N852" s="113"/>
      <c r="O852" s="115"/>
      <c r="P852" s="126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</row>
    <row r="853" spans="1:26" ht="17.25" customHeight="1">
      <c r="A853" s="3"/>
      <c r="B853" s="113"/>
      <c r="C853" s="113"/>
      <c r="D853" s="113"/>
      <c r="E853" s="113"/>
      <c r="F853" s="115"/>
      <c r="G853" s="116"/>
      <c r="H853" s="116"/>
      <c r="I853" s="116"/>
      <c r="J853" s="113"/>
      <c r="K853" s="113"/>
      <c r="L853" s="113"/>
      <c r="M853" s="113"/>
      <c r="N853" s="113"/>
      <c r="O853" s="115"/>
      <c r="P853" s="126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</row>
    <row r="854" spans="1:26" ht="17.25" customHeight="1">
      <c r="A854" s="3"/>
      <c r="B854" s="113"/>
      <c r="C854" s="113"/>
      <c r="D854" s="113"/>
      <c r="E854" s="113"/>
      <c r="F854" s="115"/>
      <c r="G854" s="116"/>
      <c r="H854" s="116"/>
      <c r="I854" s="116"/>
      <c r="J854" s="113"/>
      <c r="K854" s="113"/>
      <c r="L854" s="113"/>
      <c r="M854" s="113"/>
      <c r="N854" s="113"/>
      <c r="O854" s="115"/>
      <c r="P854" s="126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</row>
    <row r="855" spans="1:26" ht="17.25" customHeight="1">
      <c r="A855" s="3"/>
      <c r="B855" s="113"/>
      <c r="C855" s="113"/>
      <c r="D855" s="113"/>
      <c r="E855" s="113"/>
      <c r="F855" s="115"/>
      <c r="G855" s="116"/>
      <c r="H855" s="116"/>
      <c r="I855" s="116"/>
      <c r="J855" s="113"/>
      <c r="K855" s="113"/>
      <c r="L855" s="113"/>
      <c r="M855" s="113"/>
      <c r="N855" s="113"/>
      <c r="O855" s="115"/>
      <c r="P855" s="126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</row>
    <row r="856" spans="1:26" ht="17.25" customHeight="1">
      <c r="A856" s="3"/>
      <c r="B856" s="113"/>
      <c r="C856" s="113"/>
      <c r="D856" s="113"/>
      <c r="E856" s="113"/>
      <c r="F856" s="115"/>
      <c r="G856" s="116"/>
      <c r="H856" s="116"/>
      <c r="I856" s="116"/>
      <c r="J856" s="113"/>
      <c r="K856" s="113"/>
      <c r="L856" s="113"/>
      <c r="M856" s="113"/>
      <c r="N856" s="113"/>
      <c r="O856" s="115"/>
      <c r="P856" s="126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</row>
    <row r="857" spans="1:26" ht="17.25" customHeight="1">
      <c r="A857" s="3"/>
      <c r="B857" s="113"/>
      <c r="C857" s="113"/>
      <c r="D857" s="113"/>
      <c r="E857" s="113"/>
      <c r="F857" s="115"/>
      <c r="G857" s="116"/>
      <c r="H857" s="116"/>
      <c r="I857" s="116"/>
      <c r="J857" s="113"/>
      <c r="K857" s="113"/>
      <c r="L857" s="113"/>
      <c r="M857" s="113"/>
      <c r="N857" s="113"/>
      <c r="O857" s="115"/>
      <c r="P857" s="126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</row>
    <row r="858" spans="1:26" ht="17.25" customHeight="1">
      <c r="A858" s="3"/>
      <c r="B858" s="113"/>
      <c r="C858" s="113"/>
      <c r="D858" s="113"/>
      <c r="E858" s="113"/>
      <c r="F858" s="115"/>
      <c r="G858" s="116"/>
      <c r="H858" s="116"/>
      <c r="I858" s="116"/>
      <c r="J858" s="113"/>
      <c r="K858" s="113"/>
      <c r="L858" s="113"/>
      <c r="M858" s="113"/>
      <c r="N858" s="113"/>
      <c r="O858" s="115"/>
      <c r="P858" s="126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</row>
    <row r="859" spans="1:26" ht="17.25" customHeight="1">
      <c r="A859" s="3"/>
      <c r="B859" s="113"/>
      <c r="C859" s="113"/>
      <c r="D859" s="113"/>
      <c r="E859" s="113"/>
      <c r="F859" s="115"/>
      <c r="G859" s="116"/>
      <c r="H859" s="116"/>
      <c r="I859" s="116"/>
      <c r="J859" s="113"/>
      <c r="K859" s="113"/>
      <c r="L859" s="113"/>
      <c r="M859" s="113"/>
      <c r="N859" s="113"/>
      <c r="O859" s="115"/>
      <c r="P859" s="126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</row>
    <row r="860" spans="1:26" ht="17.25" customHeight="1">
      <c r="A860" s="3"/>
      <c r="B860" s="113"/>
      <c r="C860" s="113"/>
      <c r="D860" s="113"/>
      <c r="E860" s="113"/>
      <c r="F860" s="115"/>
      <c r="G860" s="116"/>
      <c r="H860" s="116"/>
      <c r="I860" s="116"/>
      <c r="J860" s="113"/>
      <c r="K860" s="113"/>
      <c r="L860" s="113"/>
      <c r="M860" s="113"/>
      <c r="N860" s="113"/>
      <c r="O860" s="115"/>
      <c r="P860" s="126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</row>
    <row r="861" spans="1:26" ht="17.25" customHeight="1">
      <c r="A861" s="3"/>
      <c r="B861" s="113"/>
      <c r="C861" s="113"/>
      <c r="D861" s="113"/>
      <c r="E861" s="113"/>
      <c r="F861" s="115"/>
      <c r="G861" s="116"/>
      <c r="H861" s="116"/>
      <c r="I861" s="116"/>
      <c r="J861" s="113"/>
      <c r="K861" s="113"/>
      <c r="L861" s="113"/>
      <c r="M861" s="113"/>
      <c r="N861" s="113"/>
      <c r="O861" s="115"/>
      <c r="P861" s="126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</row>
    <row r="862" spans="1:26" ht="17.25" customHeight="1">
      <c r="A862" s="3"/>
      <c r="B862" s="113"/>
      <c r="C862" s="113"/>
      <c r="D862" s="113"/>
      <c r="E862" s="113"/>
      <c r="F862" s="115"/>
      <c r="G862" s="116"/>
      <c r="H862" s="116"/>
      <c r="I862" s="116"/>
      <c r="J862" s="113"/>
      <c r="K862" s="113"/>
      <c r="L862" s="113"/>
      <c r="M862" s="113"/>
      <c r="N862" s="113"/>
      <c r="O862" s="115"/>
      <c r="P862" s="126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</row>
    <row r="863" spans="1:26" ht="17.25" customHeight="1">
      <c r="A863" s="3"/>
      <c r="B863" s="113"/>
      <c r="C863" s="113"/>
      <c r="D863" s="113"/>
      <c r="E863" s="113"/>
      <c r="F863" s="115"/>
      <c r="G863" s="116"/>
      <c r="H863" s="116"/>
      <c r="I863" s="116"/>
      <c r="J863" s="113"/>
      <c r="K863" s="113"/>
      <c r="L863" s="113"/>
      <c r="M863" s="113"/>
      <c r="N863" s="113"/>
      <c r="O863" s="115"/>
      <c r="P863" s="126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</row>
    <row r="864" spans="1:26" ht="17.25" customHeight="1">
      <c r="A864" s="3"/>
      <c r="B864" s="113"/>
      <c r="C864" s="113"/>
      <c r="D864" s="113"/>
      <c r="E864" s="113"/>
      <c r="F864" s="115"/>
      <c r="G864" s="116"/>
      <c r="H864" s="116"/>
      <c r="I864" s="116"/>
      <c r="J864" s="113"/>
      <c r="K864" s="113"/>
      <c r="L864" s="113"/>
      <c r="M864" s="113"/>
      <c r="N864" s="113"/>
      <c r="O864" s="115"/>
      <c r="P864" s="126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</row>
    <row r="865" spans="1:26" ht="17.25" customHeight="1">
      <c r="A865" s="3"/>
      <c r="B865" s="113"/>
      <c r="C865" s="113"/>
      <c r="D865" s="113"/>
      <c r="E865" s="113"/>
      <c r="F865" s="115"/>
      <c r="G865" s="116"/>
      <c r="H865" s="116"/>
      <c r="I865" s="116"/>
      <c r="J865" s="113"/>
      <c r="K865" s="113"/>
      <c r="L865" s="113"/>
      <c r="M865" s="113"/>
      <c r="N865" s="113"/>
      <c r="O865" s="115"/>
      <c r="P865" s="126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</row>
    <row r="866" spans="1:26" ht="17.25" customHeight="1">
      <c r="A866" s="3"/>
      <c r="B866" s="113"/>
      <c r="C866" s="113"/>
      <c r="D866" s="113"/>
      <c r="E866" s="113"/>
      <c r="F866" s="115"/>
      <c r="G866" s="116"/>
      <c r="H866" s="116"/>
      <c r="I866" s="116"/>
      <c r="J866" s="113"/>
      <c r="K866" s="113"/>
      <c r="L866" s="113"/>
      <c r="M866" s="113"/>
      <c r="N866" s="113"/>
      <c r="O866" s="115"/>
      <c r="P866" s="126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</row>
    <row r="867" spans="1:26" ht="17.25" customHeight="1">
      <c r="A867" s="3"/>
      <c r="B867" s="113"/>
      <c r="C867" s="113"/>
      <c r="D867" s="113"/>
      <c r="E867" s="113"/>
      <c r="F867" s="115"/>
      <c r="G867" s="116"/>
      <c r="H867" s="116"/>
      <c r="I867" s="116"/>
      <c r="J867" s="113"/>
      <c r="K867" s="113"/>
      <c r="L867" s="113"/>
      <c r="M867" s="113"/>
      <c r="N867" s="113"/>
      <c r="O867" s="115"/>
      <c r="P867" s="126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</row>
    <row r="868" spans="1:26" ht="17.25" customHeight="1">
      <c r="A868" s="3"/>
      <c r="B868" s="113"/>
      <c r="C868" s="113"/>
      <c r="D868" s="113"/>
      <c r="E868" s="113"/>
      <c r="F868" s="115"/>
      <c r="G868" s="116"/>
      <c r="H868" s="116"/>
      <c r="I868" s="116"/>
      <c r="J868" s="113"/>
      <c r="K868" s="113"/>
      <c r="L868" s="113"/>
      <c r="M868" s="113"/>
      <c r="N868" s="113"/>
      <c r="O868" s="115"/>
      <c r="P868" s="126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</row>
    <row r="869" spans="1:26" ht="17.25" customHeight="1">
      <c r="A869" s="3"/>
      <c r="B869" s="113"/>
      <c r="C869" s="113"/>
      <c r="D869" s="113"/>
      <c r="E869" s="113"/>
      <c r="F869" s="115"/>
      <c r="G869" s="116"/>
      <c r="H869" s="116"/>
      <c r="I869" s="116"/>
      <c r="J869" s="113"/>
      <c r="K869" s="113"/>
      <c r="L869" s="113"/>
      <c r="M869" s="113"/>
      <c r="N869" s="113"/>
      <c r="O869" s="115"/>
      <c r="P869" s="126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</row>
    <row r="870" spans="1:26" ht="17.25" customHeight="1">
      <c r="A870" s="3"/>
      <c r="B870" s="113"/>
      <c r="C870" s="113"/>
      <c r="D870" s="113"/>
      <c r="E870" s="113"/>
      <c r="F870" s="115"/>
      <c r="G870" s="116"/>
      <c r="H870" s="116"/>
      <c r="I870" s="116"/>
      <c r="J870" s="113"/>
      <c r="K870" s="113"/>
      <c r="L870" s="113"/>
      <c r="M870" s="113"/>
      <c r="N870" s="113"/>
      <c r="O870" s="115"/>
      <c r="P870" s="126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</row>
    <row r="871" spans="1:26" ht="17.25" customHeight="1">
      <c r="A871" s="3"/>
      <c r="B871" s="113"/>
      <c r="C871" s="113"/>
      <c r="D871" s="113"/>
      <c r="E871" s="113"/>
      <c r="F871" s="115"/>
      <c r="G871" s="116"/>
      <c r="H871" s="116"/>
      <c r="I871" s="116"/>
      <c r="J871" s="113"/>
      <c r="K871" s="113"/>
      <c r="L871" s="113"/>
      <c r="M871" s="113"/>
      <c r="N871" s="113"/>
      <c r="O871" s="115"/>
      <c r="P871" s="126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</row>
    <row r="872" spans="1:26" ht="17.25" customHeight="1">
      <c r="A872" s="3"/>
      <c r="B872" s="113"/>
      <c r="C872" s="113"/>
      <c r="D872" s="113"/>
      <c r="E872" s="113"/>
      <c r="F872" s="115"/>
      <c r="G872" s="116"/>
      <c r="H872" s="116"/>
      <c r="I872" s="116"/>
      <c r="J872" s="113"/>
      <c r="K872" s="113"/>
      <c r="L872" s="113"/>
      <c r="M872" s="113"/>
      <c r="N872" s="113"/>
      <c r="O872" s="115"/>
      <c r="P872" s="126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</row>
    <row r="873" spans="1:26" ht="17.25" customHeight="1">
      <c r="A873" s="3"/>
      <c r="B873" s="113"/>
      <c r="C873" s="113"/>
      <c r="D873" s="113"/>
      <c r="E873" s="113"/>
      <c r="F873" s="115"/>
      <c r="G873" s="116"/>
      <c r="H873" s="116"/>
      <c r="I873" s="116"/>
      <c r="J873" s="113"/>
      <c r="K873" s="113"/>
      <c r="L873" s="113"/>
      <c r="M873" s="113"/>
      <c r="N873" s="113"/>
      <c r="O873" s="115"/>
      <c r="P873" s="126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</row>
    <row r="874" spans="1:26" ht="17.25" customHeight="1">
      <c r="A874" s="3"/>
      <c r="B874" s="113"/>
      <c r="C874" s="113"/>
      <c r="D874" s="113"/>
      <c r="E874" s="113"/>
      <c r="F874" s="115"/>
      <c r="G874" s="116"/>
      <c r="H874" s="116"/>
      <c r="I874" s="116"/>
      <c r="J874" s="113"/>
      <c r="K874" s="113"/>
      <c r="L874" s="113"/>
      <c r="M874" s="113"/>
      <c r="N874" s="113"/>
      <c r="O874" s="115"/>
      <c r="P874" s="126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</row>
    <row r="875" spans="1:26" ht="17.25" customHeight="1">
      <c r="A875" s="3"/>
      <c r="B875" s="113"/>
      <c r="C875" s="113"/>
      <c r="D875" s="113"/>
      <c r="E875" s="113"/>
      <c r="F875" s="115"/>
      <c r="G875" s="116"/>
      <c r="H875" s="116"/>
      <c r="I875" s="116"/>
      <c r="J875" s="113"/>
      <c r="K875" s="113"/>
      <c r="L875" s="113"/>
      <c r="M875" s="113"/>
      <c r="N875" s="113"/>
      <c r="O875" s="115"/>
      <c r="P875" s="126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</row>
    <row r="876" spans="1:26" ht="17.25" customHeight="1">
      <c r="A876" s="3"/>
      <c r="B876" s="113"/>
      <c r="C876" s="113"/>
      <c r="D876" s="113"/>
      <c r="E876" s="113"/>
      <c r="F876" s="115"/>
      <c r="G876" s="116"/>
      <c r="H876" s="116"/>
      <c r="I876" s="116"/>
      <c r="J876" s="113"/>
      <c r="K876" s="113"/>
      <c r="L876" s="113"/>
      <c r="M876" s="113"/>
      <c r="N876" s="113"/>
      <c r="O876" s="115"/>
      <c r="P876" s="126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</row>
    <row r="877" spans="1:26" ht="17.25" customHeight="1">
      <c r="A877" s="3"/>
      <c r="B877" s="113"/>
      <c r="C877" s="113"/>
      <c r="D877" s="113"/>
      <c r="E877" s="113"/>
      <c r="F877" s="115"/>
      <c r="G877" s="116"/>
      <c r="H877" s="116"/>
      <c r="I877" s="116"/>
      <c r="J877" s="113"/>
      <c r="K877" s="113"/>
      <c r="L877" s="113"/>
      <c r="M877" s="113"/>
      <c r="N877" s="113"/>
      <c r="O877" s="115"/>
      <c r="P877" s="126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</row>
    <row r="878" spans="1:26" ht="17.25" customHeight="1">
      <c r="A878" s="3"/>
      <c r="B878" s="113"/>
      <c r="C878" s="113"/>
      <c r="D878" s="113"/>
      <c r="E878" s="113"/>
      <c r="F878" s="115"/>
      <c r="G878" s="116"/>
      <c r="H878" s="116"/>
      <c r="I878" s="116"/>
      <c r="J878" s="113"/>
      <c r="K878" s="113"/>
      <c r="L878" s="113"/>
      <c r="M878" s="113"/>
      <c r="N878" s="113"/>
      <c r="O878" s="115"/>
      <c r="P878" s="126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</row>
    <row r="879" spans="1:26" ht="17.25" customHeight="1">
      <c r="A879" s="3"/>
      <c r="B879" s="113"/>
      <c r="C879" s="113"/>
      <c r="D879" s="113"/>
      <c r="E879" s="113"/>
      <c r="F879" s="115"/>
      <c r="G879" s="116"/>
      <c r="H879" s="116"/>
      <c r="I879" s="116"/>
      <c r="J879" s="113"/>
      <c r="K879" s="113"/>
      <c r="L879" s="113"/>
      <c r="M879" s="113"/>
      <c r="N879" s="113"/>
      <c r="O879" s="115"/>
      <c r="P879" s="126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</row>
    <row r="880" spans="1:26" ht="17.25" customHeight="1">
      <c r="A880" s="3"/>
      <c r="B880" s="113"/>
      <c r="C880" s="113"/>
      <c r="D880" s="113"/>
      <c r="E880" s="113"/>
      <c r="F880" s="115"/>
      <c r="G880" s="116"/>
      <c r="H880" s="116"/>
      <c r="I880" s="116"/>
      <c r="J880" s="113"/>
      <c r="K880" s="113"/>
      <c r="L880" s="113"/>
      <c r="M880" s="113"/>
      <c r="N880" s="113"/>
      <c r="O880" s="115"/>
      <c r="P880" s="126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</row>
    <row r="881" spans="1:26" ht="17.25" customHeight="1">
      <c r="A881" s="3"/>
      <c r="B881" s="113"/>
      <c r="C881" s="113"/>
      <c r="D881" s="113"/>
      <c r="E881" s="113"/>
      <c r="F881" s="115"/>
      <c r="G881" s="116"/>
      <c r="H881" s="116"/>
      <c r="I881" s="116"/>
      <c r="J881" s="113"/>
      <c r="K881" s="113"/>
      <c r="L881" s="113"/>
      <c r="M881" s="113"/>
      <c r="N881" s="113"/>
      <c r="O881" s="115"/>
      <c r="P881" s="126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</row>
    <row r="882" spans="1:26" ht="17.25" customHeight="1">
      <c r="A882" s="3"/>
      <c r="B882" s="113"/>
      <c r="C882" s="113"/>
      <c r="D882" s="113"/>
      <c r="E882" s="113"/>
      <c r="F882" s="115"/>
      <c r="G882" s="116"/>
      <c r="H882" s="116"/>
      <c r="I882" s="116"/>
      <c r="J882" s="113"/>
      <c r="K882" s="113"/>
      <c r="L882" s="113"/>
      <c r="M882" s="113"/>
      <c r="N882" s="113"/>
      <c r="O882" s="115"/>
      <c r="P882" s="126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</row>
    <row r="883" spans="1:26" ht="17.25" customHeight="1">
      <c r="A883" s="3"/>
      <c r="B883" s="113"/>
      <c r="C883" s="113"/>
      <c r="D883" s="113"/>
      <c r="E883" s="113"/>
      <c r="F883" s="115"/>
      <c r="G883" s="116"/>
      <c r="H883" s="116"/>
      <c r="I883" s="116"/>
      <c r="J883" s="113"/>
      <c r="K883" s="113"/>
      <c r="L883" s="113"/>
      <c r="M883" s="113"/>
      <c r="N883" s="113"/>
      <c r="O883" s="115"/>
      <c r="P883" s="126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</row>
    <row r="884" spans="1:26" ht="17.25" customHeight="1">
      <c r="A884" s="3"/>
      <c r="B884" s="113"/>
      <c r="C884" s="113"/>
      <c r="D884" s="113"/>
      <c r="E884" s="113"/>
      <c r="F884" s="115"/>
      <c r="G884" s="116"/>
      <c r="H884" s="116"/>
      <c r="I884" s="116"/>
      <c r="J884" s="113"/>
      <c r="K884" s="113"/>
      <c r="L884" s="113"/>
      <c r="M884" s="113"/>
      <c r="N884" s="113"/>
      <c r="O884" s="115"/>
      <c r="P884" s="126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</row>
    <row r="885" spans="1:26" ht="17.25" customHeight="1">
      <c r="A885" s="3"/>
      <c r="B885" s="113"/>
      <c r="C885" s="113"/>
      <c r="D885" s="113"/>
      <c r="E885" s="113"/>
      <c r="F885" s="115"/>
      <c r="G885" s="116"/>
      <c r="H885" s="116"/>
      <c r="I885" s="116"/>
      <c r="J885" s="113"/>
      <c r="K885" s="113"/>
      <c r="L885" s="113"/>
      <c r="M885" s="113"/>
      <c r="N885" s="113"/>
      <c r="O885" s="115"/>
      <c r="P885" s="126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</row>
    <row r="886" spans="1:26" ht="17.25" customHeight="1">
      <c r="A886" s="3"/>
      <c r="B886" s="113"/>
      <c r="C886" s="113"/>
      <c r="D886" s="113"/>
      <c r="E886" s="113"/>
      <c r="F886" s="115"/>
      <c r="G886" s="116"/>
      <c r="H886" s="116"/>
      <c r="I886" s="116"/>
      <c r="J886" s="113"/>
      <c r="K886" s="113"/>
      <c r="L886" s="113"/>
      <c r="M886" s="113"/>
      <c r="N886" s="113"/>
      <c r="O886" s="115"/>
      <c r="P886" s="126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</row>
    <row r="887" spans="1:26" ht="17.25" customHeight="1">
      <c r="A887" s="3"/>
      <c r="B887" s="113"/>
      <c r="C887" s="113"/>
      <c r="D887" s="113"/>
      <c r="E887" s="113"/>
      <c r="F887" s="115"/>
      <c r="G887" s="116"/>
      <c r="H887" s="116"/>
      <c r="I887" s="116"/>
      <c r="J887" s="113"/>
      <c r="K887" s="113"/>
      <c r="L887" s="113"/>
      <c r="M887" s="113"/>
      <c r="N887" s="113"/>
      <c r="O887" s="115"/>
      <c r="P887" s="126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</row>
    <row r="888" spans="1:26" ht="17.25" customHeight="1">
      <c r="A888" s="3"/>
      <c r="B888" s="113"/>
      <c r="C888" s="113"/>
      <c r="D888" s="113"/>
      <c r="E888" s="113"/>
      <c r="F888" s="115"/>
      <c r="G888" s="116"/>
      <c r="H888" s="116"/>
      <c r="I888" s="116"/>
      <c r="J888" s="113"/>
      <c r="K888" s="113"/>
      <c r="L888" s="113"/>
      <c r="M888" s="113"/>
      <c r="N888" s="113"/>
      <c r="O888" s="115"/>
      <c r="P888" s="126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</row>
    <row r="889" spans="1:26" ht="17.25" customHeight="1">
      <c r="A889" s="3"/>
      <c r="B889" s="113"/>
      <c r="C889" s="113"/>
      <c r="D889" s="113"/>
      <c r="E889" s="113"/>
      <c r="F889" s="115"/>
      <c r="G889" s="116"/>
      <c r="H889" s="116"/>
      <c r="I889" s="116"/>
      <c r="J889" s="113"/>
      <c r="K889" s="113"/>
      <c r="L889" s="113"/>
      <c r="M889" s="113"/>
      <c r="N889" s="113"/>
      <c r="O889" s="115"/>
      <c r="P889" s="126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</row>
    <row r="890" spans="1:26" ht="17.25" customHeight="1">
      <c r="A890" s="3"/>
      <c r="B890" s="113"/>
      <c r="C890" s="113"/>
      <c r="D890" s="113"/>
      <c r="E890" s="113"/>
      <c r="F890" s="115"/>
      <c r="G890" s="116"/>
      <c r="H890" s="116"/>
      <c r="I890" s="116"/>
      <c r="J890" s="113"/>
      <c r="K890" s="113"/>
      <c r="L890" s="113"/>
      <c r="M890" s="113"/>
      <c r="N890" s="113"/>
      <c r="O890" s="115"/>
      <c r="P890" s="126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</row>
    <row r="891" spans="1:26" ht="17.25" customHeight="1">
      <c r="A891" s="3"/>
      <c r="B891" s="113"/>
      <c r="C891" s="113"/>
      <c r="D891" s="113"/>
      <c r="E891" s="113"/>
      <c r="F891" s="115"/>
      <c r="G891" s="116"/>
      <c r="H891" s="116"/>
      <c r="I891" s="116"/>
      <c r="J891" s="113"/>
      <c r="K891" s="113"/>
      <c r="L891" s="113"/>
      <c r="M891" s="113"/>
      <c r="N891" s="113"/>
      <c r="O891" s="115"/>
      <c r="P891" s="126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</row>
    <row r="892" spans="1:26" ht="17.25" customHeight="1">
      <c r="A892" s="3"/>
      <c r="B892" s="113"/>
      <c r="C892" s="113"/>
      <c r="D892" s="113"/>
      <c r="E892" s="113"/>
      <c r="F892" s="115"/>
      <c r="G892" s="116"/>
      <c r="H892" s="116"/>
      <c r="I892" s="116"/>
      <c r="J892" s="113"/>
      <c r="K892" s="113"/>
      <c r="L892" s="113"/>
      <c r="M892" s="113"/>
      <c r="N892" s="113"/>
      <c r="O892" s="115"/>
      <c r="P892" s="126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</row>
    <row r="893" spans="1:26" ht="17.25" customHeight="1">
      <c r="A893" s="3"/>
      <c r="B893" s="113"/>
      <c r="C893" s="113"/>
      <c r="D893" s="113"/>
      <c r="E893" s="113"/>
      <c r="F893" s="115"/>
      <c r="G893" s="116"/>
      <c r="H893" s="116"/>
      <c r="I893" s="116"/>
      <c r="J893" s="113"/>
      <c r="K893" s="113"/>
      <c r="L893" s="113"/>
      <c r="M893" s="113"/>
      <c r="N893" s="113"/>
      <c r="O893" s="115"/>
      <c r="P893" s="126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</row>
    <row r="894" spans="1:26" ht="17.25" customHeight="1">
      <c r="A894" s="3"/>
      <c r="B894" s="113"/>
      <c r="C894" s="113"/>
      <c r="D894" s="113"/>
      <c r="E894" s="113"/>
      <c r="F894" s="115"/>
      <c r="G894" s="116"/>
      <c r="H894" s="116"/>
      <c r="I894" s="116"/>
      <c r="J894" s="113"/>
      <c r="K894" s="113"/>
      <c r="L894" s="113"/>
      <c r="M894" s="113"/>
      <c r="N894" s="113"/>
      <c r="O894" s="115"/>
      <c r="P894" s="126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</row>
    <row r="895" spans="1:26" ht="17.25" customHeight="1">
      <c r="A895" s="3"/>
      <c r="B895" s="113"/>
      <c r="C895" s="113"/>
      <c r="D895" s="113"/>
      <c r="E895" s="113"/>
      <c r="F895" s="115"/>
      <c r="G895" s="116"/>
      <c r="H895" s="116"/>
      <c r="I895" s="116"/>
      <c r="J895" s="113"/>
      <c r="K895" s="113"/>
      <c r="L895" s="113"/>
      <c r="M895" s="113"/>
      <c r="N895" s="113"/>
      <c r="O895" s="115"/>
      <c r="P895" s="126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</row>
    <row r="896" spans="1:26" ht="17.25" customHeight="1">
      <c r="A896" s="3"/>
      <c r="B896" s="113"/>
      <c r="C896" s="113"/>
      <c r="D896" s="113"/>
      <c r="E896" s="113"/>
      <c r="F896" s="115"/>
      <c r="G896" s="116"/>
      <c r="H896" s="116"/>
      <c r="I896" s="116"/>
      <c r="J896" s="113"/>
      <c r="K896" s="113"/>
      <c r="L896" s="113"/>
      <c r="M896" s="113"/>
      <c r="N896" s="113"/>
      <c r="O896" s="115"/>
      <c r="P896" s="126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</row>
    <row r="897" spans="1:26" ht="17.25" customHeight="1">
      <c r="A897" s="3"/>
      <c r="B897" s="113"/>
      <c r="C897" s="113"/>
      <c r="D897" s="113"/>
      <c r="E897" s="113"/>
      <c r="F897" s="115"/>
      <c r="G897" s="116"/>
      <c r="H897" s="116"/>
      <c r="I897" s="116"/>
      <c r="J897" s="113"/>
      <c r="K897" s="113"/>
      <c r="L897" s="113"/>
      <c r="M897" s="113"/>
      <c r="N897" s="113"/>
      <c r="O897" s="115"/>
      <c r="P897" s="126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</row>
    <row r="898" spans="1:26" ht="17.25" customHeight="1">
      <c r="A898" s="3"/>
      <c r="B898" s="113"/>
      <c r="C898" s="113"/>
      <c r="D898" s="113"/>
      <c r="E898" s="113"/>
      <c r="F898" s="115"/>
      <c r="G898" s="116"/>
      <c r="H898" s="116"/>
      <c r="I898" s="116"/>
      <c r="J898" s="113"/>
      <c r="K898" s="113"/>
      <c r="L898" s="113"/>
      <c r="M898" s="113"/>
      <c r="N898" s="113"/>
      <c r="O898" s="115"/>
      <c r="P898" s="126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</row>
    <row r="899" spans="1:26" ht="17.25" customHeight="1">
      <c r="A899" s="3"/>
      <c r="B899" s="113"/>
      <c r="C899" s="113"/>
      <c r="D899" s="113"/>
      <c r="E899" s="113"/>
      <c r="F899" s="115"/>
      <c r="G899" s="116"/>
      <c r="H899" s="116"/>
      <c r="I899" s="116"/>
      <c r="J899" s="113"/>
      <c r="K899" s="113"/>
      <c r="L899" s="113"/>
      <c r="M899" s="113"/>
      <c r="N899" s="113"/>
      <c r="O899" s="115"/>
      <c r="P899" s="126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</row>
    <row r="900" spans="1:26" ht="17.25" customHeight="1">
      <c r="A900" s="3"/>
      <c r="B900" s="113"/>
      <c r="C900" s="113"/>
      <c r="D900" s="113"/>
      <c r="E900" s="113"/>
      <c r="F900" s="115"/>
      <c r="G900" s="116"/>
      <c r="H900" s="116"/>
      <c r="I900" s="116"/>
      <c r="J900" s="113"/>
      <c r="K900" s="113"/>
      <c r="L900" s="113"/>
      <c r="M900" s="113"/>
      <c r="N900" s="113"/>
      <c r="O900" s="115"/>
      <c r="P900" s="126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</row>
    <row r="901" spans="1:26" ht="17.25" customHeight="1">
      <c r="A901" s="3"/>
      <c r="B901" s="113"/>
      <c r="C901" s="113"/>
      <c r="D901" s="113"/>
      <c r="E901" s="113"/>
      <c r="F901" s="115"/>
      <c r="G901" s="116"/>
      <c r="H901" s="116"/>
      <c r="I901" s="116"/>
      <c r="J901" s="113"/>
      <c r="K901" s="113"/>
      <c r="L901" s="113"/>
      <c r="M901" s="113"/>
      <c r="N901" s="113"/>
      <c r="O901" s="115"/>
      <c r="P901" s="126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</row>
    <row r="902" spans="1:26" ht="17.25" customHeight="1">
      <c r="A902" s="3"/>
      <c r="B902" s="113"/>
      <c r="C902" s="113"/>
      <c r="D902" s="113"/>
      <c r="E902" s="113"/>
      <c r="F902" s="115"/>
      <c r="G902" s="116"/>
      <c r="H902" s="116"/>
      <c r="I902" s="116"/>
      <c r="J902" s="113"/>
      <c r="K902" s="113"/>
      <c r="L902" s="113"/>
      <c r="M902" s="113"/>
      <c r="N902" s="113"/>
      <c r="O902" s="115"/>
      <c r="P902" s="126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</row>
    <row r="903" spans="1:26" ht="17.25" customHeight="1">
      <c r="A903" s="3"/>
      <c r="B903" s="113"/>
      <c r="C903" s="113"/>
      <c r="D903" s="113"/>
      <c r="E903" s="113"/>
      <c r="F903" s="115"/>
      <c r="G903" s="116"/>
      <c r="H903" s="116"/>
      <c r="I903" s="116"/>
      <c r="J903" s="113"/>
      <c r="K903" s="113"/>
      <c r="L903" s="113"/>
      <c r="M903" s="113"/>
      <c r="N903" s="113"/>
      <c r="O903" s="115"/>
      <c r="P903" s="126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</row>
    <row r="904" spans="1:26" ht="17.25" customHeight="1">
      <c r="A904" s="3"/>
      <c r="B904" s="113"/>
      <c r="C904" s="113"/>
      <c r="D904" s="113"/>
      <c r="E904" s="113"/>
      <c r="F904" s="115"/>
      <c r="G904" s="116"/>
      <c r="H904" s="116"/>
      <c r="I904" s="116"/>
      <c r="J904" s="113"/>
      <c r="K904" s="113"/>
      <c r="L904" s="113"/>
      <c r="M904" s="113"/>
      <c r="N904" s="113"/>
      <c r="O904" s="115"/>
      <c r="P904" s="126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</row>
    <row r="905" spans="1:26" ht="17.25" customHeight="1">
      <c r="A905" s="3"/>
      <c r="B905" s="113"/>
      <c r="C905" s="113"/>
      <c r="D905" s="113"/>
      <c r="E905" s="113"/>
      <c r="F905" s="115"/>
      <c r="G905" s="116"/>
      <c r="H905" s="116"/>
      <c r="I905" s="116"/>
      <c r="J905" s="113"/>
      <c r="K905" s="113"/>
      <c r="L905" s="113"/>
      <c r="M905" s="113"/>
      <c r="N905" s="113"/>
      <c r="O905" s="115"/>
      <c r="P905" s="126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</row>
    <row r="906" spans="1:26" ht="17.25" customHeight="1">
      <c r="A906" s="3"/>
      <c r="B906" s="113"/>
      <c r="C906" s="113"/>
      <c r="D906" s="113"/>
      <c r="E906" s="113"/>
      <c r="F906" s="115"/>
      <c r="G906" s="116"/>
      <c r="H906" s="116"/>
      <c r="I906" s="116"/>
      <c r="J906" s="113"/>
      <c r="K906" s="113"/>
      <c r="L906" s="113"/>
      <c r="M906" s="113"/>
      <c r="N906" s="113"/>
      <c r="O906" s="115"/>
      <c r="P906" s="126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</row>
    <row r="907" spans="1:26" ht="17.25" customHeight="1">
      <c r="A907" s="3"/>
      <c r="B907" s="113"/>
      <c r="C907" s="113"/>
      <c r="D907" s="113"/>
      <c r="E907" s="113"/>
      <c r="F907" s="115"/>
      <c r="G907" s="116"/>
      <c r="H907" s="116"/>
      <c r="I907" s="116"/>
      <c r="J907" s="113"/>
      <c r="K907" s="113"/>
      <c r="L907" s="113"/>
      <c r="M907" s="113"/>
      <c r="N907" s="113"/>
      <c r="O907" s="115"/>
      <c r="P907" s="126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</row>
    <row r="908" spans="1:26" ht="17.25" customHeight="1">
      <c r="A908" s="3"/>
      <c r="B908" s="113"/>
      <c r="C908" s="113"/>
      <c r="D908" s="113"/>
      <c r="E908" s="113"/>
      <c r="F908" s="115"/>
      <c r="G908" s="116"/>
      <c r="H908" s="116"/>
      <c r="I908" s="116"/>
      <c r="J908" s="113"/>
      <c r="K908" s="113"/>
      <c r="L908" s="113"/>
      <c r="M908" s="113"/>
      <c r="N908" s="113"/>
      <c r="O908" s="115"/>
      <c r="P908" s="126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</row>
    <row r="909" spans="1:26" ht="17.25" customHeight="1">
      <c r="A909" s="3"/>
      <c r="B909" s="113"/>
      <c r="C909" s="113"/>
      <c r="D909" s="113"/>
      <c r="E909" s="113"/>
      <c r="F909" s="115"/>
      <c r="G909" s="116"/>
      <c r="H909" s="116"/>
      <c r="I909" s="116"/>
      <c r="J909" s="113"/>
      <c r="K909" s="113"/>
      <c r="L909" s="113"/>
      <c r="M909" s="113"/>
      <c r="N909" s="113"/>
      <c r="O909" s="115"/>
      <c r="P909" s="126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</row>
    <row r="910" spans="1:26" ht="17.25" customHeight="1">
      <c r="A910" s="3"/>
      <c r="B910" s="113"/>
      <c r="C910" s="113"/>
      <c r="D910" s="113"/>
      <c r="E910" s="113"/>
      <c r="F910" s="115"/>
      <c r="G910" s="116"/>
      <c r="H910" s="116"/>
      <c r="I910" s="116"/>
      <c r="J910" s="113"/>
      <c r="K910" s="113"/>
      <c r="L910" s="113"/>
      <c r="M910" s="113"/>
      <c r="N910" s="113"/>
      <c r="O910" s="115"/>
      <c r="P910" s="126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</row>
    <row r="911" spans="1:26" ht="17.25" customHeight="1">
      <c r="A911" s="3"/>
      <c r="B911" s="113"/>
      <c r="C911" s="113"/>
      <c r="D911" s="113"/>
      <c r="E911" s="113"/>
      <c r="F911" s="115"/>
      <c r="G911" s="116"/>
      <c r="H911" s="116"/>
      <c r="I911" s="116"/>
      <c r="J911" s="113"/>
      <c r="K911" s="113"/>
      <c r="L911" s="113"/>
      <c r="M911" s="113"/>
      <c r="N911" s="113"/>
      <c r="O911" s="115"/>
      <c r="P911" s="126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</row>
    <row r="912" spans="1:26" ht="17.25" customHeight="1">
      <c r="A912" s="3"/>
      <c r="B912" s="113"/>
      <c r="C912" s="113"/>
      <c r="D912" s="113"/>
      <c r="E912" s="113"/>
      <c r="F912" s="115"/>
      <c r="G912" s="116"/>
      <c r="H912" s="116"/>
      <c r="I912" s="116"/>
      <c r="J912" s="113"/>
      <c r="K912" s="113"/>
      <c r="L912" s="113"/>
      <c r="M912" s="113"/>
      <c r="N912" s="113"/>
      <c r="O912" s="115"/>
      <c r="P912" s="126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</row>
    <row r="913" spans="1:26" ht="17.25" customHeight="1">
      <c r="A913" s="3"/>
      <c r="B913" s="113"/>
      <c r="C913" s="113"/>
      <c r="D913" s="113"/>
      <c r="E913" s="113"/>
      <c r="F913" s="115"/>
      <c r="G913" s="116"/>
      <c r="H913" s="116"/>
      <c r="I913" s="116"/>
      <c r="J913" s="113"/>
      <c r="K913" s="113"/>
      <c r="L913" s="113"/>
      <c r="M913" s="113"/>
      <c r="N913" s="113"/>
      <c r="O913" s="115"/>
      <c r="P913" s="126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</row>
    <row r="914" spans="1:26" ht="17.25" customHeight="1">
      <c r="A914" s="3"/>
      <c r="B914" s="113"/>
      <c r="C914" s="113"/>
      <c r="D914" s="113"/>
      <c r="E914" s="113"/>
      <c r="F914" s="115"/>
      <c r="G914" s="116"/>
      <c r="H914" s="116"/>
      <c r="I914" s="116"/>
      <c r="J914" s="113"/>
      <c r="K914" s="113"/>
      <c r="L914" s="113"/>
      <c r="M914" s="113"/>
      <c r="N914" s="113"/>
      <c r="O914" s="115"/>
      <c r="P914" s="126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</row>
    <row r="915" spans="1:26" ht="17.25" customHeight="1">
      <c r="A915" s="3"/>
      <c r="B915" s="113"/>
      <c r="C915" s="113"/>
      <c r="D915" s="113"/>
      <c r="E915" s="113"/>
      <c r="F915" s="115"/>
      <c r="G915" s="116"/>
      <c r="H915" s="116"/>
      <c r="I915" s="116"/>
      <c r="J915" s="113"/>
      <c r="K915" s="113"/>
      <c r="L915" s="113"/>
      <c r="M915" s="113"/>
      <c r="N915" s="113"/>
      <c r="O915" s="115"/>
      <c r="P915" s="126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</row>
    <row r="916" spans="1:26" ht="17.25" customHeight="1">
      <c r="A916" s="3"/>
      <c r="B916" s="113"/>
      <c r="C916" s="113"/>
      <c r="D916" s="113"/>
      <c r="E916" s="113"/>
      <c r="F916" s="115"/>
      <c r="G916" s="116"/>
      <c r="H916" s="116"/>
      <c r="I916" s="116"/>
      <c r="J916" s="113"/>
      <c r="K916" s="113"/>
      <c r="L916" s="113"/>
      <c r="M916" s="113"/>
      <c r="N916" s="113"/>
      <c r="O916" s="115"/>
      <c r="P916" s="126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</row>
    <row r="917" spans="1:26" ht="17.25" customHeight="1">
      <c r="A917" s="3"/>
      <c r="B917" s="113"/>
      <c r="C917" s="113"/>
      <c r="D917" s="113"/>
      <c r="E917" s="113"/>
      <c r="F917" s="115"/>
      <c r="G917" s="116"/>
      <c r="H917" s="116"/>
      <c r="I917" s="116"/>
      <c r="J917" s="113"/>
      <c r="K917" s="113"/>
      <c r="L917" s="113"/>
      <c r="M917" s="113"/>
      <c r="N917" s="113"/>
      <c r="O917" s="115"/>
      <c r="P917" s="126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</row>
    <row r="918" spans="1:26" ht="17.25" customHeight="1">
      <c r="A918" s="3"/>
      <c r="B918" s="113"/>
      <c r="C918" s="113"/>
      <c r="D918" s="113"/>
      <c r="E918" s="113"/>
      <c r="F918" s="115"/>
      <c r="G918" s="116"/>
      <c r="H918" s="116"/>
      <c r="I918" s="116"/>
      <c r="J918" s="113"/>
      <c r="K918" s="113"/>
      <c r="L918" s="113"/>
      <c r="M918" s="113"/>
      <c r="N918" s="113"/>
      <c r="O918" s="115"/>
      <c r="P918" s="126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</row>
    <row r="919" spans="1:26" ht="17.25" customHeight="1">
      <c r="A919" s="3"/>
      <c r="B919" s="113"/>
      <c r="C919" s="113"/>
      <c r="D919" s="113"/>
      <c r="E919" s="113"/>
      <c r="F919" s="115"/>
      <c r="G919" s="116"/>
      <c r="H919" s="116"/>
      <c r="I919" s="116"/>
      <c r="J919" s="113"/>
      <c r="K919" s="113"/>
      <c r="L919" s="113"/>
      <c r="M919" s="113"/>
      <c r="N919" s="113"/>
      <c r="O919" s="115"/>
      <c r="P919" s="126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</row>
    <row r="920" spans="1:26" ht="17.25" customHeight="1">
      <c r="A920" s="3"/>
      <c r="B920" s="113"/>
      <c r="C920" s="113"/>
      <c r="D920" s="113"/>
      <c r="E920" s="113"/>
      <c r="F920" s="115"/>
      <c r="G920" s="116"/>
      <c r="H920" s="116"/>
      <c r="I920" s="116"/>
      <c r="J920" s="113"/>
      <c r="K920" s="113"/>
      <c r="L920" s="113"/>
      <c r="M920" s="113"/>
      <c r="N920" s="113"/>
      <c r="O920" s="115"/>
      <c r="P920" s="126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</row>
    <row r="921" spans="1:26" ht="17.25" customHeight="1">
      <c r="A921" s="3"/>
      <c r="B921" s="113"/>
      <c r="C921" s="113"/>
      <c r="D921" s="113"/>
      <c r="E921" s="113"/>
      <c r="F921" s="115"/>
      <c r="G921" s="116"/>
      <c r="H921" s="116"/>
      <c r="I921" s="116"/>
      <c r="J921" s="113"/>
      <c r="K921" s="113"/>
      <c r="L921" s="113"/>
      <c r="M921" s="113"/>
      <c r="N921" s="113"/>
      <c r="O921" s="115"/>
      <c r="P921" s="126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</row>
    <row r="922" spans="1:26" ht="17.25" customHeight="1">
      <c r="A922" s="3"/>
      <c r="B922" s="113"/>
      <c r="C922" s="113"/>
      <c r="D922" s="113"/>
      <c r="E922" s="113"/>
      <c r="F922" s="115"/>
      <c r="G922" s="116"/>
      <c r="H922" s="116"/>
      <c r="I922" s="116"/>
      <c r="J922" s="113"/>
      <c r="K922" s="113"/>
      <c r="L922" s="113"/>
      <c r="M922" s="113"/>
      <c r="N922" s="113"/>
      <c r="O922" s="115"/>
      <c r="P922" s="126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</row>
    <row r="923" spans="1:26" ht="17.25" customHeight="1">
      <c r="A923" s="3"/>
      <c r="B923" s="113"/>
      <c r="C923" s="113"/>
      <c r="D923" s="113"/>
      <c r="E923" s="113"/>
      <c r="F923" s="115"/>
      <c r="G923" s="116"/>
      <c r="H923" s="116"/>
      <c r="I923" s="116"/>
      <c r="J923" s="113"/>
      <c r="K923" s="113"/>
      <c r="L923" s="113"/>
      <c r="M923" s="113"/>
      <c r="N923" s="113"/>
      <c r="O923" s="115"/>
      <c r="P923" s="126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</row>
    <row r="924" spans="1:26" ht="17.25" customHeight="1">
      <c r="A924" s="3"/>
      <c r="B924" s="113"/>
      <c r="C924" s="113"/>
      <c r="D924" s="113"/>
      <c r="E924" s="113"/>
      <c r="F924" s="115"/>
      <c r="G924" s="116"/>
      <c r="H924" s="116"/>
      <c r="I924" s="116"/>
      <c r="J924" s="113"/>
      <c r="K924" s="113"/>
      <c r="L924" s="113"/>
      <c r="M924" s="113"/>
      <c r="N924" s="113"/>
      <c r="O924" s="115"/>
      <c r="P924" s="126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</row>
    <row r="925" spans="1:26" ht="17.25" customHeight="1">
      <c r="A925" s="3"/>
      <c r="B925" s="113"/>
      <c r="C925" s="113"/>
      <c r="D925" s="113"/>
      <c r="E925" s="113"/>
      <c r="F925" s="115"/>
      <c r="G925" s="116"/>
      <c r="H925" s="116"/>
      <c r="I925" s="116"/>
      <c r="J925" s="113"/>
      <c r="K925" s="113"/>
      <c r="L925" s="113"/>
      <c r="M925" s="113"/>
      <c r="N925" s="113"/>
      <c r="O925" s="115"/>
      <c r="P925" s="126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</row>
    <row r="926" spans="1:26" ht="17.25" customHeight="1">
      <c r="A926" s="3"/>
      <c r="B926" s="113"/>
      <c r="C926" s="113"/>
      <c r="D926" s="113"/>
      <c r="E926" s="113"/>
      <c r="F926" s="115"/>
      <c r="G926" s="116"/>
      <c r="H926" s="116"/>
      <c r="I926" s="116"/>
      <c r="J926" s="113"/>
      <c r="K926" s="113"/>
      <c r="L926" s="113"/>
      <c r="M926" s="113"/>
      <c r="N926" s="113"/>
      <c r="O926" s="115"/>
      <c r="P926" s="126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</row>
    <row r="927" spans="1:26" ht="17.25" customHeight="1">
      <c r="A927" s="3"/>
      <c r="B927" s="113"/>
      <c r="C927" s="113"/>
      <c r="D927" s="113"/>
      <c r="E927" s="113"/>
      <c r="F927" s="115"/>
      <c r="G927" s="116"/>
      <c r="H927" s="116"/>
      <c r="I927" s="116"/>
      <c r="J927" s="113"/>
      <c r="K927" s="113"/>
      <c r="L927" s="113"/>
      <c r="M927" s="113"/>
      <c r="N927" s="113"/>
      <c r="O927" s="115"/>
      <c r="P927" s="126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</row>
    <row r="928" spans="1:26" ht="17.25" customHeight="1">
      <c r="A928" s="3"/>
      <c r="B928" s="113"/>
      <c r="C928" s="113"/>
      <c r="D928" s="113"/>
      <c r="E928" s="113"/>
      <c r="F928" s="115"/>
      <c r="G928" s="116"/>
      <c r="H928" s="116"/>
      <c r="I928" s="116"/>
      <c r="J928" s="113"/>
      <c r="K928" s="113"/>
      <c r="L928" s="113"/>
      <c r="M928" s="113"/>
      <c r="N928" s="113"/>
      <c r="O928" s="115"/>
      <c r="P928" s="126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</row>
    <row r="929" spans="1:26" ht="17.25" customHeight="1">
      <c r="A929" s="3"/>
      <c r="B929" s="113"/>
      <c r="C929" s="113"/>
      <c r="D929" s="113"/>
      <c r="E929" s="113"/>
      <c r="F929" s="115"/>
      <c r="G929" s="116"/>
      <c r="H929" s="116"/>
      <c r="I929" s="116"/>
      <c r="J929" s="113"/>
      <c r="K929" s="113"/>
      <c r="L929" s="113"/>
      <c r="M929" s="113"/>
      <c r="N929" s="113"/>
      <c r="O929" s="115"/>
      <c r="P929" s="126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</row>
    <row r="930" spans="1:26" ht="17.25" customHeight="1">
      <c r="A930" s="3"/>
      <c r="B930" s="113"/>
      <c r="C930" s="113"/>
      <c r="D930" s="113"/>
      <c r="E930" s="113"/>
      <c r="F930" s="115"/>
      <c r="G930" s="116"/>
      <c r="H930" s="116"/>
      <c r="I930" s="116"/>
      <c r="J930" s="113"/>
      <c r="K930" s="113"/>
      <c r="L930" s="113"/>
      <c r="M930" s="113"/>
      <c r="N930" s="113"/>
      <c r="O930" s="115"/>
      <c r="P930" s="126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</row>
    <row r="931" spans="1:26" ht="17.25" customHeight="1">
      <c r="A931" s="3"/>
      <c r="B931" s="113"/>
      <c r="C931" s="113"/>
      <c r="D931" s="113"/>
      <c r="E931" s="113"/>
      <c r="F931" s="115"/>
      <c r="G931" s="116"/>
      <c r="H931" s="116"/>
      <c r="I931" s="116"/>
      <c r="J931" s="113"/>
      <c r="K931" s="113"/>
      <c r="L931" s="113"/>
      <c r="M931" s="113"/>
      <c r="N931" s="113"/>
      <c r="O931" s="115"/>
      <c r="P931" s="126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</row>
    <row r="932" spans="1:26" ht="17.25" customHeight="1">
      <c r="A932" s="3"/>
      <c r="B932" s="113"/>
      <c r="C932" s="113"/>
      <c r="D932" s="113"/>
      <c r="E932" s="113"/>
      <c r="F932" s="115"/>
      <c r="G932" s="116"/>
      <c r="H932" s="116"/>
      <c r="I932" s="116"/>
      <c r="J932" s="113"/>
      <c r="K932" s="113"/>
      <c r="L932" s="113"/>
      <c r="M932" s="113"/>
      <c r="N932" s="113"/>
      <c r="O932" s="115"/>
      <c r="P932" s="126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</row>
    <row r="933" spans="1:26" ht="17.25" customHeight="1">
      <c r="A933" s="3"/>
      <c r="B933" s="113"/>
      <c r="C933" s="113"/>
      <c r="D933" s="113"/>
      <c r="E933" s="113"/>
      <c r="F933" s="115"/>
      <c r="G933" s="116"/>
      <c r="H933" s="116"/>
      <c r="I933" s="116"/>
      <c r="J933" s="113"/>
      <c r="K933" s="113"/>
      <c r="L933" s="113"/>
      <c r="M933" s="113"/>
      <c r="N933" s="113"/>
      <c r="O933" s="115"/>
      <c r="P933" s="126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</row>
    <row r="934" spans="1:26" ht="17.25" customHeight="1">
      <c r="A934" s="3"/>
      <c r="B934" s="113"/>
      <c r="C934" s="113"/>
      <c r="D934" s="113"/>
      <c r="E934" s="113"/>
      <c r="F934" s="115"/>
      <c r="G934" s="116"/>
      <c r="H934" s="116"/>
      <c r="I934" s="116"/>
      <c r="J934" s="113"/>
      <c r="K934" s="113"/>
      <c r="L934" s="113"/>
      <c r="M934" s="113"/>
      <c r="N934" s="113"/>
      <c r="O934" s="115"/>
      <c r="P934" s="126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</row>
    <row r="935" spans="1:26" ht="17.25" customHeight="1">
      <c r="A935" s="3"/>
      <c r="B935" s="113"/>
      <c r="C935" s="113"/>
      <c r="D935" s="113"/>
      <c r="E935" s="113"/>
      <c r="F935" s="115"/>
      <c r="G935" s="116"/>
      <c r="H935" s="116"/>
      <c r="I935" s="116"/>
      <c r="J935" s="113"/>
      <c r="K935" s="113"/>
      <c r="L935" s="113"/>
      <c r="M935" s="113"/>
      <c r="N935" s="113"/>
      <c r="O935" s="115"/>
      <c r="P935" s="126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</row>
    <row r="936" spans="1:26" ht="17.25" customHeight="1">
      <c r="A936" s="3"/>
      <c r="B936" s="113"/>
      <c r="C936" s="113"/>
      <c r="D936" s="113"/>
      <c r="E936" s="113"/>
      <c r="F936" s="115"/>
      <c r="G936" s="116"/>
      <c r="H936" s="116"/>
      <c r="I936" s="116"/>
      <c r="J936" s="113"/>
      <c r="K936" s="113"/>
      <c r="L936" s="113"/>
      <c r="M936" s="113"/>
      <c r="N936" s="113"/>
      <c r="O936" s="115"/>
      <c r="P936" s="126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</row>
    <row r="937" spans="1:26" ht="17.25" customHeight="1">
      <c r="A937" s="3"/>
      <c r="B937" s="113"/>
      <c r="C937" s="113"/>
      <c r="D937" s="113"/>
      <c r="E937" s="113"/>
      <c r="F937" s="115"/>
      <c r="G937" s="116"/>
      <c r="H937" s="116"/>
      <c r="I937" s="116"/>
      <c r="J937" s="113"/>
      <c r="K937" s="113"/>
      <c r="L937" s="113"/>
      <c r="M937" s="113"/>
      <c r="N937" s="113"/>
      <c r="O937" s="115"/>
      <c r="P937" s="126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</row>
    <row r="938" spans="1:26" ht="17.25" customHeight="1">
      <c r="A938" s="3"/>
      <c r="B938" s="113"/>
      <c r="C938" s="113"/>
      <c r="D938" s="113"/>
      <c r="E938" s="113"/>
      <c r="F938" s="115"/>
      <c r="G938" s="116"/>
      <c r="H938" s="116"/>
      <c r="I938" s="116"/>
      <c r="J938" s="113"/>
      <c r="K938" s="113"/>
      <c r="L938" s="113"/>
      <c r="M938" s="113"/>
      <c r="N938" s="113"/>
      <c r="O938" s="115"/>
      <c r="P938" s="126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</row>
    <row r="939" spans="1:26" ht="17.25" customHeight="1">
      <c r="A939" s="3"/>
      <c r="B939" s="113"/>
      <c r="C939" s="113"/>
      <c r="D939" s="113"/>
      <c r="E939" s="113"/>
      <c r="F939" s="115"/>
      <c r="G939" s="116"/>
      <c r="H939" s="116"/>
      <c r="I939" s="116"/>
      <c r="J939" s="113"/>
      <c r="K939" s="113"/>
      <c r="L939" s="113"/>
      <c r="M939" s="113"/>
      <c r="N939" s="113"/>
      <c r="O939" s="115"/>
      <c r="P939" s="126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</row>
    <row r="940" spans="1:26" ht="17.25" customHeight="1">
      <c r="A940" s="3"/>
      <c r="B940" s="113"/>
      <c r="C940" s="113"/>
      <c r="D940" s="113"/>
      <c r="E940" s="113"/>
      <c r="F940" s="115"/>
      <c r="G940" s="116"/>
      <c r="H940" s="116"/>
      <c r="I940" s="116"/>
      <c r="J940" s="113"/>
      <c r="K940" s="113"/>
      <c r="L940" s="113"/>
      <c r="M940" s="113"/>
      <c r="N940" s="113"/>
      <c r="O940" s="115"/>
      <c r="P940" s="126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</row>
    <row r="941" spans="1:26" ht="17.25" customHeight="1">
      <c r="A941" s="3"/>
      <c r="B941" s="113"/>
      <c r="C941" s="113"/>
      <c r="D941" s="113"/>
      <c r="E941" s="113"/>
      <c r="F941" s="115"/>
      <c r="G941" s="116"/>
      <c r="H941" s="116"/>
      <c r="I941" s="116"/>
      <c r="J941" s="113"/>
      <c r="K941" s="113"/>
      <c r="L941" s="113"/>
      <c r="M941" s="113"/>
      <c r="N941" s="113"/>
      <c r="O941" s="115"/>
      <c r="P941" s="126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</row>
    <row r="942" spans="1:26" ht="17.25" customHeight="1">
      <c r="A942" s="3"/>
      <c r="B942" s="113"/>
      <c r="C942" s="113"/>
      <c r="D942" s="113"/>
      <c r="E942" s="113"/>
      <c r="F942" s="115"/>
      <c r="G942" s="116"/>
      <c r="H942" s="116"/>
      <c r="I942" s="116"/>
      <c r="J942" s="113"/>
      <c r="K942" s="113"/>
      <c r="L942" s="113"/>
      <c r="M942" s="113"/>
      <c r="N942" s="113"/>
      <c r="O942" s="115"/>
      <c r="P942" s="126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</row>
    <row r="943" spans="1:26" ht="17.25" customHeight="1">
      <c r="A943" s="3"/>
      <c r="B943" s="113"/>
      <c r="C943" s="113"/>
      <c r="D943" s="113"/>
      <c r="E943" s="113"/>
      <c r="F943" s="115"/>
      <c r="G943" s="116"/>
      <c r="H943" s="116"/>
      <c r="I943" s="116"/>
      <c r="J943" s="113"/>
      <c r="K943" s="113"/>
      <c r="L943" s="113"/>
      <c r="M943" s="113"/>
      <c r="N943" s="113"/>
      <c r="O943" s="115"/>
      <c r="P943" s="126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</row>
    <row r="944" spans="1:26" ht="17.25" customHeight="1">
      <c r="A944" s="3"/>
      <c r="B944" s="113"/>
      <c r="C944" s="113"/>
      <c r="D944" s="113"/>
      <c r="E944" s="113"/>
      <c r="F944" s="115"/>
      <c r="G944" s="116"/>
      <c r="H944" s="116"/>
      <c r="I944" s="116"/>
      <c r="J944" s="113"/>
      <c r="K944" s="113"/>
      <c r="L944" s="113"/>
      <c r="M944" s="113"/>
      <c r="N944" s="113"/>
      <c r="O944" s="115"/>
      <c r="P944" s="126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</row>
    <row r="945" spans="1:26" ht="17.25" customHeight="1">
      <c r="A945" s="3"/>
      <c r="B945" s="113"/>
      <c r="C945" s="113"/>
      <c r="D945" s="113"/>
      <c r="E945" s="113"/>
      <c r="F945" s="115"/>
      <c r="G945" s="116"/>
      <c r="H945" s="116"/>
      <c r="I945" s="116"/>
      <c r="J945" s="113"/>
      <c r="K945" s="113"/>
      <c r="L945" s="113"/>
      <c r="M945" s="113"/>
      <c r="N945" s="113"/>
      <c r="O945" s="115"/>
      <c r="P945" s="126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</row>
    <row r="946" spans="1:26" ht="17.25" customHeight="1">
      <c r="A946" s="3"/>
      <c r="B946" s="113"/>
      <c r="C946" s="113"/>
      <c r="D946" s="113"/>
      <c r="E946" s="113"/>
      <c r="F946" s="115"/>
      <c r="G946" s="116"/>
      <c r="H946" s="116"/>
      <c r="I946" s="116"/>
      <c r="J946" s="113"/>
      <c r="K946" s="113"/>
      <c r="L946" s="113"/>
      <c r="M946" s="113"/>
      <c r="N946" s="113"/>
      <c r="O946" s="115"/>
      <c r="P946" s="126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</row>
    <row r="947" spans="1:26" ht="17.25" customHeight="1">
      <c r="A947" s="3"/>
      <c r="B947" s="113"/>
      <c r="C947" s="113"/>
      <c r="D947" s="113"/>
      <c r="E947" s="113"/>
      <c r="F947" s="115"/>
      <c r="G947" s="116"/>
      <c r="H947" s="116"/>
      <c r="I947" s="116"/>
      <c r="J947" s="113"/>
      <c r="K947" s="113"/>
      <c r="L947" s="113"/>
      <c r="M947" s="113"/>
      <c r="N947" s="113"/>
      <c r="O947" s="115"/>
      <c r="P947" s="126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</row>
    <row r="948" spans="1:26" ht="17.25" customHeight="1">
      <c r="A948" s="3"/>
      <c r="B948" s="113"/>
      <c r="C948" s="113"/>
      <c r="D948" s="113"/>
      <c r="E948" s="113"/>
      <c r="F948" s="115"/>
      <c r="G948" s="116"/>
      <c r="H948" s="116"/>
      <c r="I948" s="116"/>
      <c r="J948" s="113"/>
      <c r="K948" s="113"/>
      <c r="L948" s="113"/>
      <c r="M948" s="113"/>
      <c r="N948" s="113"/>
      <c r="O948" s="115"/>
      <c r="P948" s="126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</row>
    <row r="949" spans="1:26" ht="17.25" customHeight="1">
      <c r="A949" s="3"/>
      <c r="B949" s="113"/>
      <c r="C949" s="113"/>
      <c r="D949" s="113"/>
      <c r="E949" s="113"/>
      <c r="F949" s="115"/>
      <c r="G949" s="116"/>
      <c r="H949" s="116"/>
      <c r="I949" s="116"/>
      <c r="J949" s="113"/>
      <c r="K949" s="113"/>
      <c r="L949" s="113"/>
      <c r="M949" s="113"/>
      <c r="N949" s="113"/>
      <c r="O949" s="115"/>
      <c r="P949" s="126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</row>
    <row r="950" spans="1:26" ht="17.25" customHeight="1">
      <c r="A950" s="3"/>
      <c r="B950" s="113"/>
      <c r="C950" s="113"/>
      <c r="D950" s="113"/>
      <c r="E950" s="113"/>
      <c r="F950" s="115"/>
      <c r="G950" s="116"/>
      <c r="H950" s="116"/>
      <c r="I950" s="116"/>
      <c r="J950" s="113"/>
      <c r="K950" s="113"/>
      <c r="L950" s="113"/>
      <c r="M950" s="113"/>
      <c r="N950" s="113"/>
      <c r="O950" s="115"/>
      <c r="P950" s="126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</row>
    <row r="951" spans="1:26" ht="17.25" customHeight="1">
      <c r="A951" s="3"/>
      <c r="B951" s="113"/>
      <c r="C951" s="113"/>
      <c r="D951" s="113"/>
      <c r="E951" s="113"/>
      <c r="F951" s="115"/>
      <c r="G951" s="116"/>
      <c r="H951" s="116"/>
      <c r="I951" s="116"/>
      <c r="J951" s="113"/>
      <c r="K951" s="113"/>
      <c r="L951" s="113"/>
      <c r="M951" s="113"/>
      <c r="N951" s="113"/>
      <c r="O951" s="115"/>
      <c r="P951" s="126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</row>
    <row r="952" spans="1:26" ht="17.25" customHeight="1">
      <c r="A952" s="3"/>
      <c r="B952" s="113"/>
      <c r="C952" s="113"/>
      <c r="D952" s="113"/>
      <c r="E952" s="113"/>
      <c r="F952" s="115"/>
      <c r="G952" s="116"/>
      <c r="H952" s="116"/>
      <c r="I952" s="116"/>
      <c r="J952" s="113"/>
      <c r="K952" s="113"/>
      <c r="L952" s="113"/>
      <c r="M952" s="113"/>
      <c r="N952" s="113"/>
      <c r="O952" s="115"/>
      <c r="P952" s="126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</row>
    <row r="953" spans="1:26" ht="17.25" customHeight="1">
      <c r="A953" s="3"/>
      <c r="B953" s="113"/>
      <c r="C953" s="113"/>
      <c r="D953" s="113"/>
      <c r="E953" s="113"/>
      <c r="F953" s="115"/>
      <c r="G953" s="116"/>
      <c r="H953" s="116"/>
      <c r="I953" s="116"/>
      <c r="J953" s="113"/>
      <c r="K953" s="113"/>
      <c r="L953" s="113"/>
      <c r="M953" s="113"/>
      <c r="N953" s="113"/>
      <c r="O953" s="115"/>
      <c r="P953" s="126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</row>
    <row r="954" spans="1:26" ht="17.25" customHeight="1">
      <c r="A954" s="3"/>
      <c r="B954" s="113"/>
      <c r="C954" s="113"/>
      <c r="D954" s="113"/>
      <c r="E954" s="113"/>
      <c r="F954" s="115"/>
      <c r="G954" s="116"/>
      <c r="H954" s="116"/>
      <c r="I954" s="116"/>
      <c r="J954" s="113"/>
      <c r="K954" s="113"/>
      <c r="L954" s="113"/>
      <c r="M954" s="113"/>
      <c r="N954" s="113"/>
      <c r="O954" s="115"/>
      <c r="P954" s="126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</row>
    <row r="955" spans="1:26" ht="17.25" customHeight="1">
      <c r="A955" s="3"/>
      <c r="B955" s="113"/>
      <c r="C955" s="113"/>
      <c r="D955" s="113"/>
      <c r="E955" s="113"/>
      <c r="F955" s="115"/>
      <c r="G955" s="116"/>
      <c r="H955" s="116"/>
      <c r="I955" s="116"/>
      <c r="J955" s="113"/>
      <c r="K955" s="113"/>
      <c r="L955" s="113"/>
      <c r="M955" s="113"/>
      <c r="N955" s="113"/>
      <c r="O955" s="115"/>
      <c r="P955" s="126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</row>
    <row r="956" spans="1:26" ht="17.25" customHeight="1">
      <c r="A956" s="3"/>
      <c r="B956" s="113"/>
      <c r="C956" s="113"/>
      <c r="D956" s="113"/>
      <c r="E956" s="113"/>
      <c r="F956" s="115"/>
      <c r="G956" s="116"/>
      <c r="H956" s="116"/>
      <c r="I956" s="116"/>
      <c r="J956" s="113"/>
      <c r="K956" s="113"/>
      <c r="L956" s="113"/>
      <c r="M956" s="113"/>
      <c r="N956" s="113"/>
      <c r="O956" s="115"/>
      <c r="P956" s="126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</row>
    <row r="957" spans="1:26" ht="17.25" customHeight="1">
      <c r="A957" s="3"/>
      <c r="B957" s="113"/>
      <c r="C957" s="113"/>
      <c r="D957" s="113"/>
      <c r="E957" s="113"/>
      <c r="F957" s="115"/>
      <c r="G957" s="116"/>
      <c r="H957" s="116"/>
      <c r="I957" s="116"/>
      <c r="J957" s="113"/>
      <c r="K957" s="113"/>
      <c r="L957" s="113"/>
      <c r="M957" s="113"/>
      <c r="N957" s="113"/>
      <c r="O957" s="115"/>
      <c r="P957" s="126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</row>
    <row r="958" spans="1:26" ht="17.25" customHeight="1">
      <c r="A958" s="3"/>
      <c r="B958" s="113"/>
      <c r="C958" s="113"/>
      <c r="D958" s="113"/>
      <c r="E958" s="113"/>
      <c r="F958" s="115"/>
      <c r="G958" s="116"/>
      <c r="H958" s="116"/>
      <c r="I958" s="116"/>
      <c r="J958" s="113"/>
      <c r="K958" s="113"/>
      <c r="L958" s="113"/>
      <c r="M958" s="113"/>
      <c r="N958" s="113"/>
      <c r="O958" s="115"/>
      <c r="P958" s="126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</row>
    <row r="959" spans="1:26" ht="17.25" customHeight="1">
      <c r="A959" s="3"/>
      <c r="B959" s="113"/>
      <c r="C959" s="113"/>
      <c r="D959" s="113"/>
      <c r="E959" s="113"/>
      <c r="F959" s="115"/>
      <c r="G959" s="116"/>
      <c r="H959" s="116"/>
      <c r="I959" s="116"/>
      <c r="J959" s="113"/>
      <c r="K959" s="113"/>
      <c r="L959" s="113"/>
      <c r="M959" s="113"/>
      <c r="N959" s="113"/>
      <c r="O959" s="115"/>
      <c r="P959" s="126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</row>
    <row r="960" spans="1:26" ht="17.25" customHeight="1">
      <c r="A960" s="3"/>
      <c r="B960" s="113"/>
      <c r="C960" s="113"/>
      <c r="D960" s="113"/>
      <c r="E960" s="113"/>
      <c r="F960" s="115"/>
      <c r="G960" s="116"/>
      <c r="H960" s="116"/>
      <c r="I960" s="116"/>
      <c r="J960" s="113"/>
      <c r="K960" s="113"/>
      <c r="L960" s="113"/>
      <c r="M960" s="113"/>
      <c r="N960" s="113"/>
      <c r="O960" s="115"/>
      <c r="P960" s="126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</row>
    <row r="961" spans="1:26" ht="17.25" customHeight="1">
      <c r="A961" s="3"/>
      <c r="B961" s="113"/>
      <c r="C961" s="113"/>
      <c r="D961" s="113"/>
      <c r="E961" s="113"/>
      <c r="F961" s="115"/>
      <c r="G961" s="116"/>
      <c r="H961" s="116"/>
      <c r="I961" s="116"/>
      <c r="J961" s="113"/>
      <c r="K961" s="113"/>
      <c r="L961" s="113"/>
      <c r="M961" s="113"/>
      <c r="N961" s="113"/>
      <c r="O961" s="115"/>
      <c r="P961" s="126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</row>
    <row r="962" spans="1:26" ht="17.25" customHeight="1">
      <c r="A962" s="3"/>
      <c r="B962" s="113"/>
      <c r="C962" s="113"/>
      <c r="D962" s="113"/>
      <c r="E962" s="113"/>
      <c r="F962" s="115"/>
      <c r="G962" s="116"/>
      <c r="H962" s="116"/>
      <c r="I962" s="116"/>
      <c r="J962" s="113"/>
      <c r="K962" s="113"/>
      <c r="L962" s="113"/>
      <c r="M962" s="113"/>
      <c r="N962" s="113"/>
      <c r="O962" s="115"/>
      <c r="P962" s="126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</row>
    <row r="963" spans="1:26" ht="17.25" customHeight="1">
      <c r="A963" s="3"/>
      <c r="B963" s="113"/>
      <c r="C963" s="113"/>
      <c r="D963" s="113"/>
      <c r="E963" s="113"/>
      <c r="F963" s="115"/>
      <c r="G963" s="116"/>
      <c r="H963" s="116"/>
      <c r="I963" s="116"/>
      <c r="J963" s="113"/>
      <c r="K963" s="113"/>
      <c r="L963" s="113"/>
      <c r="M963" s="113"/>
      <c r="N963" s="113"/>
      <c r="O963" s="115"/>
      <c r="P963" s="126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</row>
    <row r="964" spans="1:26" ht="17.25" customHeight="1">
      <c r="A964" s="3"/>
      <c r="B964" s="113"/>
      <c r="C964" s="113"/>
      <c r="D964" s="113"/>
      <c r="E964" s="113"/>
      <c r="F964" s="115"/>
      <c r="G964" s="116"/>
      <c r="H964" s="116"/>
      <c r="I964" s="116"/>
      <c r="J964" s="113"/>
      <c r="K964" s="113"/>
      <c r="L964" s="113"/>
      <c r="M964" s="113"/>
      <c r="N964" s="113"/>
      <c r="O964" s="115"/>
      <c r="P964" s="126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</row>
    <row r="965" spans="1:26" ht="17.25" customHeight="1">
      <c r="A965" s="3"/>
      <c r="B965" s="113"/>
      <c r="C965" s="113"/>
      <c r="D965" s="113"/>
      <c r="E965" s="113"/>
      <c r="F965" s="115"/>
      <c r="G965" s="116"/>
      <c r="H965" s="116"/>
      <c r="I965" s="116"/>
      <c r="J965" s="113"/>
      <c r="K965" s="113"/>
      <c r="L965" s="113"/>
      <c r="M965" s="113"/>
      <c r="N965" s="113"/>
      <c r="O965" s="115"/>
      <c r="P965" s="126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</row>
    <row r="966" spans="1:26" ht="17.25" customHeight="1">
      <c r="A966" s="3"/>
      <c r="B966" s="113"/>
      <c r="C966" s="113"/>
      <c r="D966" s="113"/>
      <c r="E966" s="113"/>
      <c r="F966" s="115"/>
      <c r="G966" s="116"/>
      <c r="H966" s="116"/>
      <c r="I966" s="116"/>
      <c r="J966" s="113"/>
      <c r="K966" s="113"/>
      <c r="L966" s="113"/>
      <c r="M966" s="113"/>
      <c r="N966" s="113"/>
      <c r="O966" s="115"/>
      <c r="P966" s="126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</row>
    <row r="967" spans="1:26" ht="17.25" customHeight="1">
      <c r="A967" s="3"/>
      <c r="B967" s="113"/>
      <c r="C967" s="113"/>
      <c r="D967" s="113"/>
      <c r="E967" s="113"/>
      <c r="F967" s="115"/>
      <c r="G967" s="116"/>
      <c r="H967" s="116"/>
      <c r="I967" s="116"/>
      <c r="J967" s="113"/>
      <c r="K967" s="113"/>
      <c r="L967" s="113"/>
      <c r="M967" s="113"/>
      <c r="N967" s="113"/>
      <c r="O967" s="115"/>
      <c r="P967" s="126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</row>
    <row r="968" spans="1:26" ht="17.25" customHeight="1">
      <c r="A968" s="3"/>
      <c r="B968" s="113"/>
      <c r="C968" s="113"/>
      <c r="D968" s="113"/>
      <c r="E968" s="113"/>
      <c r="F968" s="115"/>
      <c r="G968" s="116"/>
      <c r="H968" s="116"/>
      <c r="I968" s="116"/>
      <c r="J968" s="113"/>
      <c r="K968" s="113"/>
      <c r="L968" s="113"/>
      <c r="M968" s="113"/>
      <c r="N968" s="113"/>
      <c r="O968" s="115"/>
      <c r="P968" s="126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</row>
    <row r="969" spans="1:26" ht="17.25" customHeight="1">
      <c r="A969" s="3"/>
      <c r="B969" s="113"/>
      <c r="C969" s="113"/>
      <c r="D969" s="113"/>
      <c r="E969" s="113"/>
      <c r="F969" s="115"/>
      <c r="G969" s="116"/>
      <c r="H969" s="116"/>
      <c r="I969" s="116"/>
      <c r="J969" s="113"/>
      <c r="K969" s="113"/>
      <c r="L969" s="113"/>
      <c r="M969" s="113"/>
      <c r="N969" s="113"/>
      <c r="O969" s="115"/>
      <c r="P969" s="126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</row>
    <row r="970" spans="1:26" ht="17.25" customHeight="1">
      <c r="A970" s="3"/>
      <c r="B970" s="113"/>
      <c r="C970" s="113"/>
      <c r="D970" s="113"/>
      <c r="E970" s="113"/>
      <c r="F970" s="115"/>
      <c r="G970" s="116"/>
      <c r="H970" s="116"/>
      <c r="I970" s="116"/>
      <c r="J970" s="113"/>
      <c r="K970" s="113"/>
      <c r="L970" s="113"/>
      <c r="M970" s="113"/>
      <c r="N970" s="113"/>
      <c r="O970" s="115"/>
      <c r="P970" s="126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</row>
    <row r="971" spans="1:26" ht="17.25" customHeight="1">
      <c r="A971" s="3"/>
      <c r="B971" s="113"/>
      <c r="C971" s="113"/>
      <c r="D971" s="113"/>
      <c r="E971" s="113"/>
      <c r="F971" s="115"/>
      <c r="G971" s="116"/>
      <c r="H971" s="116"/>
      <c r="I971" s="116"/>
      <c r="J971" s="113"/>
      <c r="K971" s="113"/>
      <c r="L971" s="113"/>
      <c r="M971" s="113"/>
      <c r="N971" s="113"/>
      <c r="O971" s="115"/>
      <c r="P971" s="126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</row>
    <row r="972" spans="1:26" ht="17.25" customHeight="1">
      <c r="A972" s="3"/>
      <c r="B972" s="113"/>
      <c r="C972" s="113"/>
      <c r="D972" s="113"/>
      <c r="E972" s="113"/>
      <c r="F972" s="115"/>
      <c r="G972" s="116"/>
      <c r="H972" s="116"/>
      <c r="I972" s="116"/>
      <c r="J972" s="113"/>
      <c r="K972" s="113"/>
      <c r="L972" s="113"/>
      <c r="M972" s="113"/>
      <c r="N972" s="113"/>
      <c r="O972" s="115"/>
      <c r="P972" s="126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</row>
    <row r="973" spans="1:26" ht="17.25" customHeight="1">
      <c r="A973" s="3"/>
      <c r="B973" s="113"/>
      <c r="C973" s="113"/>
      <c r="D973" s="113"/>
      <c r="E973" s="113"/>
      <c r="F973" s="115"/>
      <c r="G973" s="116"/>
      <c r="H973" s="116"/>
      <c r="I973" s="116"/>
      <c r="J973" s="113"/>
      <c r="K973" s="113"/>
      <c r="L973" s="113"/>
      <c r="M973" s="113"/>
      <c r="N973" s="113"/>
      <c r="O973" s="115"/>
      <c r="P973" s="126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</row>
    <row r="974" spans="1:26" ht="17.25" customHeight="1">
      <c r="A974" s="3"/>
      <c r="B974" s="113"/>
      <c r="C974" s="113"/>
      <c r="D974" s="113"/>
      <c r="E974" s="113"/>
      <c r="F974" s="115"/>
      <c r="G974" s="116"/>
      <c r="H974" s="116"/>
      <c r="I974" s="116"/>
      <c r="J974" s="113"/>
      <c r="K974" s="113"/>
      <c r="L974" s="113"/>
      <c r="M974" s="113"/>
      <c r="N974" s="113"/>
      <c r="O974" s="115"/>
      <c r="P974" s="126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</row>
    <row r="975" spans="1:26" ht="17.25" customHeight="1">
      <c r="A975" s="3"/>
      <c r="B975" s="113"/>
      <c r="C975" s="113"/>
      <c r="D975" s="113"/>
      <c r="E975" s="113"/>
      <c r="F975" s="115"/>
      <c r="G975" s="116"/>
      <c r="H975" s="116"/>
      <c r="I975" s="116"/>
      <c r="J975" s="113"/>
      <c r="K975" s="113"/>
      <c r="L975" s="113"/>
      <c r="M975" s="113"/>
      <c r="N975" s="113"/>
      <c r="O975" s="115"/>
      <c r="P975" s="126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</row>
    <row r="976" spans="1:26" ht="17.25" customHeight="1">
      <c r="A976" s="3"/>
      <c r="B976" s="113"/>
      <c r="C976" s="113"/>
      <c r="D976" s="113"/>
      <c r="E976" s="113"/>
      <c r="F976" s="115"/>
      <c r="G976" s="116"/>
      <c r="H976" s="116"/>
      <c r="I976" s="116"/>
      <c r="J976" s="113"/>
      <c r="K976" s="113"/>
      <c r="L976" s="113"/>
      <c r="M976" s="113"/>
      <c r="N976" s="113"/>
      <c r="O976" s="115"/>
      <c r="P976" s="126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</row>
    <row r="977" spans="1:26" ht="17.25" customHeight="1">
      <c r="A977" s="3"/>
      <c r="B977" s="113"/>
      <c r="C977" s="113"/>
      <c r="D977" s="113"/>
      <c r="E977" s="113"/>
      <c r="F977" s="115"/>
      <c r="G977" s="116"/>
      <c r="H977" s="116"/>
      <c r="I977" s="116"/>
      <c r="J977" s="113"/>
      <c r="K977" s="113"/>
      <c r="L977" s="113"/>
      <c r="M977" s="113"/>
      <c r="N977" s="113"/>
      <c r="O977" s="115"/>
      <c r="P977" s="126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</row>
    <row r="978" spans="1:26" ht="17.25" customHeight="1">
      <c r="A978" s="3"/>
      <c r="B978" s="113"/>
      <c r="C978" s="113"/>
      <c r="D978" s="113"/>
      <c r="E978" s="113"/>
      <c r="F978" s="115"/>
      <c r="G978" s="116"/>
      <c r="H978" s="116"/>
      <c r="I978" s="116"/>
      <c r="J978" s="113"/>
      <c r="K978" s="113"/>
      <c r="L978" s="113"/>
      <c r="M978" s="113"/>
      <c r="N978" s="113"/>
      <c r="O978" s="115"/>
      <c r="P978" s="126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</row>
    <row r="979" spans="1:26" ht="17.25" customHeight="1">
      <c r="A979" s="3"/>
      <c r="B979" s="113"/>
      <c r="C979" s="113"/>
      <c r="D979" s="113"/>
      <c r="E979" s="113"/>
      <c r="F979" s="115"/>
      <c r="G979" s="116"/>
      <c r="H979" s="116"/>
      <c r="I979" s="116"/>
      <c r="J979" s="113"/>
      <c r="K979" s="113"/>
      <c r="L979" s="113"/>
      <c r="M979" s="113"/>
      <c r="N979" s="113"/>
      <c r="O979" s="115"/>
      <c r="P979" s="126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</row>
    <row r="980" spans="1:26" ht="17.25" customHeight="1">
      <c r="A980" s="3"/>
      <c r="B980" s="113"/>
      <c r="C980" s="113"/>
      <c r="D980" s="113"/>
      <c r="E980" s="113"/>
      <c r="F980" s="115"/>
      <c r="G980" s="116"/>
      <c r="H980" s="116"/>
      <c r="I980" s="116"/>
      <c r="J980" s="113"/>
      <c r="K980" s="113"/>
      <c r="L980" s="113"/>
      <c r="M980" s="113"/>
      <c r="N980" s="113"/>
      <c r="O980" s="115"/>
      <c r="P980" s="126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</row>
    <row r="981" spans="1:26" ht="17.25" customHeight="1">
      <c r="A981" s="3"/>
      <c r="B981" s="113"/>
      <c r="C981" s="113"/>
      <c r="D981" s="113"/>
      <c r="E981" s="113"/>
      <c r="F981" s="115"/>
      <c r="G981" s="116"/>
      <c r="H981" s="116"/>
      <c r="I981" s="116"/>
      <c r="J981" s="113"/>
      <c r="K981" s="113"/>
      <c r="L981" s="113"/>
      <c r="M981" s="113"/>
      <c r="N981" s="113"/>
      <c r="O981" s="115"/>
      <c r="P981" s="126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</row>
    <row r="982" spans="1:26" ht="17.25" customHeight="1">
      <c r="A982" s="3"/>
      <c r="B982" s="113"/>
      <c r="C982" s="113"/>
      <c r="D982" s="113"/>
      <c r="E982" s="113"/>
      <c r="F982" s="115"/>
      <c r="G982" s="116"/>
      <c r="H982" s="116"/>
      <c r="I982" s="116"/>
      <c r="J982" s="113"/>
      <c r="K982" s="113"/>
      <c r="L982" s="113"/>
      <c r="M982" s="113"/>
      <c r="N982" s="113"/>
      <c r="O982" s="115"/>
      <c r="P982" s="126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</row>
    <row r="983" spans="1:26" ht="17.25" customHeight="1">
      <c r="A983" s="3"/>
      <c r="B983" s="113"/>
      <c r="C983" s="113"/>
      <c r="D983" s="113"/>
      <c r="E983" s="113"/>
      <c r="F983" s="115"/>
      <c r="G983" s="116"/>
      <c r="H983" s="116"/>
      <c r="I983" s="116"/>
      <c r="J983" s="113"/>
      <c r="K983" s="113"/>
      <c r="L983" s="113"/>
      <c r="M983" s="113"/>
      <c r="N983" s="113"/>
      <c r="O983" s="115"/>
      <c r="P983" s="126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</row>
    <row r="984" spans="1:26" ht="17.25" customHeight="1">
      <c r="A984" s="3"/>
      <c r="B984" s="113"/>
      <c r="C984" s="113"/>
      <c r="D984" s="113"/>
      <c r="E984" s="113"/>
      <c r="F984" s="115"/>
      <c r="G984" s="116"/>
      <c r="H984" s="116"/>
      <c r="I984" s="116"/>
      <c r="J984" s="113"/>
      <c r="K984" s="113"/>
      <c r="L984" s="113"/>
      <c r="M984" s="113"/>
      <c r="N984" s="113"/>
      <c r="O984" s="115"/>
      <c r="P984" s="126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</row>
    <row r="985" spans="1:26" ht="17.25" customHeight="1">
      <c r="A985" s="3"/>
      <c r="B985" s="113"/>
      <c r="C985" s="113"/>
      <c r="D985" s="113"/>
      <c r="E985" s="113"/>
      <c r="F985" s="115"/>
      <c r="G985" s="116"/>
      <c r="H985" s="116"/>
      <c r="I985" s="116"/>
      <c r="J985" s="113"/>
      <c r="K985" s="113"/>
      <c r="L985" s="113"/>
      <c r="M985" s="113"/>
      <c r="N985" s="113"/>
      <c r="O985" s="115"/>
      <c r="P985" s="126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</row>
    <row r="986" spans="1:26" ht="17.25" customHeight="1">
      <c r="A986" s="3"/>
      <c r="B986" s="113"/>
      <c r="C986" s="113"/>
      <c r="D986" s="113"/>
      <c r="E986" s="113"/>
      <c r="F986" s="115"/>
      <c r="G986" s="116"/>
      <c r="H986" s="116"/>
      <c r="I986" s="116"/>
      <c r="J986" s="113"/>
      <c r="K986" s="113"/>
      <c r="L986" s="113"/>
      <c r="M986" s="113"/>
      <c r="N986" s="113"/>
      <c r="O986" s="115"/>
      <c r="P986" s="126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</row>
    <row r="987" spans="1:26" ht="17.25" customHeight="1">
      <c r="A987" s="3"/>
      <c r="B987" s="113"/>
      <c r="C987" s="113"/>
      <c r="D987" s="113"/>
      <c r="E987" s="113"/>
      <c r="F987" s="115"/>
      <c r="G987" s="116"/>
      <c r="H987" s="116"/>
      <c r="I987" s="116"/>
      <c r="J987" s="113"/>
      <c r="K987" s="113"/>
      <c r="L987" s="113"/>
      <c r="M987" s="113"/>
      <c r="N987" s="113"/>
      <c r="O987" s="115"/>
      <c r="P987" s="126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</row>
    <row r="988" spans="1:26" ht="17.25" customHeight="1">
      <c r="A988" s="3"/>
      <c r="B988" s="113"/>
      <c r="C988" s="113"/>
      <c r="D988" s="113"/>
      <c r="E988" s="113"/>
      <c r="F988" s="115"/>
      <c r="G988" s="116"/>
      <c r="H988" s="116"/>
      <c r="I988" s="116"/>
      <c r="J988" s="113"/>
      <c r="K988" s="113"/>
      <c r="L988" s="113"/>
      <c r="M988" s="113"/>
      <c r="N988" s="113"/>
      <c r="O988" s="115"/>
      <c r="P988" s="126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</row>
    <row r="989" spans="1:26" ht="17.25" customHeight="1">
      <c r="A989" s="3"/>
      <c r="B989" s="113"/>
      <c r="C989" s="113"/>
      <c r="D989" s="113"/>
      <c r="E989" s="113"/>
      <c r="F989" s="115"/>
      <c r="G989" s="116"/>
      <c r="H989" s="116"/>
      <c r="I989" s="116"/>
      <c r="J989" s="113"/>
      <c r="K989" s="113"/>
      <c r="L989" s="113"/>
      <c r="M989" s="113"/>
      <c r="N989" s="113"/>
      <c r="O989" s="115"/>
      <c r="P989" s="126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</row>
    <row r="990" spans="1:26" ht="17.25" customHeight="1">
      <c r="A990" s="3"/>
      <c r="B990" s="113"/>
      <c r="C990" s="113"/>
      <c r="D990" s="113"/>
      <c r="E990" s="113"/>
      <c r="F990" s="115"/>
      <c r="G990" s="116"/>
      <c r="H990" s="116"/>
      <c r="I990" s="116"/>
      <c r="J990" s="113"/>
      <c r="K990" s="113"/>
      <c r="L990" s="113"/>
      <c r="M990" s="113"/>
      <c r="N990" s="113"/>
      <c r="O990" s="115"/>
      <c r="P990" s="126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</row>
    <row r="991" spans="1:26" ht="17.25" customHeight="1">
      <c r="A991" s="3"/>
      <c r="B991" s="113"/>
      <c r="C991" s="113"/>
      <c r="D991" s="113"/>
      <c r="E991" s="113"/>
      <c r="F991" s="115"/>
      <c r="G991" s="116"/>
      <c r="H991" s="116"/>
      <c r="I991" s="116"/>
      <c r="J991" s="113"/>
      <c r="K991" s="113"/>
      <c r="L991" s="113"/>
      <c r="M991" s="113"/>
      <c r="N991" s="113"/>
      <c r="O991" s="115"/>
      <c r="P991" s="126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</row>
    <row r="992" spans="1:26" ht="17.25" customHeight="1">
      <c r="A992" s="3"/>
      <c r="B992" s="113"/>
      <c r="C992" s="113"/>
      <c r="D992" s="113"/>
      <c r="E992" s="113"/>
      <c r="F992" s="115"/>
      <c r="G992" s="116"/>
      <c r="H992" s="116"/>
      <c r="I992" s="116"/>
      <c r="J992" s="113"/>
      <c r="K992" s="113"/>
      <c r="L992" s="113"/>
      <c r="M992" s="113"/>
      <c r="N992" s="113"/>
      <c r="O992" s="115"/>
      <c r="P992" s="126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</row>
    <row r="993" spans="1:26" ht="17.25" customHeight="1">
      <c r="A993" s="3"/>
      <c r="B993" s="113"/>
      <c r="C993" s="113"/>
      <c r="D993" s="113"/>
      <c r="E993" s="113"/>
      <c r="F993" s="115"/>
      <c r="G993" s="116"/>
      <c r="H993" s="116"/>
      <c r="I993" s="116"/>
      <c r="J993" s="113"/>
      <c r="K993" s="113"/>
      <c r="L993" s="113"/>
      <c r="M993" s="113"/>
      <c r="N993" s="113"/>
      <c r="O993" s="115"/>
      <c r="P993" s="126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</row>
    <row r="994" spans="1:26" ht="17.25" customHeight="1">
      <c r="A994" s="3"/>
      <c r="B994" s="113"/>
      <c r="C994" s="113"/>
      <c r="D994" s="113"/>
      <c r="E994" s="113"/>
      <c r="F994" s="115"/>
      <c r="G994" s="116"/>
      <c r="H994" s="116"/>
      <c r="I994" s="116"/>
      <c r="J994" s="113"/>
      <c r="K994" s="113"/>
      <c r="L994" s="113"/>
      <c r="M994" s="113"/>
      <c r="N994" s="113"/>
      <c r="O994" s="115"/>
      <c r="P994" s="126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</row>
    <row r="995" spans="1:26" ht="17.25" customHeight="1">
      <c r="A995" s="3"/>
      <c r="B995" s="113"/>
      <c r="C995" s="113"/>
      <c r="D995" s="113"/>
      <c r="E995" s="113"/>
      <c r="F995" s="115"/>
      <c r="G995" s="116"/>
      <c r="H995" s="116"/>
      <c r="I995" s="116"/>
      <c r="J995" s="113"/>
      <c r="K995" s="113"/>
      <c r="L995" s="113"/>
      <c r="M995" s="113"/>
      <c r="N995" s="113"/>
      <c r="O995" s="115"/>
      <c r="P995" s="126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</row>
    <row r="996" spans="1:26" ht="17.25" customHeight="1">
      <c r="A996" s="3"/>
      <c r="B996" s="113"/>
      <c r="C996" s="113"/>
      <c r="D996" s="113"/>
      <c r="E996" s="113"/>
      <c r="F996" s="115"/>
      <c r="G996" s="116"/>
      <c r="H996" s="116"/>
      <c r="I996" s="116"/>
      <c r="J996" s="113"/>
      <c r="K996" s="113"/>
      <c r="L996" s="113"/>
      <c r="M996" s="113"/>
      <c r="N996" s="113"/>
      <c r="O996" s="115"/>
      <c r="P996" s="126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</row>
    <row r="997" spans="1:26" ht="17.25" customHeight="1">
      <c r="A997" s="3"/>
      <c r="B997" s="113"/>
      <c r="C997" s="113"/>
      <c r="D997" s="113"/>
      <c r="E997" s="113"/>
      <c r="F997" s="115"/>
      <c r="G997" s="116"/>
      <c r="H997" s="116"/>
      <c r="I997" s="116"/>
      <c r="J997" s="113"/>
      <c r="K997" s="113"/>
      <c r="L997" s="113"/>
      <c r="M997" s="113"/>
      <c r="N997" s="113"/>
      <c r="O997" s="115"/>
      <c r="P997" s="126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</row>
    <row r="998" spans="1:26" ht="17.25" customHeight="1">
      <c r="A998" s="3"/>
      <c r="B998" s="113"/>
      <c r="C998" s="113"/>
      <c r="D998" s="113"/>
      <c r="E998" s="113"/>
      <c r="F998" s="115"/>
      <c r="G998" s="116"/>
      <c r="H998" s="116"/>
      <c r="I998" s="116"/>
      <c r="J998" s="113"/>
      <c r="K998" s="113"/>
      <c r="L998" s="113"/>
      <c r="M998" s="113"/>
      <c r="N998" s="113"/>
      <c r="O998" s="115"/>
      <c r="P998" s="126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</row>
    <row r="999" spans="1:26" ht="17.25" customHeight="1">
      <c r="A999" s="3"/>
      <c r="B999" s="113"/>
      <c r="C999" s="113"/>
      <c r="D999" s="113"/>
      <c r="E999" s="113"/>
      <c r="F999" s="115"/>
      <c r="G999" s="116"/>
      <c r="H999" s="116"/>
      <c r="I999" s="116"/>
      <c r="J999" s="113"/>
      <c r="K999" s="113"/>
      <c r="L999" s="113"/>
      <c r="M999" s="113"/>
      <c r="N999" s="113"/>
      <c r="O999" s="115"/>
      <c r="P999" s="126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</row>
    <row r="1000" spans="1:26" ht="17.25" customHeight="1">
      <c r="A1000" s="3"/>
      <c r="B1000" s="113"/>
      <c r="C1000" s="113"/>
      <c r="D1000" s="113"/>
      <c r="E1000" s="113"/>
      <c r="F1000" s="115"/>
      <c r="G1000" s="116"/>
      <c r="H1000" s="116"/>
      <c r="I1000" s="116"/>
      <c r="J1000" s="113"/>
      <c r="K1000" s="113"/>
      <c r="L1000" s="113"/>
      <c r="M1000" s="113"/>
      <c r="N1000" s="113"/>
      <c r="O1000" s="115"/>
      <c r="P1000" s="126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</row>
  </sheetData>
  <conditionalFormatting sqref="H1">
    <cfRule type="cellIs" dxfId="5" priority="1" operator="equal">
      <formula>0</formula>
    </cfRule>
  </conditionalFormatting>
  <conditionalFormatting sqref="D6:O22">
    <cfRule type="cellIs" dxfId="4" priority="2" operator="greaterThan">
      <formula>0</formula>
    </cfRule>
  </conditionalFormatting>
  <conditionalFormatting sqref="D24:O29">
    <cfRule type="cellIs" dxfId="3" priority="3" operator="greaterThan">
      <formula>0</formula>
    </cfRule>
  </conditionalFormatting>
  <pageMargins left="0.15748031496062992" right="0.37604166666666666" top="0.5552083333333333" bottom="0" header="0" footer="0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/>
  <cols>
    <col min="1" max="1" width="1.7109375" customWidth="1"/>
    <col min="2" max="2" width="9.5703125" customWidth="1"/>
    <col min="3" max="3" width="49.28515625" customWidth="1"/>
    <col min="4" max="4" width="19.5703125" customWidth="1"/>
    <col min="5" max="16" width="20.7109375" customWidth="1"/>
    <col min="17" max="17" width="16.7109375" customWidth="1"/>
    <col min="18" max="26" width="9.140625" customWidth="1"/>
  </cols>
  <sheetData>
    <row r="1" spans="1:26" ht="24.75" customHeight="1">
      <c r="A1" s="157"/>
      <c r="B1" s="104" t="s">
        <v>1010</v>
      </c>
      <c r="C1" s="158"/>
      <c r="D1" s="158"/>
      <c r="E1" s="158"/>
      <c r="F1" s="159"/>
      <c r="G1" s="106"/>
      <c r="H1" s="107"/>
      <c r="I1" s="160"/>
      <c r="J1" s="109"/>
      <c r="K1" s="161"/>
      <c r="L1" s="161"/>
      <c r="M1" s="161"/>
      <c r="N1" s="161"/>
      <c r="O1" s="161"/>
      <c r="P1" s="162"/>
      <c r="Q1" s="161"/>
      <c r="R1" s="161"/>
      <c r="S1" s="161"/>
      <c r="T1" s="161"/>
      <c r="U1" s="161"/>
      <c r="V1" s="161"/>
      <c r="W1" s="161"/>
      <c r="X1" s="161"/>
      <c r="Y1" s="161"/>
      <c r="Z1" s="161"/>
    </row>
    <row r="2" spans="1:26" ht="24.75" customHeight="1">
      <c r="A2" s="157"/>
      <c r="B2" s="1" t="e">
        <f>OBJETO</f>
        <v>#REF!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161"/>
      <c r="R2" s="161"/>
      <c r="S2" s="161"/>
      <c r="T2" s="161"/>
      <c r="U2" s="161"/>
      <c r="V2" s="161"/>
      <c r="W2" s="161"/>
      <c r="X2" s="161"/>
      <c r="Y2" s="161"/>
      <c r="Z2" s="161"/>
    </row>
    <row r="3" spans="1:26" ht="17.25" customHeight="1">
      <c r="A3" s="3"/>
      <c r="B3" s="113"/>
      <c r="C3" s="113"/>
      <c r="D3" s="113"/>
      <c r="E3" s="113"/>
      <c r="F3" s="113"/>
      <c r="G3" s="115"/>
      <c r="H3" s="116"/>
      <c r="I3" s="116"/>
      <c r="J3" s="116"/>
      <c r="K3" s="113"/>
      <c r="L3" s="113"/>
      <c r="M3" s="113"/>
      <c r="N3" s="113"/>
      <c r="O3" s="113"/>
      <c r="P3" s="115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 spans="1:26" ht="17.25" customHeight="1">
      <c r="A4" s="3"/>
      <c r="B4" s="166" t="s">
        <v>3</v>
      </c>
      <c r="C4" s="166" t="s">
        <v>977</v>
      </c>
      <c r="D4" s="166" t="s">
        <v>8</v>
      </c>
      <c r="E4" s="167" t="s">
        <v>978</v>
      </c>
      <c r="F4" s="167" t="s">
        <v>979</v>
      </c>
      <c r="G4" s="167" t="s">
        <v>980</v>
      </c>
      <c r="H4" s="167" t="s">
        <v>981</v>
      </c>
      <c r="I4" s="167" t="s">
        <v>982</v>
      </c>
      <c r="J4" s="167" t="s">
        <v>983</v>
      </c>
      <c r="K4" s="167" t="s">
        <v>984</v>
      </c>
      <c r="L4" s="167" t="s">
        <v>985</v>
      </c>
      <c r="M4" s="167" t="s">
        <v>986</v>
      </c>
      <c r="N4" s="167" t="s">
        <v>987</v>
      </c>
      <c r="O4" s="167" t="s">
        <v>988</v>
      </c>
      <c r="P4" s="167" t="s">
        <v>989</v>
      </c>
      <c r="Q4" s="113"/>
      <c r="R4" s="113"/>
      <c r="S4" s="113"/>
      <c r="T4" s="113"/>
      <c r="U4" s="113"/>
      <c r="V4" s="113"/>
      <c r="W4" s="113"/>
      <c r="X4" s="113"/>
      <c r="Y4" s="113"/>
      <c r="Z4" s="113"/>
    </row>
    <row r="5" spans="1:26" ht="19.5" customHeight="1">
      <c r="A5" s="169"/>
      <c r="B5" s="170" t="s">
        <v>52</v>
      </c>
      <c r="C5" s="171" t="e">
        <f>VLOOKUP(B5,#REF!,6,0)</f>
        <v>#REF!</v>
      </c>
      <c r="D5" s="177" t="e">
        <f t="shared" ref="D5:P5" si="0">SUM(D6:D22)</f>
        <v>#REF!</v>
      </c>
      <c r="E5" s="178" t="e">
        <f t="shared" si="0"/>
        <v>#REF!</v>
      </c>
      <c r="F5" s="178" t="e">
        <f t="shared" si="0"/>
        <v>#REF!</v>
      </c>
      <c r="G5" s="178" t="e">
        <f t="shared" si="0"/>
        <v>#REF!</v>
      </c>
      <c r="H5" s="178" t="e">
        <f t="shared" si="0"/>
        <v>#REF!</v>
      </c>
      <c r="I5" s="178" t="e">
        <f t="shared" si="0"/>
        <v>#REF!</v>
      </c>
      <c r="J5" s="178" t="e">
        <f t="shared" si="0"/>
        <v>#REF!</v>
      </c>
      <c r="K5" s="178" t="e">
        <f t="shared" si="0"/>
        <v>#REF!</v>
      </c>
      <c r="L5" s="178" t="e">
        <f t="shared" si="0"/>
        <v>#REF!</v>
      </c>
      <c r="M5" s="178" t="e">
        <f t="shared" si="0"/>
        <v>#REF!</v>
      </c>
      <c r="N5" s="178" t="e">
        <f t="shared" si="0"/>
        <v>#REF!</v>
      </c>
      <c r="O5" s="178" t="e">
        <f t="shared" si="0"/>
        <v>#REF!</v>
      </c>
      <c r="P5" s="178" t="e">
        <f t="shared" si="0"/>
        <v>#REF!</v>
      </c>
      <c r="Q5" s="179" t="e">
        <f>SUM(E5:P5)-D5</f>
        <v>#REF!</v>
      </c>
      <c r="R5" s="126"/>
      <c r="S5" s="126"/>
      <c r="T5" s="126"/>
      <c r="U5" s="126"/>
      <c r="V5" s="126"/>
      <c r="W5" s="126"/>
      <c r="X5" s="126"/>
      <c r="Y5" s="126"/>
      <c r="Z5" s="126"/>
    </row>
    <row r="6" spans="1:26" ht="19.5" customHeight="1">
      <c r="A6" s="3"/>
      <c r="B6" s="174" t="s">
        <v>990</v>
      </c>
      <c r="C6" s="175" t="e">
        <f>VLOOKUP(B6,#REF!,6,0)</f>
        <v>#REF!</v>
      </c>
      <c r="D6" s="180" t="e">
        <f>VLOOKUP(B6,#REF!,10,0)</f>
        <v>#REF!</v>
      </c>
      <c r="E6" s="181" t="e">
        <f>$D6*CRONOGRAMA!D6</f>
        <v>#REF!</v>
      </c>
      <c r="F6" s="181" t="e">
        <f>$D6*CRONOGRAMA!E6</f>
        <v>#REF!</v>
      </c>
      <c r="G6" s="181" t="e">
        <f>$D6*CRONOGRAMA!F6</f>
        <v>#REF!</v>
      </c>
      <c r="H6" s="181" t="e">
        <f>$D6*CRONOGRAMA!G6</f>
        <v>#REF!</v>
      </c>
      <c r="I6" s="181" t="e">
        <f>$D6*CRONOGRAMA!H6</f>
        <v>#REF!</v>
      </c>
      <c r="J6" s="181" t="e">
        <f>$D6*CRONOGRAMA!I6</f>
        <v>#REF!</v>
      </c>
      <c r="K6" s="181" t="e">
        <f>$D6*CRONOGRAMA!J6</f>
        <v>#REF!</v>
      </c>
      <c r="L6" s="181" t="e">
        <f>$D6*CRONOGRAMA!K6</f>
        <v>#REF!</v>
      </c>
      <c r="M6" s="181" t="e">
        <f>$D6*CRONOGRAMA!L6</f>
        <v>#REF!</v>
      </c>
      <c r="N6" s="181" t="e">
        <f>$D6*CRONOGRAMA!M6</f>
        <v>#REF!</v>
      </c>
      <c r="O6" s="181" t="e">
        <f>$D6*CRONOGRAMA!N6</f>
        <v>#REF!</v>
      </c>
      <c r="P6" s="181" t="e">
        <f>$D6*CRONOGRAMA!O6</f>
        <v>#REF!</v>
      </c>
      <c r="Q6" s="182" t="e">
        <f t="shared" ref="Q6:Q29" si="1">SUM(E6:P6)=D6</f>
        <v>#REF!</v>
      </c>
      <c r="R6" s="113"/>
      <c r="S6" s="113"/>
      <c r="T6" s="113"/>
      <c r="U6" s="113"/>
      <c r="V6" s="113"/>
      <c r="W6" s="113"/>
      <c r="X6" s="113"/>
      <c r="Y6" s="113"/>
      <c r="Z6" s="113"/>
    </row>
    <row r="7" spans="1:26" ht="19.5" customHeight="1">
      <c r="A7" s="3"/>
      <c r="B7" s="174" t="s">
        <v>54</v>
      </c>
      <c r="C7" s="175" t="e">
        <f>VLOOKUP(B7,#REF!,6,0)</f>
        <v>#REF!</v>
      </c>
      <c r="D7" s="180" t="e">
        <f>VLOOKUP(B7,#REF!,10,0)</f>
        <v>#REF!</v>
      </c>
      <c r="E7" s="181" t="e">
        <f>$D7*CRONOGRAMA!D7</f>
        <v>#REF!</v>
      </c>
      <c r="F7" s="181" t="e">
        <f>$D7*CRONOGRAMA!E7</f>
        <v>#REF!</v>
      </c>
      <c r="G7" s="181" t="e">
        <f>$D7*CRONOGRAMA!F7</f>
        <v>#REF!</v>
      </c>
      <c r="H7" s="181" t="e">
        <f>$D7*CRONOGRAMA!G7</f>
        <v>#REF!</v>
      </c>
      <c r="I7" s="181" t="e">
        <f>$D7*CRONOGRAMA!H7</f>
        <v>#REF!</v>
      </c>
      <c r="J7" s="181" t="e">
        <f>$D7*CRONOGRAMA!I7</f>
        <v>#REF!</v>
      </c>
      <c r="K7" s="181" t="e">
        <f>$D7*CRONOGRAMA!J7</f>
        <v>#REF!</v>
      </c>
      <c r="L7" s="181" t="e">
        <f>$D7*CRONOGRAMA!K7</f>
        <v>#REF!</v>
      </c>
      <c r="M7" s="181" t="e">
        <f>$D7*CRONOGRAMA!L7</f>
        <v>#REF!</v>
      </c>
      <c r="N7" s="181" t="e">
        <f>$D7*CRONOGRAMA!M7</f>
        <v>#REF!</v>
      </c>
      <c r="O7" s="181" t="e">
        <f>$D7*CRONOGRAMA!N7</f>
        <v>#REF!</v>
      </c>
      <c r="P7" s="181" t="e">
        <f>$D7*CRONOGRAMA!O7</f>
        <v>#REF!</v>
      </c>
      <c r="Q7" s="182" t="e">
        <f t="shared" si="1"/>
        <v>#REF!</v>
      </c>
      <c r="R7" s="113"/>
      <c r="S7" s="113"/>
      <c r="T7" s="113"/>
      <c r="U7" s="113"/>
      <c r="V7" s="113"/>
      <c r="W7" s="113"/>
      <c r="X7" s="113"/>
      <c r="Y7" s="113"/>
      <c r="Z7" s="113"/>
    </row>
    <row r="8" spans="1:26" ht="19.5" customHeight="1">
      <c r="A8" s="3"/>
      <c r="B8" s="174" t="s">
        <v>991</v>
      </c>
      <c r="C8" s="175" t="e">
        <f>VLOOKUP(B8,#REF!,6,0)</f>
        <v>#REF!</v>
      </c>
      <c r="D8" s="180" t="e">
        <f>VLOOKUP(B8,#REF!,10,0)</f>
        <v>#REF!</v>
      </c>
      <c r="E8" s="181" t="e">
        <f>$D8*CRONOGRAMA!D8</f>
        <v>#REF!</v>
      </c>
      <c r="F8" s="181" t="e">
        <f>$D8*CRONOGRAMA!E8</f>
        <v>#REF!</v>
      </c>
      <c r="G8" s="181" t="e">
        <f>$D8*CRONOGRAMA!F8</f>
        <v>#REF!</v>
      </c>
      <c r="H8" s="181" t="e">
        <f>$D8*CRONOGRAMA!G8</f>
        <v>#REF!</v>
      </c>
      <c r="I8" s="181" t="e">
        <f>$D8*CRONOGRAMA!H8</f>
        <v>#REF!</v>
      </c>
      <c r="J8" s="181" t="e">
        <f>$D8*CRONOGRAMA!I8</f>
        <v>#REF!</v>
      </c>
      <c r="K8" s="181" t="e">
        <f>$D8*CRONOGRAMA!J8</f>
        <v>#REF!</v>
      </c>
      <c r="L8" s="181" t="e">
        <f>$D8*CRONOGRAMA!K8</f>
        <v>#REF!</v>
      </c>
      <c r="M8" s="181" t="e">
        <f>$D8*CRONOGRAMA!L8</f>
        <v>#REF!</v>
      </c>
      <c r="N8" s="181" t="e">
        <f>$D8*CRONOGRAMA!M8</f>
        <v>#REF!</v>
      </c>
      <c r="O8" s="181" t="e">
        <f>$D8*CRONOGRAMA!N8</f>
        <v>#REF!</v>
      </c>
      <c r="P8" s="181" t="e">
        <f>$D8*CRONOGRAMA!O8</f>
        <v>#REF!</v>
      </c>
      <c r="Q8" s="182" t="e">
        <f t="shared" si="1"/>
        <v>#REF!</v>
      </c>
      <c r="R8" s="113"/>
      <c r="S8" s="113"/>
      <c r="T8" s="113"/>
      <c r="U8" s="113"/>
      <c r="V8" s="113"/>
      <c r="W8" s="113"/>
      <c r="X8" s="113"/>
      <c r="Y8" s="113"/>
      <c r="Z8" s="113"/>
    </row>
    <row r="9" spans="1:26" ht="19.5" customHeight="1">
      <c r="A9" s="3"/>
      <c r="B9" s="174" t="s">
        <v>992</v>
      </c>
      <c r="C9" s="175" t="e">
        <f>VLOOKUP(B9,#REF!,6,0)</f>
        <v>#REF!</v>
      </c>
      <c r="D9" s="180" t="e">
        <f>VLOOKUP(B9,#REF!,10,0)</f>
        <v>#REF!</v>
      </c>
      <c r="E9" s="181" t="e">
        <f>$D9*CRONOGRAMA!D9</f>
        <v>#REF!</v>
      </c>
      <c r="F9" s="181" t="e">
        <f>$D9*CRONOGRAMA!E9</f>
        <v>#REF!</v>
      </c>
      <c r="G9" s="181" t="e">
        <f>$D9*CRONOGRAMA!F9</f>
        <v>#REF!</v>
      </c>
      <c r="H9" s="181" t="e">
        <f>$D9*CRONOGRAMA!G9</f>
        <v>#REF!</v>
      </c>
      <c r="I9" s="181" t="e">
        <f>$D9*CRONOGRAMA!H9</f>
        <v>#REF!</v>
      </c>
      <c r="J9" s="181" t="e">
        <f>$D9*CRONOGRAMA!I9</f>
        <v>#REF!</v>
      </c>
      <c r="K9" s="181" t="e">
        <f>$D9*CRONOGRAMA!J9</f>
        <v>#REF!</v>
      </c>
      <c r="L9" s="181" t="e">
        <f>$D9*CRONOGRAMA!K9</f>
        <v>#REF!</v>
      </c>
      <c r="M9" s="181" t="e">
        <f>$D9*CRONOGRAMA!L9</f>
        <v>#REF!</v>
      </c>
      <c r="N9" s="181" t="e">
        <f>$D9*CRONOGRAMA!M9</f>
        <v>#REF!</v>
      </c>
      <c r="O9" s="181" t="e">
        <f>$D9*CRONOGRAMA!N9</f>
        <v>#REF!</v>
      </c>
      <c r="P9" s="181" t="e">
        <f>$D9*CRONOGRAMA!O9</f>
        <v>#REF!</v>
      </c>
      <c r="Q9" s="182" t="e">
        <f t="shared" si="1"/>
        <v>#REF!</v>
      </c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19.5" customHeight="1">
      <c r="A10" s="3"/>
      <c r="B10" s="174" t="s">
        <v>71</v>
      </c>
      <c r="C10" s="175" t="e">
        <f>VLOOKUP(B10,#REF!,6,0)</f>
        <v>#REF!</v>
      </c>
      <c r="D10" s="180" t="e">
        <f>VLOOKUP(B10,#REF!,10,0)</f>
        <v>#REF!</v>
      </c>
      <c r="E10" s="181" t="e">
        <f>$D10*CRONOGRAMA!D10</f>
        <v>#REF!</v>
      </c>
      <c r="F10" s="181" t="e">
        <f>$D10*CRONOGRAMA!E10</f>
        <v>#REF!</v>
      </c>
      <c r="G10" s="181" t="e">
        <f>$D10*CRONOGRAMA!F10</f>
        <v>#REF!</v>
      </c>
      <c r="H10" s="181" t="e">
        <f>$D10*CRONOGRAMA!G10</f>
        <v>#REF!</v>
      </c>
      <c r="I10" s="181" t="e">
        <f>$D10*CRONOGRAMA!H10</f>
        <v>#REF!</v>
      </c>
      <c r="J10" s="181" t="e">
        <f>$D10*CRONOGRAMA!I10</f>
        <v>#REF!</v>
      </c>
      <c r="K10" s="181" t="e">
        <f>$D10*CRONOGRAMA!J10</f>
        <v>#REF!</v>
      </c>
      <c r="L10" s="181" t="e">
        <f>$D10*CRONOGRAMA!K10</f>
        <v>#REF!</v>
      </c>
      <c r="M10" s="181" t="e">
        <f>$D10*CRONOGRAMA!L10</f>
        <v>#REF!</v>
      </c>
      <c r="N10" s="181" t="e">
        <f>$D10*CRONOGRAMA!M10</f>
        <v>#REF!</v>
      </c>
      <c r="O10" s="181" t="e">
        <f>$D10*CRONOGRAMA!N10</f>
        <v>#REF!</v>
      </c>
      <c r="P10" s="181" t="e">
        <f>$D10*CRONOGRAMA!O10</f>
        <v>#REF!</v>
      </c>
      <c r="Q10" s="182" t="e">
        <f t="shared" si="1"/>
        <v>#REF!</v>
      </c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19.5" customHeight="1">
      <c r="A11" s="3"/>
      <c r="B11" s="174" t="s">
        <v>993</v>
      </c>
      <c r="C11" s="175" t="e">
        <f>VLOOKUP(B11,#REF!,6,0)</f>
        <v>#REF!</v>
      </c>
      <c r="D11" s="180" t="e">
        <f>VLOOKUP(B11,#REF!,10,0)</f>
        <v>#REF!</v>
      </c>
      <c r="E11" s="181" t="e">
        <f>$D11*CRONOGRAMA!D11</f>
        <v>#REF!</v>
      </c>
      <c r="F11" s="181" t="e">
        <f>$D11*CRONOGRAMA!E11</f>
        <v>#REF!</v>
      </c>
      <c r="G11" s="181" t="e">
        <f>$D11*CRONOGRAMA!F11</f>
        <v>#REF!</v>
      </c>
      <c r="H11" s="181" t="e">
        <f>$D11*CRONOGRAMA!G11</f>
        <v>#REF!</v>
      </c>
      <c r="I11" s="181" t="e">
        <f>$D11*CRONOGRAMA!H11</f>
        <v>#REF!</v>
      </c>
      <c r="J11" s="181" t="e">
        <f>$D11*CRONOGRAMA!I11</f>
        <v>#REF!</v>
      </c>
      <c r="K11" s="181" t="e">
        <f>$D11*CRONOGRAMA!J11</f>
        <v>#REF!</v>
      </c>
      <c r="L11" s="181" t="e">
        <f>$D11*CRONOGRAMA!K11</f>
        <v>#REF!</v>
      </c>
      <c r="M11" s="181" t="e">
        <f>$D11*CRONOGRAMA!L11</f>
        <v>#REF!</v>
      </c>
      <c r="N11" s="181" t="e">
        <f>$D11*CRONOGRAMA!M11</f>
        <v>#REF!</v>
      </c>
      <c r="O11" s="181" t="e">
        <f>$D11*CRONOGRAMA!N11</f>
        <v>#REF!</v>
      </c>
      <c r="P11" s="181" t="e">
        <f>$D11*CRONOGRAMA!O11</f>
        <v>#REF!</v>
      </c>
      <c r="Q11" s="182" t="e">
        <f t="shared" si="1"/>
        <v>#REF!</v>
      </c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19.5" customHeight="1">
      <c r="A12" s="3"/>
      <c r="B12" s="174" t="s">
        <v>994</v>
      </c>
      <c r="C12" s="175" t="e">
        <f>VLOOKUP(B12,#REF!,6,0)</f>
        <v>#REF!</v>
      </c>
      <c r="D12" s="180" t="e">
        <f>VLOOKUP(B12,#REF!,10,0)</f>
        <v>#REF!</v>
      </c>
      <c r="E12" s="181" t="e">
        <f>$D12*CRONOGRAMA!D12</f>
        <v>#REF!</v>
      </c>
      <c r="F12" s="181" t="e">
        <f>$D12*CRONOGRAMA!E12</f>
        <v>#REF!</v>
      </c>
      <c r="G12" s="181" t="e">
        <f>$D12*CRONOGRAMA!F12</f>
        <v>#REF!</v>
      </c>
      <c r="H12" s="181" t="e">
        <f>$D12*CRONOGRAMA!G12</f>
        <v>#REF!</v>
      </c>
      <c r="I12" s="181" t="e">
        <f>$D12*CRONOGRAMA!H12</f>
        <v>#REF!</v>
      </c>
      <c r="J12" s="181" t="e">
        <f>$D12*CRONOGRAMA!I12</f>
        <v>#REF!</v>
      </c>
      <c r="K12" s="181" t="e">
        <f>$D12*CRONOGRAMA!J12</f>
        <v>#REF!</v>
      </c>
      <c r="L12" s="181" t="e">
        <f>$D12*CRONOGRAMA!K12</f>
        <v>#REF!</v>
      </c>
      <c r="M12" s="181" t="e">
        <f>$D12*CRONOGRAMA!L12</f>
        <v>#REF!</v>
      </c>
      <c r="N12" s="181" t="e">
        <f>$D12*CRONOGRAMA!M12</f>
        <v>#REF!</v>
      </c>
      <c r="O12" s="181" t="e">
        <f>$D12*CRONOGRAMA!N12</f>
        <v>#REF!</v>
      </c>
      <c r="P12" s="181" t="e">
        <f>$D12*CRONOGRAMA!O12</f>
        <v>#REF!</v>
      </c>
      <c r="Q12" s="182" t="e">
        <f t="shared" si="1"/>
        <v>#REF!</v>
      </c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19.5" customHeight="1">
      <c r="A13" s="3"/>
      <c r="B13" s="174" t="s">
        <v>995</v>
      </c>
      <c r="C13" s="175" t="e">
        <f>VLOOKUP(B13,#REF!,6,0)</f>
        <v>#REF!</v>
      </c>
      <c r="D13" s="180" t="e">
        <f>VLOOKUP(B13,#REF!,10,0)</f>
        <v>#REF!</v>
      </c>
      <c r="E13" s="181" t="e">
        <f>$D13*CRONOGRAMA!D13</f>
        <v>#REF!</v>
      </c>
      <c r="F13" s="181" t="e">
        <f>$D13*CRONOGRAMA!E13</f>
        <v>#REF!</v>
      </c>
      <c r="G13" s="181" t="e">
        <f>$D13*CRONOGRAMA!F13</f>
        <v>#REF!</v>
      </c>
      <c r="H13" s="181" t="e">
        <f>$D13*CRONOGRAMA!G13</f>
        <v>#REF!</v>
      </c>
      <c r="I13" s="181" t="e">
        <f>$D13*CRONOGRAMA!H13</f>
        <v>#REF!</v>
      </c>
      <c r="J13" s="181" t="e">
        <f>$D13*CRONOGRAMA!I13</f>
        <v>#REF!</v>
      </c>
      <c r="K13" s="181" t="e">
        <f>$D13*CRONOGRAMA!J13</f>
        <v>#REF!</v>
      </c>
      <c r="L13" s="181" t="e">
        <f>$D13*CRONOGRAMA!K13</f>
        <v>#REF!</v>
      </c>
      <c r="M13" s="181" t="e">
        <f>$D13*CRONOGRAMA!L13</f>
        <v>#REF!</v>
      </c>
      <c r="N13" s="181" t="e">
        <f>$D13*CRONOGRAMA!M13</f>
        <v>#REF!</v>
      </c>
      <c r="O13" s="181" t="e">
        <f>$D13*CRONOGRAMA!N13</f>
        <v>#REF!</v>
      </c>
      <c r="P13" s="181" t="e">
        <f>$D13*CRONOGRAMA!O13</f>
        <v>#REF!</v>
      </c>
      <c r="Q13" s="182" t="e">
        <f t="shared" si="1"/>
        <v>#REF!</v>
      </c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19.5" customHeight="1">
      <c r="A14" s="3"/>
      <c r="B14" s="174" t="s">
        <v>84</v>
      </c>
      <c r="C14" s="175" t="e">
        <f>VLOOKUP(B14,#REF!,6,0)</f>
        <v>#REF!</v>
      </c>
      <c r="D14" s="180" t="e">
        <f>VLOOKUP(B14,#REF!,10,0)</f>
        <v>#REF!</v>
      </c>
      <c r="E14" s="181" t="e">
        <f>$D14*CRONOGRAMA!D14</f>
        <v>#REF!</v>
      </c>
      <c r="F14" s="181" t="e">
        <f>$D14*CRONOGRAMA!E14</f>
        <v>#REF!</v>
      </c>
      <c r="G14" s="181" t="e">
        <f>$D14*CRONOGRAMA!F14</f>
        <v>#REF!</v>
      </c>
      <c r="H14" s="181" t="e">
        <f>$D14*CRONOGRAMA!G14</f>
        <v>#REF!</v>
      </c>
      <c r="I14" s="181" t="e">
        <f>$D14*CRONOGRAMA!H14</f>
        <v>#REF!</v>
      </c>
      <c r="J14" s="181" t="e">
        <f>$D14*CRONOGRAMA!I14</f>
        <v>#REF!</v>
      </c>
      <c r="K14" s="181" t="e">
        <f>$D14*CRONOGRAMA!J14</f>
        <v>#REF!</v>
      </c>
      <c r="L14" s="181" t="e">
        <f>$D14*CRONOGRAMA!K14</f>
        <v>#REF!</v>
      </c>
      <c r="M14" s="181" t="e">
        <f>$D14*CRONOGRAMA!L14</f>
        <v>#REF!</v>
      </c>
      <c r="N14" s="181" t="e">
        <f>$D14*CRONOGRAMA!M14</f>
        <v>#REF!</v>
      </c>
      <c r="O14" s="181" t="e">
        <f>$D14*CRONOGRAMA!N14</f>
        <v>#REF!</v>
      </c>
      <c r="P14" s="181" t="e">
        <f>$D14*CRONOGRAMA!O14</f>
        <v>#REF!</v>
      </c>
      <c r="Q14" s="182" t="e">
        <f t="shared" si="1"/>
        <v>#REF!</v>
      </c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19.5" customHeight="1">
      <c r="A15" s="3"/>
      <c r="B15" s="174" t="s">
        <v>996</v>
      </c>
      <c r="C15" s="175" t="e">
        <f>VLOOKUP(B15,#REF!,6,0)</f>
        <v>#REF!</v>
      </c>
      <c r="D15" s="180" t="e">
        <f>VLOOKUP(B15,#REF!,10,0)</f>
        <v>#REF!</v>
      </c>
      <c r="E15" s="181" t="e">
        <f>$D15*CRONOGRAMA!D15</f>
        <v>#REF!</v>
      </c>
      <c r="F15" s="181" t="e">
        <f>$D15*CRONOGRAMA!E15</f>
        <v>#REF!</v>
      </c>
      <c r="G15" s="181" t="e">
        <f>$D15*CRONOGRAMA!F15</f>
        <v>#REF!</v>
      </c>
      <c r="H15" s="181" t="e">
        <f>$D15*CRONOGRAMA!G15</f>
        <v>#REF!</v>
      </c>
      <c r="I15" s="181" t="e">
        <f>$D15*CRONOGRAMA!H15</f>
        <v>#REF!</v>
      </c>
      <c r="J15" s="181" t="e">
        <f>$D15*CRONOGRAMA!I15</f>
        <v>#REF!</v>
      </c>
      <c r="K15" s="181" t="e">
        <f>$D15*CRONOGRAMA!J15</f>
        <v>#REF!</v>
      </c>
      <c r="L15" s="181" t="e">
        <f>$D15*CRONOGRAMA!K15</f>
        <v>#REF!</v>
      </c>
      <c r="M15" s="181" t="e">
        <f>$D15*CRONOGRAMA!L15</f>
        <v>#REF!</v>
      </c>
      <c r="N15" s="181" t="e">
        <f>$D15*CRONOGRAMA!M15</f>
        <v>#REF!</v>
      </c>
      <c r="O15" s="181" t="e">
        <f>$D15*CRONOGRAMA!N15</f>
        <v>#REF!</v>
      </c>
      <c r="P15" s="181" t="e">
        <f>$D15*CRONOGRAMA!O15</f>
        <v>#REF!</v>
      </c>
      <c r="Q15" s="182" t="e">
        <f t="shared" si="1"/>
        <v>#REF!</v>
      </c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19.5" customHeight="1">
      <c r="A16" s="3"/>
      <c r="B16" s="174" t="s">
        <v>997</v>
      </c>
      <c r="C16" s="175" t="e">
        <f>VLOOKUP(B16,#REF!,6,0)</f>
        <v>#REF!</v>
      </c>
      <c r="D16" s="180" t="e">
        <f>VLOOKUP(B16,#REF!,10,0)</f>
        <v>#REF!</v>
      </c>
      <c r="E16" s="181" t="e">
        <f>$D16*CRONOGRAMA!D16</f>
        <v>#REF!</v>
      </c>
      <c r="F16" s="181" t="e">
        <f>$D16*CRONOGRAMA!E16</f>
        <v>#REF!</v>
      </c>
      <c r="G16" s="181" t="e">
        <f>$D16*CRONOGRAMA!F16</f>
        <v>#REF!</v>
      </c>
      <c r="H16" s="181" t="e">
        <f>$D16*CRONOGRAMA!G16</f>
        <v>#REF!</v>
      </c>
      <c r="I16" s="181" t="e">
        <f>$D16*CRONOGRAMA!H16</f>
        <v>#REF!</v>
      </c>
      <c r="J16" s="181" t="e">
        <f>$D16*CRONOGRAMA!I16</f>
        <v>#REF!</v>
      </c>
      <c r="K16" s="181" t="e">
        <f>$D16*CRONOGRAMA!J16</f>
        <v>#REF!</v>
      </c>
      <c r="L16" s="181" t="e">
        <f>$D16*CRONOGRAMA!K16</f>
        <v>#REF!</v>
      </c>
      <c r="M16" s="181" t="e">
        <f>$D16*CRONOGRAMA!L16</f>
        <v>#REF!</v>
      </c>
      <c r="N16" s="181" t="e">
        <f>$D16*CRONOGRAMA!M16</f>
        <v>#REF!</v>
      </c>
      <c r="O16" s="181" t="e">
        <f>$D16*CRONOGRAMA!N16</f>
        <v>#REF!</v>
      </c>
      <c r="P16" s="181" t="e">
        <f>$D16*CRONOGRAMA!O16</f>
        <v>#REF!</v>
      </c>
      <c r="Q16" s="182" t="e">
        <f t="shared" si="1"/>
        <v>#REF!</v>
      </c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9.5" customHeight="1">
      <c r="A17" s="3"/>
      <c r="B17" s="174" t="s">
        <v>998</v>
      </c>
      <c r="C17" s="175" t="e">
        <f>VLOOKUP(B17,#REF!,6,0)</f>
        <v>#REF!</v>
      </c>
      <c r="D17" s="180" t="e">
        <f>VLOOKUP(B17,#REF!,10,0)</f>
        <v>#REF!</v>
      </c>
      <c r="E17" s="181" t="e">
        <f>$D17*CRONOGRAMA!D17</f>
        <v>#REF!</v>
      </c>
      <c r="F17" s="181" t="e">
        <f>$D17*CRONOGRAMA!E17</f>
        <v>#REF!</v>
      </c>
      <c r="G17" s="181" t="e">
        <f>$D17*CRONOGRAMA!F17</f>
        <v>#REF!</v>
      </c>
      <c r="H17" s="181" t="e">
        <f>$D17*CRONOGRAMA!G17</f>
        <v>#REF!</v>
      </c>
      <c r="I17" s="181" t="e">
        <f>$D17*CRONOGRAMA!H17</f>
        <v>#REF!</v>
      </c>
      <c r="J17" s="181" t="e">
        <f>$D17*CRONOGRAMA!I17</f>
        <v>#REF!</v>
      </c>
      <c r="K17" s="181" t="e">
        <f>$D17*CRONOGRAMA!J17</f>
        <v>#REF!</v>
      </c>
      <c r="L17" s="181" t="e">
        <f>$D17*CRONOGRAMA!K17</f>
        <v>#REF!</v>
      </c>
      <c r="M17" s="181" t="e">
        <f>$D17*CRONOGRAMA!L17</f>
        <v>#REF!</v>
      </c>
      <c r="N17" s="181" t="e">
        <f>$D17*CRONOGRAMA!M17</f>
        <v>#REF!</v>
      </c>
      <c r="O17" s="181" t="e">
        <f>$D17*CRONOGRAMA!N17</f>
        <v>#REF!</v>
      </c>
      <c r="P17" s="181" t="e">
        <f>$D17*CRONOGRAMA!O17</f>
        <v>#REF!</v>
      </c>
      <c r="Q17" s="182" t="e">
        <f t="shared" si="1"/>
        <v>#REF!</v>
      </c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9.5" customHeight="1">
      <c r="A18" s="3"/>
      <c r="B18" s="174" t="s">
        <v>999</v>
      </c>
      <c r="C18" s="175" t="e">
        <f>VLOOKUP(B18,#REF!,6,0)</f>
        <v>#REF!</v>
      </c>
      <c r="D18" s="180" t="e">
        <f>VLOOKUP(B18,#REF!,10,0)</f>
        <v>#REF!</v>
      </c>
      <c r="E18" s="181" t="e">
        <f>$D18*CRONOGRAMA!D18</f>
        <v>#REF!</v>
      </c>
      <c r="F18" s="181" t="e">
        <f>$D18*CRONOGRAMA!E18</f>
        <v>#REF!</v>
      </c>
      <c r="G18" s="181" t="e">
        <f>$D18*CRONOGRAMA!F18</f>
        <v>#REF!</v>
      </c>
      <c r="H18" s="181" t="e">
        <f>$D18*CRONOGRAMA!G18</f>
        <v>#REF!</v>
      </c>
      <c r="I18" s="181" t="e">
        <f>$D18*CRONOGRAMA!H18</f>
        <v>#REF!</v>
      </c>
      <c r="J18" s="181" t="e">
        <f>$D18*CRONOGRAMA!I18</f>
        <v>#REF!</v>
      </c>
      <c r="K18" s="181" t="e">
        <f>$D18*CRONOGRAMA!J18</f>
        <v>#REF!</v>
      </c>
      <c r="L18" s="181" t="e">
        <f>$D18*CRONOGRAMA!K18</f>
        <v>#REF!</v>
      </c>
      <c r="M18" s="181" t="e">
        <f>$D18*CRONOGRAMA!L18</f>
        <v>#REF!</v>
      </c>
      <c r="N18" s="181" t="e">
        <f>$D18*CRONOGRAMA!M18</f>
        <v>#REF!</v>
      </c>
      <c r="O18" s="181" t="e">
        <f>$D18*CRONOGRAMA!N18</f>
        <v>#REF!</v>
      </c>
      <c r="P18" s="181" t="e">
        <f>$D18*CRONOGRAMA!O18</f>
        <v>#REF!</v>
      </c>
      <c r="Q18" s="182" t="e">
        <f t="shared" si="1"/>
        <v>#REF!</v>
      </c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9.5" customHeight="1">
      <c r="A19" s="3"/>
      <c r="B19" s="174" t="s">
        <v>252</v>
      </c>
      <c r="C19" s="175" t="e">
        <f>VLOOKUP(B19,#REF!,6,0)</f>
        <v>#REF!</v>
      </c>
      <c r="D19" s="180" t="e">
        <f>VLOOKUP(B19,#REF!,10,0)</f>
        <v>#REF!</v>
      </c>
      <c r="E19" s="181" t="e">
        <f>$D19*CRONOGRAMA!D19</f>
        <v>#REF!</v>
      </c>
      <c r="F19" s="181" t="e">
        <f>$D19*CRONOGRAMA!E19</f>
        <v>#REF!</v>
      </c>
      <c r="G19" s="181" t="e">
        <f>$D19*CRONOGRAMA!F19</f>
        <v>#REF!</v>
      </c>
      <c r="H19" s="181" t="e">
        <f>$D19*CRONOGRAMA!G19</f>
        <v>#REF!</v>
      </c>
      <c r="I19" s="181" t="e">
        <f>$D19*CRONOGRAMA!H19</f>
        <v>#REF!</v>
      </c>
      <c r="J19" s="181" t="e">
        <f>$D19*CRONOGRAMA!I19</f>
        <v>#REF!</v>
      </c>
      <c r="K19" s="181" t="e">
        <f>$D19*CRONOGRAMA!J19</f>
        <v>#REF!</v>
      </c>
      <c r="L19" s="181" t="e">
        <f>$D19*CRONOGRAMA!K19</f>
        <v>#REF!</v>
      </c>
      <c r="M19" s="181" t="e">
        <f>$D19*CRONOGRAMA!L19</f>
        <v>#REF!</v>
      </c>
      <c r="N19" s="181" t="e">
        <f>$D19*CRONOGRAMA!M19</f>
        <v>#REF!</v>
      </c>
      <c r="O19" s="181" t="e">
        <f>$D19*CRONOGRAMA!N19</f>
        <v>#REF!</v>
      </c>
      <c r="P19" s="181" t="e">
        <f>$D19*CRONOGRAMA!O19</f>
        <v>#REF!</v>
      </c>
      <c r="Q19" s="182" t="e">
        <f t="shared" si="1"/>
        <v>#REF!</v>
      </c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9.5" customHeight="1">
      <c r="A20" s="3"/>
      <c r="B20" s="174" t="s">
        <v>1000</v>
      </c>
      <c r="C20" s="175" t="e">
        <f>VLOOKUP(B20,#REF!,6,0)</f>
        <v>#REF!</v>
      </c>
      <c r="D20" s="180" t="e">
        <f>VLOOKUP(B20,#REF!,10,0)</f>
        <v>#REF!</v>
      </c>
      <c r="E20" s="181" t="e">
        <f>$D20*CRONOGRAMA!D20</f>
        <v>#REF!</v>
      </c>
      <c r="F20" s="181" t="e">
        <f>$D20*CRONOGRAMA!E20</f>
        <v>#REF!</v>
      </c>
      <c r="G20" s="181" t="e">
        <f>$D20*CRONOGRAMA!F20</f>
        <v>#REF!</v>
      </c>
      <c r="H20" s="181" t="e">
        <f>$D20*CRONOGRAMA!G20</f>
        <v>#REF!</v>
      </c>
      <c r="I20" s="181" t="e">
        <f>$D20*CRONOGRAMA!H20</f>
        <v>#REF!</v>
      </c>
      <c r="J20" s="181" t="e">
        <f>$D20*CRONOGRAMA!I20</f>
        <v>#REF!</v>
      </c>
      <c r="K20" s="181" t="e">
        <f>$D20*CRONOGRAMA!J20</f>
        <v>#REF!</v>
      </c>
      <c r="L20" s="181" t="e">
        <f>$D20*CRONOGRAMA!K20</f>
        <v>#REF!</v>
      </c>
      <c r="M20" s="181" t="e">
        <f>$D20*CRONOGRAMA!L20</f>
        <v>#REF!</v>
      </c>
      <c r="N20" s="181" t="e">
        <f>$D20*CRONOGRAMA!M20</f>
        <v>#REF!</v>
      </c>
      <c r="O20" s="181" t="e">
        <f>$D20*CRONOGRAMA!N20</f>
        <v>#REF!</v>
      </c>
      <c r="P20" s="181" t="e">
        <f>$D20*CRONOGRAMA!O20</f>
        <v>#REF!</v>
      </c>
      <c r="Q20" s="182" t="e">
        <f t="shared" si="1"/>
        <v>#REF!</v>
      </c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9.5" customHeight="1">
      <c r="A21" s="3"/>
      <c r="B21" s="174" t="s">
        <v>1001</v>
      </c>
      <c r="C21" s="175" t="e">
        <f>VLOOKUP(B21,#REF!,6,0)</f>
        <v>#REF!</v>
      </c>
      <c r="D21" s="180" t="e">
        <f>VLOOKUP(B21,#REF!,10,0)</f>
        <v>#REF!</v>
      </c>
      <c r="E21" s="181" t="e">
        <f>$D21*CRONOGRAMA!D21</f>
        <v>#REF!</v>
      </c>
      <c r="F21" s="181" t="e">
        <f>$D21*CRONOGRAMA!E21</f>
        <v>#REF!</v>
      </c>
      <c r="G21" s="181" t="e">
        <f>$D21*CRONOGRAMA!F21</f>
        <v>#REF!</v>
      </c>
      <c r="H21" s="181" t="e">
        <f>$D21*CRONOGRAMA!G21</f>
        <v>#REF!</v>
      </c>
      <c r="I21" s="181" t="e">
        <f>$D21*CRONOGRAMA!H21</f>
        <v>#REF!</v>
      </c>
      <c r="J21" s="181" t="e">
        <f>$D21*CRONOGRAMA!I21</f>
        <v>#REF!</v>
      </c>
      <c r="K21" s="181" t="e">
        <f>$D21*CRONOGRAMA!J21</f>
        <v>#REF!</v>
      </c>
      <c r="L21" s="181" t="e">
        <f>$D21*CRONOGRAMA!K21</f>
        <v>#REF!</v>
      </c>
      <c r="M21" s="181" t="e">
        <f>$D21*CRONOGRAMA!L21</f>
        <v>#REF!</v>
      </c>
      <c r="N21" s="181" t="e">
        <f>$D21*CRONOGRAMA!M21</f>
        <v>#REF!</v>
      </c>
      <c r="O21" s="181" t="e">
        <f>$D21*CRONOGRAMA!N21</f>
        <v>#REF!</v>
      </c>
      <c r="P21" s="181" t="e">
        <f>$D21*CRONOGRAMA!O21</f>
        <v>#REF!</v>
      </c>
      <c r="Q21" s="182" t="e">
        <f t="shared" si="1"/>
        <v>#REF!</v>
      </c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19.5" customHeight="1">
      <c r="A22" s="3"/>
      <c r="B22" s="174" t="s">
        <v>1002</v>
      </c>
      <c r="C22" s="175" t="e">
        <f>VLOOKUP(B22,#REF!,6,0)</f>
        <v>#REF!</v>
      </c>
      <c r="D22" s="180" t="e">
        <f>VLOOKUP(B22,#REF!,10,0)</f>
        <v>#REF!</v>
      </c>
      <c r="E22" s="181" t="e">
        <f>$D22*CRONOGRAMA!D22</f>
        <v>#REF!</v>
      </c>
      <c r="F22" s="181" t="e">
        <f>$D22*CRONOGRAMA!E22</f>
        <v>#REF!</v>
      </c>
      <c r="G22" s="181" t="e">
        <f>$D22*CRONOGRAMA!F22</f>
        <v>#REF!</v>
      </c>
      <c r="H22" s="181" t="e">
        <f>$D22*CRONOGRAMA!G22</f>
        <v>#REF!</v>
      </c>
      <c r="I22" s="181" t="e">
        <f>$D22*CRONOGRAMA!H22</f>
        <v>#REF!</v>
      </c>
      <c r="J22" s="181" t="e">
        <f>$D22*CRONOGRAMA!I22</f>
        <v>#REF!</v>
      </c>
      <c r="K22" s="181" t="e">
        <f>$D22*CRONOGRAMA!J22</f>
        <v>#REF!</v>
      </c>
      <c r="L22" s="181" t="e">
        <f>$D22*CRONOGRAMA!K22</f>
        <v>#REF!</v>
      </c>
      <c r="M22" s="181" t="e">
        <f>$D22*CRONOGRAMA!L22</f>
        <v>#REF!</v>
      </c>
      <c r="N22" s="181" t="e">
        <f>$D22*CRONOGRAMA!M22</f>
        <v>#REF!</v>
      </c>
      <c r="O22" s="181" t="e">
        <f>$D22*CRONOGRAMA!N22</f>
        <v>#REF!</v>
      </c>
      <c r="P22" s="181" t="e">
        <f>$D22*CRONOGRAMA!O22</f>
        <v>#REF!</v>
      </c>
      <c r="Q22" s="182" t="e">
        <f t="shared" si="1"/>
        <v>#REF!</v>
      </c>
      <c r="R22" s="113"/>
      <c r="S22" s="113"/>
      <c r="T22" s="113"/>
      <c r="U22" s="113"/>
      <c r="V22" s="113"/>
      <c r="W22" s="113"/>
      <c r="X22" s="113"/>
      <c r="Y22" s="113"/>
      <c r="Z22" s="113"/>
    </row>
    <row r="23" spans="1:26" ht="19.5" customHeight="1">
      <c r="A23" s="169"/>
      <c r="B23" s="183" t="s">
        <v>1003</v>
      </c>
      <c r="C23" s="184" t="e">
        <f>VLOOKUP(B23,#REF!,6,0)</f>
        <v>#REF!</v>
      </c>
      <c r="D23" s="185" t="e">
        <f t="shared" ref="D23:P23" si="2">SUM(D24:D29)</f>
        <v>#REF!</v>
      </c>
      <c r="E23" s="186" t="e">
        <f t="shared" si="2"/>
        <v>#REF!</v>
      </c>
      <c r="F23" s="186" t="e">
        <f t="shared" si="2"/>
        <v>#REF!</v>
      </c>
      <c r="G23" s="186" t="e">
        <f t="shared" si="2"/>
        <v>#REF!</v>
      </c>
      <c r="H23" s="186" t="e">
        <f t="shared" si="2"/>
        <v>#REF!</v>
      </c>
      <c r="I23" s="186" t="e">
        <f t="shared" si="2"/>
        <v>#REF!</v>
      </c>
      <c r="J23" s="186" t="e">
        <f t="shared" si="2"/>
        <v>#REF!</v>
      </c>
      <c r="K23" s="186" t="e">
        <f t="shared" si="2"/>
        <v>#REF!</v>
      </c>
      <c r="L23" s="186" t="e">
        <f t="shared" si="2"/>
        <v>#REF!</v>
      </c>
      <c r="M23" s="186" t="e">
        <f t="shared" si="2"/>
        <v>#REF!</v>
      </c>
      <c r="N23" s="186" t="e">
        <f t="shared" si="2"/>
        <v>#REF!</v>
      </c>
      <c r="O23" s="186" t="e">
        <f t="shared" si="2"/>
        <v>#REF!</v>
      </c>
      <c r="P23" s="186" t="e">
        <f t="shared" si="2"/>
        <v>#REF!</v>
      </c>
      <c r="Q23" s="187" t="e">
        <f t="shared" si="1"/>
        <v>#REF!</v>
      </c>
      <c r="R23" s="126"/>
      <c r="S23" s="126"/>
      <c r="T23" s="126"/>
      <c r="U23" s="126"/>
      <c r="V23" s="126"/>
      <c r="W23" s="126"/>
      <c r="X23" s="126"/>
      <c r="Y23" s="126"/>
      <c r="Z23" s="126"/>
    </row>
    <row r="24" spans="1:26" ht="19.5" customHeight="1">
      <c r="A24" s="3"/>
      <c r="B24" s="174" t="s">
        <v>1004</v>
      </c>
      <c r="C24" s="175" t="e">
        <f>VLOOKUP(B24,#REF!,6,0)</f>
        <v>#REF!</v>
      </c>
      <c r="D24" s="180" t="e">
        <f>VLOOKUP(B24,#REF!,10,0)</f>
        <v>#REF!</v>
      </c>
      <c r="E24" s="181" t="e">
        <f>$D24*CRONOGRAMA!D24</f>
        <v>#REF!</v>
      </c>
      <c r="F24" s="181" t="e">
        <f>$D24*CRONOGRAMA!E24</f>
        <v>#REF!</v>
      </c>
      <c r="G24" s="181" t="e">
        <f>$D24*CRONOGRAMA!F24</f>
        <v>#REF!</v>
      </c>
      <c r="H24" s="181" t="e">
        <f>$D24*CRONOGRAMA!G24</f>
        <v>#REF!</v>
      </c>
      <c r="I24" s="181" t="e">
        <f>$D24*CRONOGRAMA!H24</f>
        <v>#REF!</v>
      </c>
      <c r="J24" s="181" t="e">
        <f>$D24*CRONOGRAMA!I24</f>
        <v>#REF!</v>
      </c>
      <c r="K24" s="181" t="e">
        <f>$D24*CRONOGRAMA!J24</f>
        <v>#REF!</v>
      </c>
      <c r="L24" s="181" t="e">
        <f>$D24*CRONOGRAMA!K24</f>
        <v>#REF!</v>
      </c>
      <c r="M24" s="181" t="e">
        <f>$D24*CRONOGRAMA!L24</f>
        <v>#REF!</v>
      </c>
      <c r="N24" s="181" t="e">
        <f>$D24*CRONOGRAMA!M24</f>
        <v>#REF!</v>
      </c>
      <c r="O24" s="181" t="e">
        <f>$D24*CRONOGRAMA!N24</f>
        <v>#REF!</v>
      </c>
      <c r="P24" s="181" t="e">
        <f>$D24*CRONOGRAMA!O24</f>
        <v>#REF!</v>
      </c>
      <c r="Q24" s="182" t="e">
        <f t="shared" si="1"/>
        <v>#REF!</v>
      </c>
      <c r="R24" s="113"/>
      <c r="S24" s="113"/>
      <c r="T24" s="113"/>
      <c r="U24" s="113"/>
      <c r="V24" s="113"/>
      <c r="W24" s="113"/>
      <c r="X24" s="113"/>
      <c r="Y24" s="113"/>
      <c r="Z24" s="113"/>
    </row>
    <row r="25" spans="1:26" ht="19.5" customHeight="1">
      <c r="A25" s="3"/>
      <c r="B25" s="174" t="s">
        <v>1005</v>
      </c>
      <c r="C25" s="175" t="e">
        <f>VLOOKUP(B25,#REF!,6,0)</f>
        <v>#REF!</v>
      </c>
      <c r="D25" s="180" t="e">
        <f>VLOOKUP(B25,#REF!,10,0)</f>
        <v>#REF!</v>
      </c>
      <c r="E25" s="181" t="e">
        <f>$D25*CRONOGRAMA!D25</f>
        <v>#REF!</v>
      </c>
      <c r="F25" s="181" t="e">
        <f>$D25*CRONOGRAMA!E25</f>
        <v>#REF!</v>
      </c>
      <c r="G25" s="181" t="e">
        <f>$D25*CRONOGRAMA!F25</f>
        <v>#REF!</v>
      </c>
      <c r="H25" s="181" t="e">
        <f>$D25*CRONOGRAMA!G25</f>
        <v>#REF!</v>
      </c>
      <c r="I25" s="181" t="e">
        <f>$D25*CRONOGRAMA!H25</f>
        <v>#REF!</v>
      </c>
      <c r="J25" s="181" t="e">
        <f>$D25*CRONOGRAMA!I25</f>
        <v>#REF!</v>
      </c>
      <c r="K25" s="181" t="e">
        <f>$D25*CRONOGRAMA!J25</f>
        <v>#REF!</v>
      </c>
      <c r="L25" s="181" t="e">
        <f>$D25*CRONOGRAMA!K25</f>
        <v>#REF!</v>
      </c>
      <c r="M25" s="181" t="e">
        <f>$D25*CRONOGRAMA!L25</f>
        <v>#REF!</v>
      </c>
      <c r="N25" s="181" t="e">
        <f>$D25*CRONOGRAMA!M25</f>
        <v>#REF!</v>
      </c>
      <c r="O25" s="181" t="e">
        <f>$D25*CRONOGRAMA!N25</f>
        <v>#REF!</v>
      </c>
      <c r="P25" s="181" t="e">
        <f>$D25*CRONOGRAMA!O25</f>
        <v>#REF!</v>
      </c>
      <c r="Q25" s="182" t="e">
        <f t="shared" si="1"/>
        <v>#REF!</v>
      </c>
      <c r="R25" s="113"/>
      <c r="S25" s="113"/>
      <c r="T25" s="113"/>
      <c r="U25" s="113"/>
      <c r="V25" s="113"/>
      <c r="W25" s="113"/>
      <c r="X25" s="113"/>
      <c r="Y25" s="113"/>
      <c r="Z25" s="113"/>
    </row>
    <row r="26" spans="1:26" ht="19.5" customHeight="1">
      <c r="A26" s="3"/>
      <c r="B26" s="174" t="s">
        <v>1006</v>
      </c>
      <c r="C26" s="175" t="e">
        <f>VLOOKUP(B26,#REF!,6,0)</f>
        <v>#REF!</v>
      </c>
      <c r="D26" s="180" t="e">
        <f>VLOOKUP(B26,#REF!,10,0)</f>
        <v>#REF!</v>
      </c>
      <c r="E26" s="181" t="e">
        <f>$D26*CRONOGRAMA!D26</f>
        <v>#REF!</v>
      </c>
      <c r="F26" s="181" t="e">
        <f>$D26*CRONOGRAMA!E26</f>
        <v>#REF!</v>
      </c>
      <c r="G26" s="181" t="e">
        <f>$D26*CRONOGRAMA!F26</f>
        <v>#REF!</v>
      </c>
      <c r="H26" s="181" t="e">
        <f>$D26*CRONOGRAMA!G26</f>
        <v>#REF!</v>
      </c>
      <c r="I26" s="181" t="e">
        <f>$D26*CRONOGRAMA!H26</f>
        <v>#REF!</v>
      </c>
      <c r="J26" s="181" t="e">
        <f>$D26*CRONOGRAMA!I26</f>
        <v>#REF!</v>
      </c>
      <c r="K26" s="181" t="e">
        <f>$D26*CRONOGRAMA!J26</f>
        <v>#REF!</v>
      </c>
      <c r="L26" s="181" t="e">
        <f>$D26*CRONOGRAMA!K26</f>
        <v>#REF!</v>
      </c>
      <c r="M26" s="181" t="e">
        <f>$D26*CRONOGRAMA!L26</f>
        <v>#REF!</v>
      </c>
      <c r="N26" s="181" t="e">
        <f>$D26*CRONOGRAMA!M26</f>
        <v>#REF!</v>
      </c>
      <c r="O26" s="181" t="e">
        <f>$D26*CRONOGRAMA!N26</f>
        <v>#REF!</v>
      </c>
      <c r="P26" s="181" t="e">
        <f>$D26*CRONOGRAMA!O26</f>
        <v>#REF!</v>
      </c>
      <c r="Q26" s="182" t="e">
        <f t="shared" si="1"/>
        <v>#REF!</v>
      </c>
      <c r="R26" s="113"/>
      <c r="S26" s="113"/>
      <c r="T26" s="113"/>
      <c r="U26" s="113"/>
      <c r="V26" s="113"/>
      <c r="W26" s="113"/>
      <c r="X26" s="113"/>
      <c r="Y26" s="113"/>
      <c r="Z26" s="113"/>
    </row>
    <row r="27" spans="1:26" ht="19.5" customHeight="1">
      <c r="A27" s="3"/>
      <c r="B27" s="174" t="s">
        <v>1007</v>
      </c>
      <c r="C27" s="175" t="e">
        <f>VLOOKUP(B27,#REF!,6,0)</f>
        <v>#REF!</v>
      </c>
      <c r="D27" s="180" t="e">
        <f>VLOOKUP(B27,#REF!,10,0)</f>
        <v>#REF!</v>
      </c>
      <c r="E27" s="181" t="e">
        <f>$D27*CRONOGRAMA!D27</f>
        <v>#REF!</v>
      </c>
      <c r="F27" s="181" t="e">
        <f>$D27*CRONOGRAMA!E27</f>
        <v>#REF!</v>
      </c>
      <c r="G27" s="181" t="e">
        <f>$D27*CRONOGRAMA!F27</f>
        <v>#REF!</v>
      </c>
      <c r="H27" s="181" t="e">
        <f>$D27*CRONOGRAMA!G27</f>
        <v>#REF!</v>
      </c>
      <c r="I27" s="181" t="e">
        <f>$D27*CRONOGRAMA!H27</f>
        <v>#REF!</v>
      </c>
      <c r="J27" s="181" t="e">
        <f>$D27*CRONOGRAMA!I27</f>
        <v>#REF!</v>
      </c>
      <c r="K27" s="181" t="e">
        <f>$D27*CRONOGRAMA!J27</f>
        <v>#REF!</v>
      </c>
      <c r="L27" s="181" t="e">
        <f>$D27*CRONOGRAMA!K27</f>
        <v>#REF!</v>
      </c>
      <c r="M27" s="181" t="e">
        <f>$D27*CRONOGRAMA!L27</f>
        <v>#REF!</v>
      </c>
      <c r="N27" s="181" t="e">
        <f>$D27*CRONOGRAMA!M27</f>
        <v>#REF!</v>
      </c>
      <c r="O27" s="181" t="e">
        <f>$D27*CRONOGRAMA!N27</f>
        <v>#REF!</v>
      </c>
      <c r="P27" s="181" t="e">
        <f>$D27*CRONOGRAMA!O27</f>
        <v>#REF!</v>
      </c>
      <c r="Q27" s="182" t="e">
        <f t="shared" si="1"/>
        <v>#REF!</v>
      </c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6" ht="19.5" customHeight="1">
      <c r="A28" s="3"/>
      <c r="B28" s="174" t="s">
        <v>1008</v>
      </c>
      <c r="C28" s="175" t="e">
        <f>VLOOKUP(B28,#REF!,6,0)</f>
        <v>#REF!</v>
      </c>
      <c r="D28" s="180" t="e">
        <f>VLOOKUP(B28,#REF!,10,0)</f>
        <v>#REF!</v>
      </c>
      <c r="E28" s="181" t="e">
        <f>$D28*CRONOGRAMA!D28</f>
        <v>#REF!</v>
      </c>
      <c r="F28" s="181" t="e">
        <f>$D28*CRONOGRAMA!E28</f>
        <v>#REF!</v>
      </c>
      <c r="G28" s="181" t="e">
        <f>$D28*CRONOGRAMA!F28</f>
        <v>#REF!</v>
      </c>
      <c r="H28" s="181" t="e">
        <f>$D28*CRONOGRAMA!G28</f>
        <v>#REF!</v>
      </c>
      <c r="I28" s="181" t="e">
        <f>$D28*CRONOGRAMA!H28</f>
        <v>#REF!</v>
      </c>
      <c r="J28" s="181" t="e">
        <f>$D28*CRONOGRAMA!I28</f>
        <v>#REF!</v>
      </c>
      <c r="K28" s="181" t="e">
        <f>$D28*CRONOGRAMA!J28</f>
        <v>#REF!</v>
      </c>
      <c r="L28" s="181" t="e">
        <f>$D28*CRONOGRAMA!K28</f>
        <v>#REF!</v>
      </c>
      <c r="M28" s="181" t="e">
        <f>$D28*CRONOGRAMA!L28</f>
        <v>#REF!</v>
      </c>
      <c r="N28" s="181" t="e">
        <f>$D28*CRONOGRAMA!M28</f>
        <v>#REF!</v>
      </c>
      <c r="O28" s="181" t="e">
        <f>$D28*CRONOGRAMA!N28</f>
        <v>#REF!</v>
      </c>
      <c r="P28" s="181" t="e">
        <f>$D28*CRONOGRAMA!O28</f>
        <v>#REF!</v>
      </c>
      <c r="Q28" s="182" t="e">
        <f t="shared" si="1"/>
        <v>#REF!</v>
      </c>
      <c r="R28" s="113"/>
      <c r="S28" s="113"/>
      <c r="T28" s="113"/>
      <c r="U28" s="113"/>
      <c r="V28" s="113"/>
      <c r="W28" s="113"/>
      <c r="X28" s="113"/>
      <c r="Y28" s="113"/>
      <c r="Z28" s="113"/>
    </row>
    <row r="29" spans="1:26" ht="19.5" customHeight="1">
      <c r="A29" s="3"/>
      <c r="B29" s="174" t="s">
        <v>1009</v>
      </c>
      <c r="C29" s="175" t="e">
        <f>VLOOKUP(B29,#REF!,6,0)</f>
        <v>#REF!</v>
      </c>
      <c r="D29" s="180" t="e">
        <f>VLOOKUP(B29,#REF!,10,0)</f>
        <v>#REF!</v>
      </c>
      <c r="E29" s="181" t="e">
        <f>$D29*CRONOGRAMA!D29</f>
        <v>#REF!</v>
      </c>
      <c r="F29" s="181" t="e">
        <f>$D29*CRONOGRAMA!E29</f>
        <v>#REF!</v>
      </c>
      <c r="G29" s="181" t="e">
        <f>$D29*CRONOGRAMA!F29</f>
        <v>#REF!</v>
      </c>
      <c r="H29" s="181" t="e">
        <f>$D29*CRONOGRAMA!G29</f>
        <v>#REF!</v>
      </c>
      <c r="I29" s="181" t="e">
        <f>$D29*CRONOGRAMA!H29</f>
        <v>#REF!</v>
      </c>
      <c r="J29" s="181" t="e">
        <f>$D29*CRONOGRAMA!I29</f>
        <v>#REF!</v>
      </c>
      <c r="K29" s="181" t="e">
        <f>$D29*CRONOGRAMA!J29</f>
        <v>#REF!</v>
      </c>
      <c r="L29" s="181" t="e">
        <f>$D29*CRONOGRAMA!K29</f>
        <v>#REF!</v>
      </c>
      <c r="M29" s="181" t="e">
        <f>$D29*CRONOGRAMA!L29</f>
        <v>#REF!</v>
      </c>
      <c r="N29" s="181" t="e">
        <f>$D29*CRONOGRAMA!M29</f>
        <v>#REF!</v>
      </c>
      <c r="O29" s="181" t="e">
        <f>$D29*CRONOGRAMA!N29</f>
        <v>#REF!</v>
      </c>
      <c r="P29" s="181" t="e">
        <f>$D29*CRONOGRAMA!O29</f>
        <v>#REF!</v>
      </c>
      <c r="Q29" s="182" t="e">
        <f t="shared" si="1"/>
        <v>#REF!</v>
      </c>
      <c r="R29" s="113"/>
      <c r="S29" s="113"/>
      <c r="T29" s="113"/>
      <c r="U29" s="113"/>
      <c r="V29" s="113"/>
      <c r="W29" s="113"/>
      <c r="X29" s="113"/>
      <c r="Y29" s="113"/>
      <c r="Z29" s="113"/>
    </row>
    <row r="30" spans="1:26" ht="19.5" customHeight="1">
      <c r="A30" s="169"/>
      <c r="B30" s="188"/>
      <c r="C30" s="189" t="s">
        <v>53</v>
      </c>
      <c r="D30" s="190" t="e">
        <f t="shared" ref="D30:P30" si="3">D5</f>
        <v>#REF!</v>
      </c>
      <c r="E30" s="191" t="e">
        <f t="shared" si="3"/>
        <v>#REF!</v>
      </c>
      <c r="F30" s="191" t="e">
        <f t="shared" si="3"/>
        <v>#REF!</v>
      </c>
      <c r="G30" s="191" t="e">
        <f t="shared" si="3"/>
        <v>#REF!</v>
      </c>
      <c r="H30" s="191" t="e">
        <f t="shared" si="3"/>
        <v>#REF!</v>
      </c>
      <c r="I30" s="191" t="e">
        <f t="shared" si="3"/>
        <v>#REF!</v>
      </c>
      <c r="J30" s="191" t="e">
        <f t="shared" si="3"/>
        <v>#REF!</v>
      </c>
      <c r="K30" s="191" t="e">
        <f t="shared" si="3"/>
        <v>#REF!</v>
      </c>
      <c r="L30" s="191" t="e">
        <f t="shared" si="3"/>
        <v>#REF!</v>
      </c>
      <c r="M30" s="191" t="e">
        <f t="shared" si="3"/>
        <v>#REF!</v>
      </c>
      <c r="N30" s="191" t="e">
        <f t="shared" si="3"/>
        <v>#REF!</v>
      </c>
      <c r="O30" s="191" t="e">
        <f t="shared" si="3"/>
        <v>#REF!</v>
      </c>
      <c r="P30" s="191" t="e">
        <f t="shared" si="3"/>
        <v>#REF!</v>
      </c>
      <c r="Q30" s="182"/>
      <c r="R30" s="126"/>
      <c r="S30" s="126"/>
      <c r="T30" s="126"/>
      <c r="U30" s="126"/>
      <c r="V30" s="126"/>
      <c r="W30" s="126"/>
      <c r="X30" s="126"/>
      <c r="Y30" s="126"/>
      <c r="Z30" s="126"/>
    </row>
    <row r="31" spans="1:26" ht="19.5" customHeight="1">
      <c r="A31" s="169"/>
      <c r="B31" s="188"/>
      <c r="C31" s="189" t="s">
        <v>1011</v>
      </c>
      <c r="D31" s="190" t="e">
        <f t="shared" ref="D31:P31" si="4">D23</f>
        <v>#REF!</v>
      </c>
      <c r="E31" s="191" t="e">
        <f t="shared" si="4"/>
        <v>#REF!</v>
      </c>
      <c r="F31" s="191" t="e">
        <f t="shared" si="4"/>
        <v>#REF!</v>
      </c>
      <c r="G31" s="191" t="e">
        <f t="shared" si="4"/>
        <v>#REF!</v>
      </c>
      <c r="H31" s="191" t="e">
        <f t="shared" si="4"/>
        <v>#REF!</v>
      </c>
      <c r="I31" s="191" t="e">
        <f t="shared" si="4"/>
        <v>#REF!</v>
      </c>
      <c r="J31" s="191" t="e">
        <f t="shared" si="4"/>
        <v>#REF!</v>
      </c>
      <c r="K31" s="191" t="e">
        <f t="shared" si="4"/>
        <v>#REF!</v>
      </c>
      <c r="L31" s="191" t="e">
        <f t="shared" si="4"/>
        <v>#REF!</v>
      </c>
      <c r="M31" s="191" t="e">
        <f t="shared" si="4"/>
        <v>#REF!</v>
      </c>
      <c r="N31" s="191" t="e">
        <f t="shared" si="4"/>
        <v>#REF!</v>
      </c>
      <c r="O31" s="191" t="e">
        <f t="shared" si="4"/>
        <v>#REF!</v>
      </c>
      <c r="P31" s="191" t="e">
        <f t="shared" si="4"/>
        <v>#REF!</v>
      </c>
      <c r="Q31" s="182"/>
      <c r="R31" s="126"/>
      <c r="S31" s="126"/>
      <c r="T31" s="126"/>
      <c r="U31" s="126"/>
      <c r="V31" s="126"/>
      <c r="W31" s="126"/>
      <c r="X31" s="126"/>
      <c r="Y31" s="126"/>
      <c r="Z31" s="126"/>
    </row>
    <row r="32" spans="1:26" ht="19.5" customHeight="1">
      <c r="A32" s="3"/>
      <c r="B32" s="458" t="s">
        <v>962</v>
      </c>
      <c r="C32" s="459"/>
      <c r="D32" s="192" t="e">
        <f t="shared" ref="D32:P32" si="5">SUM(D30:D31)</f>
        <v>#REF!</v>
      </c>
      <c r="E32" s="192" t="e">
        <f t="shared" si="5"/>
        <v>#REF!</v>
      </c>
      <c r="F32" s="192" t="e">
        <f t="shared" si="5"/>
        <v>#REF!</v>
      </c>
      <c r="G32" s="192" t="e">
        <f t="shared" si="5"/>
        <v>#REF!</v>
      </c>
      <c r="H32" s="192" t="e">
        <f t="shared" si="5"/>
        <v>#REF!</v>
      </c>
      <c r="I32" s="192" t="e">
        <f t="shared" si="5"/>
        <v>#REF!</v>
      </c>
      <c r="J32" s="192" t="e">
        <f t="shared" si="5"/>
        <v>#REF!</v>
      </c>
      <c r="K32" s="192" t="e">
        <f t="shared" si="5"/>
        <v>#REF!</v>
      </c>
      <c r="L32" s="192" t="e">
        <f t="shared" si="5"/>
        <v>#REF!</v>
      </c>
      <c r="M32" s="192" t="e">
        <f t="shared" si="5"/>
        <v>#REF!</v>
      </c>
      <c r="N32" s="192" t="e">
        <f t="shared" si="5"/>
        <v>#REF!</v>
      </c>
      <c r="O32" s="192" t="e">
        <f t="shared" si="5"/>
        <v>#REF!</v>
      </c>
      <c r="P32" s="192" t="e">
        <f t="shared" si="5"/>
        <v>#REF!</v>
      </c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spans="1:26" ht="17.25" customHeight="1">
      <c r="A33" s="3"/>
      <c r="B33" s="460"/>
      <c r="C33" s="461"/>
      <c r="D33" s="193" t="e">
        <f t="shared" ref="D33:P33" si="6">D32/$D$32</f>
        <v>#REF!</v>
      </c>
      <c r="E33" s="193" t="e">
        <f t="shared" si="6"/>
        <v>#REF!</v>
      </c>
      <c r="F33" s="193" t="e">
        <f t="shared" si="6"/>
        <v>#REF!</v>
      </c>
      <c r="G33" s="193" t="e">
        <f t="shared" si="6"/>
        <v>#REF!</v>
      </c>
      <c r="H33" s="193" t="e">
        <f t="shared" si="6"/>
        <v>#REF!</v>
      </c>
      <c r="I33" s="193" t="e">
        <f t="shared" si="6"/>
        <v>#REF!</v>
      </c>
      <c r="J33" s="193" t="e">
        <f t="shared" si="6"/>
        <v>#REF!</v>
      </c>
      <c r="K33" s="193" t="e">
        <f t="shared" si="6"/>
        <v>#REF!</v>
      </c>
      <c r="L33" s="193" t="e">
        <f t="shared" si="6"/>
        <v>#REF!</v>
      </c>
      <c r="M33" s="193" t="e">
        <f t="shared" si="6"/>
        <v>#REF!</v>
      </c>
      <c r="N33" s="193" t="e">
        <f t="shared" si="6"/>
        <v>#REF!</v>
      </c>
      <c r="O33" s="193" t="e">
        <f t="shared" si="6"/>
        <v>#REF!</v>
      </c>
      <c r="P33" s="193" t="e">
        <f t="shared" si="6"/>
        <v>#REF!</v>
      </c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spans="1:26" ht="17.25" customHeight="1">
      <c r="A34" s="3"/>
      <c r="B34" s="113"/>
      <c r="C34" s="113"/>
      <c r="D34" s="194" t="e">
        <v>#REF!</v>
      </c>
      <c r="E34" s="113"/>
      <c r="F34" s="195"/>
      <c r="G34" s="115"/>
      <c r="H34" s="116"/>
      <c r="I34" s="116"/>
      <c r="J34" s="116"/>
      <c r="K34" s="113"/>
      <c r="L34" s="113"/>
      <c r="M34" s="113"/>
      <c r="N34" s="113"/>
      <c r="O34" s="113"/>
      <c r="P34" s="115"/>
      <c r="Q34" s="113"/>
      <c r="R34" s="113"/>
      <c r="S34" s="113"/>
      <c r="T34" s="113"/>
      <c r="U34" s="113"/>
      <c r="V34" s="113"/>
      <c r="W34" s="113"/>
      <c r="X34" s="113"/>
      <c r="Y34" s="113"/>
      <c r="Z34" s="113"/>
    </row>
    <row r="35" spans="1:26" ht="17.25" customHeight="1">
      <c r="A35" s="3"/>
      <c r="B35" s="113"/>
      <c r="C35" s="113"/>
      <c r="D35" s="194" t="e">
        <f>SUM(E32:P32)=D32</f>
        <v>#REF!</v>
      </c>
      <c r="E35" s="113"/>
      <c r="F35" s="195"/>
      <c r="G35" s="195"/>
      <c r="H35" s="195"/>
      <c r="I35" s="195"/>
      <c r="J35" s="116"/>
      <c r="K35" s="113"/>
      <c r="L35" s="113"/>
      <c r="M35" s="113"/>
      <c r="N35" s="113"/>
      <c r="O35" s="113"/>
      <c r="P35" s="115"/>
      <c r="Q35" s="113"/>
      <c r="R35" s="113"/>
      <c r="S35" s="113"/>
      <c r="T35" s="113"/>
      <c r="U35" s="113"/>
      <c r="V35" s="113"/>
      <c r="W35" s="113"/>
      <c r="X35" s="113"/>
      <c r="Y35" s="113"/>
      <c r="Z35" s="113"/>
    </row>
    <row r="36" spans="1:26" ht="17.25" customHeight="1">
      <c r="A36" s="3"/>
      <c r="B36" s="113"/>
      <c r="C36" s="113"/>
      <c r="D36" s="113"/>
      <c r="E36" s="113"/>
      <c r="F36" s="113"/>
      <c r="G36" s="115"/>
      <c r="H36" s="116"/>
      <c r="I36" s="116"/>
      <c r="J36" s="116"/>
      <c r="K36" s="113"/>
      <c r="L36" s="113"/>
      <c r="M36" s="113"/>
      <c r="N36" s="113"/>
      <c r="O36" s="113"/>
      <c r="P36" s="115"/>
      <c r="Q36" s="113"/>
      <c r="R36" s="113"/>
      <c r="S36" s="113"/>
      <c r="T36" s="113"/>
      <c r="U36" s="113"/>
      <c r="V36" s="113"/>
      <c r="W36" s="113"/>
      <c r="X36" s="113"/>
      <c r="Y36" s="113"/>
      <c r="Z36" s="113"/>
    </row>
    <row r="37" spans="1:26" ht="17.25" customHeight="1">
      <c r="A37" s="3"/>
      <c r="B37" s="113"/>
      <c r="C37" s="113"/>
      <c r="D37" s="113"/>
      <c r="E37" s="113"/>
      <c r="F37" s="113"/>
      <c r="G37" s="115"/>
      <c r="H37" s="116"/>
      <c r="I37" s="116"/>
      <c r="J37" s="116"/>
      <c r="K37" s="113"/>
      <c r="L37" s="113"/>
      <c r="M37" s="113"/>
      <c r="N37" s="113"/>
      <c r="O37" s="113"/>
      <c r="P37" s="115"/>
      <c r="Q37" s="113"/>
      <c r="R37" s="113"/>
      <c r="S37" s="113"/>
      <c r="T37" s="113"/>
      <c r="U37" s="113"/>
      <c r="V37" s="113"/>
      <c r="W37" s="113"/>
      <c r="X37" s="113"/>
      <c r="Y37" s="113"/>
      <c r="Z37" s="113"/>
    </row>
    <row r="38" spans="1:26" ht="17.25" customHeight="1">
      <c r="A38" s="3"/>
      <c r="B38" s="113"/>
      <c r="C38" s="113"/>
      <c r="D38" s="113"/>
      <c r="E38" s="113"/>
      <c r="F38" s="113"/>
      <c r="G38" s="115"/>
      <c r="H38" s="116"/>
      <c r="I38" s="116"/>
      <c r="J38" s="116"/>
      <c r="K38" s="113"/>
      <c r="L38" s="113"/>
      <c r="M38" s="113"/>
      <c r="N38" s="113"/>
      <c r="O38" s="113"/>
      <c r="P38" s="115"/>
      <c r="Q38" s="113"/>
      <c r="R38" s="113"/>
      <c r="S38" s="113"/>
      <c r="T38" s="113"/>
      <c r="U38" s="113"/>
      <c r="V38" s="113"/>
      <c r="W38" s="113"/>
      <c r="X38" s="113"/>
      <c r="Y38" s="113"/>
      <c r="Z38" s="113"/>
    </row>
    <row r="39" spans="1:26" ht="17.25" customHeight="1">
      <c r="A39" s="3"/>
      <c r="B39" s="113"/>
      <c r="C39" s="113"/>
      <c r="D39" s="113"/>
      <c r="E39" s="113"/>
      <c r="F39" s="113"/>
      <c r="G39" s="115"/>
      <c r="H39" s="116"/>
      <c r="I39" s="116"/>
      <c r="J39" s="116"/>
      <c r="K39" s="113"/>
      <c r="L39" s="113"/>
      <c r="M39" s="113"/>
      <c r="N39" s="113"/>
      <c r="O39" s="113"/>
      <c r="P39" s="115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ht="17.25" customHeight="1">
      <c r="A40" s="3"/>
      <c r="B40" s="113"/>
      <c r="C40" s="113"/>
      <c r="D40" s="113"/>
      <c r="E40" s="113"/>
      <c r="F40" s="113"/>
      <c r="G40" s="115"/>
      <c r="H40" s="116"/>
      <c r="I40" s="116"/>
      <c r="J40" s="116"/>
      <c r="K40" s="113"/>
      <c r="L40" s="113"/>
      <c r="M40" s="113"/>
      <c r="N40" s="113"/>
      <c r="O40" s="113"/>
      <c r="P40" s="115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ht="17.25" customHeight="1">
      <c r="A41" s="3"/>
      <c r="B41" s="113"/>
      <c r="C41" s="113"/>
      <c r="D41" s="113"/>
      <c r="E41" s="113"/>
      <c r="F41" s="113"/>
      <c r="G41" s="115"/>
      <c r="H41" s="116"/>
      <c r="I41" s="116"/>
      <c r="J41" s="116"/>
      <c r="K41" s="113"/>
      <c r="L41" s="113"/>
      <c r="M41" s="113"/>
      <c r="N41" s="113"/>
      <c r="O41" s="113"/>
      <c r="P41" s="115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ht="17.25" customHeight="1">
      <c r="A42" s="3"/>
      <c r="B42" s="113"/>
      <c r="C42" s="113"/>
      <c r="D42" s="113"/>
      <c r="E42" s="113"/>
      <c r="F42" s="113"/>
      <c r="G42" s="115"/>
      <c r="H42" s="116"/>
      <c r="I42" s="116"/>
      <c r="J42" s="116"/>
      <c r="K42" s="113"/>
      <c r="L42" s="113"/>
      <c r="M42" s="113"/>
      <c r="N42" s="113"/>
      <c r="O42" s="113"/>
      <c r="P42" s="115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ht="17.25" customHeight="1">
      <c r="A43" s="3"/>
      <c r="B43" s="113"/>
      <c r="C43" s="113"/>
      <c r="D43" s="113"/>
      <c r="E43" s="113"/>
      <c r="F43" s="113"/>
      <c r="G43" s="115"/>
      <c r="H43" s="116"/>
      <c r="I43" s="116"/>
      <c r="J43" s="116"/>
      <c r="K43" s="113"/>
      <c r="L43" s="113"/>
      <c r="M43" s="113"/>
      <c r="N43" s="113"/>
      <c r="O43" s="113"/>
      <c r="P43" s="115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ht="17.25" customHeight="1">
      <c r="A44" s="3"/>
      <c r="B44" s="113"/>
      <c r="C44" s="113"/>
      <c r="D44" s="113"/>
      <c r="E44" s="113"/>
      <c r="F44" s="113"/>
      <c r="G44" s="115"/>
      <c r="H44" s="116"/>
      <c r="I44" s="116"/>
      <c r="J44" s="116"/>
      <c r="K44" s="113"/>
      <c r="L44" s="113"/>
      <c r="M44" s="113"/>
      <c r="N44" s="113"/>
      <c r="O44" s="113"/>
      <c r="P44" s="115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ht="17.25" customHeight="1">
      <c r="A45" s="3"/>
      <c r="B45" s="113"/>
      <c r="C45" s="113"/>
      <c r="D45" s="113"/>
      <c r="E45" s="113"/>
      <c r="F45" s="113"/>
      <c r="G45" s="115"/>
      <c r="H45" s="116"/>
      <c r="I45" s="116"/>
      <c r="J45" s="116"/>
      <c r="K45" s="113"/>
      <c r="L45" s="113"/>
      <c r="M45" s="113"/>
      <c r="N45" s="113"/>
      <c r="O45" s="113"/>
      <c r="P45" s="115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ht="17.25" customHeight="1">
      <c r="A46" s="3"/>
      <c r="B46" s="113"/>
      <c r="C46" s="113"/>
      <c r="D46" s="113"/>
      <c r="E46" s="113"/>
      <c r="F46" s="113"/>
      <c r="G46" s="115"/>
      <c r="H46" s="116"/>
      <c r="I46" s="116"/>
      <c r="J46" s="116"/>
      <c r="K46" s="113"/>
      <c r="L46" s="113"/>
      <c r="M46" s="113"/>
      <c r="N46" s="113"/>
      <c r="O46" s="113"/>
      <c r="P46" s="115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ht="17.25" customHeight="1">
      <c r="A47" s="3"/>
      <c r="B47" s="113"/>
      <c r="C47" s="113"/>
      <c r="D47" s="113"/>
      <c r="E47" s="113"/>
      <c r="F47" s="113"/>
      <c r="G47" s="115"/>
      <c r="H47" s="116"/>
      <c r="I47" s="116"/>
      <c r="J47" s="116"/>
      <c r="K47" s="113"/>
      <c r="L47" s="113"/>
      <c r="M47" s="113"/>
      <c r="N47" s="113"/>
      <c r="O47" s="113"/>
      <c r="P47" s="115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spans="1:26" ht="17.25" customHeight="1">
      <c r="A48" s="3"/>
      <c r="B48" s="113"/>
      <c r="C48" s="113"/>
      <c r="D48" s="113"/>
      <c r="E48" s="113"/>
      <c r="F48" s="113"/>
      <c r="G48" s="115"/>
      <c r="H48" s="116"/>
      <c r="I48" s="116"/>
      <c r="J48" s="116"/>
      <c r="K48" s="113"/>
      <c r="L48" s="113"/>
      <c r="M48" s="113"/>
      <c r="N48" s="113"/>
      <c r="O48" s="113"/>
      <c r="P48" s="115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ht="17.25" customHeight="1">
      <c r="A49" s="3"/>
      <c r="B49" s="113"/>
      <c r="C49" s="113"/>
      <c r="D49" s="113"/>
      <c r="E49" s="113"/>
      <c r="F49" s="113"/>
      <c r="G49" s="115"/>
      <c r="H49" s="116"/>
      <c r="I49" s="116"/>
      <c r="J49" s="116"/>
      <c r="K49" s="113"/>
      <c r="L49" s="113"/>
      <c r="M49" s="113"/>
      <c r="N49" s="113"/>
      <c r="O49" s="113"/>
      <c r="P49" s="115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spans="1:26" ht="17.25" customHeight="1">
      <c r="A50" s="3"/>
      <c r="B50" s="113"/>
      <c r="C50" s="113"/>
      <c r="D50" s="113"/>
      <c r="E50" s="113"/>
      <c r="F50" s="113"/>
      <c r="G50" s="115"/>
      <c r="H50" s="116"/>
      <c r="I50" s="116"/>
      <c r="J50" s="116"/>
      <c r="K50" s="113"/>
      <c r="L50" s="113"/>
      <c r="M50" s="113"/>
      <c r="N50" s="113"/>
      <c r="O50" s="113"/>
      <c r="P50" s="115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ht="17.25" customHeight="1">
      <c r="A51" s="3"/>
      <c r="B51" s="113"/>
      <c r="C51" s="113"/>
      <c r="D51" s="113"/>
      <c r="E51" s="113"/>
      <c r="F51" s="113"/>
      <c r="G51" s="115"/>
      <c r="H51" s="116"/>
      <c r="I51" s="116"/>
      <c r="J51" s="116"/>
      <c r="K51" s="113"/>
      <c r="L51" s="113"/>
      <c r="M51" s="113"/>
      <c r="N51" s="113"/>
      <c r="O51" s="113"/>
      <c r="P51" s="115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ht="17.25" customHeight="1">
      <c r="A52" s="3"/>
      <c r="B52" s="113"/>
      <c r="C52" s="113"/>
      <c r="D52" s="113"/>
      <c r="E52" s="113"/>
      <c r="F52" s="113"/>
      <c r="G52" s="115"/>
      <c r="H52" s="116"/>
      <c r="I52" s="116"/>
      <c r="J52" s="116"/>
      <c r="K52" s="113"/>
      <c r="L52" s="113"/>
      <c r="M52" s="113"/>
      <c r="N52" s="113"/>
      <c r="O52" s="113"/>
      <c r="P52" s="115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ht="17.25" customHeight="1">
      <c r="A53" s="3"/>
      <c r="B53" s="113"/>
      <c r="C53" s="113"/>
      <c r="D53" s="113"/>
      <c r="E53" s="113"/>
      <c r="F53" s="113"/>
      <c r="G53" s="115"/>
      <c r="H53" s="116"/>
      <c r="I53" s="116"/>
      <c r="J53" s="116"/>
      <c r="K53" s="113"/>
      <c r="L53" s="113"/>
      <c r="M53" s="113"/>
      <c r="N53" s="113"/>
      <c r="O53" s="113"/>
      <c r="P53" s="115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ht="17.25" customHeight="1">
      <c r="A54" s="3"/>
      <c r="B54" s="113"/>
      <c r="C54" s="113"/>
      <c r="D54" s="113"/>
      <c r="E54" s="113"/>
      <c r="F54" s="113"/>
      <c r="G54" s="115"/>
      <c r="H54" s="116"/>
      <c r="I54" s="116"/>
      <c r="J54" s="116"/>
      <c r="K54" s="113"/>
      <c r="L54" s="113"/>
      <c r="M54" s="113"/>
      <c r="N54" s="113"/>
      <c r="O54" s="113"/>
      <c r="P54" s="115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7.25" customHeight="1">
      <c r="A55" s="3"/>
      <c r="B55" s="113"/>
      <c r="C55" s="113"/>
      <c r="D55" s="113"/>
      <c r="E55" s="113"/>
      <c r="F55" s="113"/>
      <c r="G55" s="115"/>
      <c r="H55" s="116"/>
      <c r="I55" s="116"/>
      <c r="J55" s="116"/>
      <c r="K55" s="113"/>
      <c r="L55" s="113"/>
      <c r="M55" s="113"/>
      <c r="N55" s="113"/>
      <c r="O55" s="113"/>
      <c r="P55" s="115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7.25" customHeight="1">
      <c r="A56" s="3"/>
      <c r="B56" s="113"/>
      <c r="C56" s="113"/>
      <c r="D56" s="113"/>
      <c r="E56" s="113"/>
      <c r="F56" s="113"/>
      <c r="G56" s="115"/>
      <c r="H56" s="116"/>
      <c r="I56" s="116"/>
      <c r="J56" s="116"/>
      <c r="K56" s="113"/>
      <c r="L56" s="113"/>
      <c r="M56" s="113"/>
      <c r="N56" s="113"/>
      <c r="O56" s="113"/>
      <c r="P56" s="115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7.25" customHeight="1">
      <c r="A57" s="3"/>
      <c r="B57" s="113"/>
      <c r="C57" s="113"/>
      <c r="D57" s="113"/>
      <c r="E57" s="113"/>
      <c r="F57" s="113"/>
      <c r="G57" s="115"/>
      <c r="H57" s="116"/>
      <c r="I57" s="116"/>
      <c r="J57" s="116"/>
      <c r="K57" s="113"/>
      <c r="L57" s="113"/>
      <c r="M57" s="113"/>
      <c r="N57" s="113"/>
      <c r="O57" s="113"/>
      <c r="P57" s="115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ht="17.25" customHeight="1">
      <c r="A58" s="3"/>
      <c r="B58" s="113"/>
      <c r="C58" s="113"/>
      <c r="D58" s="113"/>
      <c r="E58" s="113"/>
      <c r="F58" s="113"/>
      <c r="G58" s="115"/>
      <c r="H58" s="116"/>
      <c r="I58" s="116"/>
      <c r="J58" s="116"/>
      <c r="K58" s="113"/>
      <c r="L58" s="113"/>
      <c r="M58" s="113"/>
      <c r="N58" s="113"/>
      <c r="O58" s="113"/>
      <c r="P58" s="115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7.25" customHeight="1">
      <c r="A59" s="3"/>
      <c r="B59" s="113"/>
      <c r="C59" s="113"/>
      <c r="D59" s="113"/>
      <c r="E59" s="113"/>
      <c r="F59" s="113"/>
      <c r="G59" s="115"/>
      <c r="H59" s="116"/>
      <c r="I59" s="116"/>
      <c r="J59" s="116"/>
      <c r="K59" s="113"/>
      <c r="L59" s="113"/>
      <c r="M59" s="113"/>
      <c r="N59" s="113"/>
      <c r="O59" s="113"/>
      <c r="P59" s="115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7.25" customHeight="1">
      <c r="A60" s="3"/>
      <c r="B60" s="113"/>
      <c r="C60" s="113"/>
      <c r="D60" s="113"/>
      <c r="E60" s="113"/>
      <c r="F60" s="113"/>
      <c r="G60" s="115"/>
      <c r="H60" s="116"/>
      <c r="I60" s="116"/>
      <c r="J60" s="116"/>
      <c r="K60" s="113"/>
      <c r="L60" s="113"/>
      <c r="M60" s="113"/>
      <c r="N60" s="113"/>
      <c r="O60" s="113"/>
      <c r="P60" s="115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ht="17.25" customHeight="1">
      <c r="A61" s="3"/>
      <c r="B61" s="113"/>
      <c r="C61" s="113"/>
      <c r="D61" s="113"/>
      <c r="E61" s="113"/>
      <c r="F61" s="113"/>
      <c r="G61" s="115"/>
      <c r="H61" s="116"/>
      <c r="I61" s="116"/>
      <c r="J61" s="116"/>
      <c r="K61" s="113"/>
      <c r="L61" s="113"/>
      <c r="M61" s="113"/>
      <c r="N61" s="113"/>
      <c r="O61" s="113"/>
      <c r="P61" s="115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7.25" customHeight="1">
      <c r="A62" s="3"/>
      <c r="B62" s="113"/>
      <c r="C62" s="113"/>
      <c r="D62" s="113"/>
      <c r="E62" s="113"/>
      <c r="F62" s="113"/>
      <c r="G62" s="115"/>
      <c r="H62" s="116"/>
      <c r="I62" s="116"/>
      <c r="J62" s="116"/>
      <c r="K62" s="113"/>
      <c r="L62" s="113"/>
      <c r="M62" s="113"/>
      <c r="N62" s="113"/>
      <c r="O62" s="113"/>
      <c r="P62" s="115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ht="17.25" customHeight="1">
      <c r="A63" s="3"/>
      <c r="B63" s="113"/>
      <c r="C63" s="113"/>
      <c r="D63" s="113"/>
      <c r="E63" s="113"/>
      <c r="F63" s="113"/>
      <c r="G63" s="115"/>
      <c r="H63" s="116"/>
      <c r="I63" s="116"/>
      <c r="J63" s="116"/>
      <c r="K63" s="113"/>
      <c r="L63" s="113"/>
      <c r="M63" s="113"/>
      <c r="N63" s="113"/>
      <c r="O63" s="113"/>
      <c r="P63" s="115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ht="17.25" customHeight="1">
      <c r="A64" s="3"/>
      <c r="B64" s="113"/>
      <c r="C64" s="113"/>
      <c r="D64" s="113"/>
      <c r="E64" s="113"/>
      <c r="F64" s="113"/>
      <c r="G64" s="115"/>
      <c r="H64" s="116"/>
      <c r="I64" s="116"/>
      <c r="J64" s="116"/>
      <c r="K64" s="113"/>
      <c r="L64" s="113"/>
      <c r="M64" s="113"/>
      <c r="N64" s="113"/>
      <c r="O64" s="113"/>
      <c r="P64" s="115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ht="17.25" customHeight="1">
      <c r="A65" s="3"/>
      <c r="B65" s="113"/>
      <c r="C65" s="113"/>
      <c r="D65" s="113"/>
      <c r="E65" s="113"/>
      <c r="F65" s="113"/>
      <c r="G65" s="115"/>
      <c r="H65" s="116"/>
      <c r="I65" s="116"/>
      <c r="J65" s="116"/>
      <c r="K65" s="113"/>
      <c r="L65" s="113"/>
      <c r="M65" s="113"/>
      <c r="N65" s="113"/>
      <c r="O65" s="113"/>
      <c r="P65" s="115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ht="17.25" customHeight="1">
      <c r="A66" s="3"/>
      <c r="B66" s="113"/>
      <c r="C66" s="113"/>
      <c r="D66" s="113"/>
      <c r="E66" s="113"/>
      <c r="F66" s="113"/>
      <c r="G66" s="115"/>
      <c r="H66" s="116"/>
      <c r="I66" s="116"/>
      <c r="J66" s="116"/>
      <c r="K66" s="113"/>
      <c r="L66" s="113"/>
      <c r="M66" s="113"/>
      <c r="N66" s="113"/>
      <c r="O66" s="113"/>
      <c r="P66" s="115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7.25" customHeight="1">
      <c r="A67" s="3"/>
      <c r="B67" s="113"/>
      <c r="C67" s="113"/>
      <c r="D67" s="113"/>
      <c r="E67" s="113"/>
      <c r="F67" s="113"/>
      <c r="G67" s="115"/>
      <c r="H67" s="116"/>
      <c r="I67" s="116"/>
      <c r="J67" s="116"/>
      <c r="K67" s="113"/>
      <c r="L67" s="113"/>
      <c r="M67" s="113"/>
      <c r="N67" s="113"/>
      <c r="O67" s="113"/>
      <c r="P67" s="115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7.25" customHeight="1">
      <c r="A68" s="3"/>
      <c r="B68" s="113"/>
      <c r="C68" s="113"/>
      <c r="D68" s="113"/>
      <c r="E68" s="113"/>
      <c r="F68" s="113"/>
      <c r="G68" s="115"/>
      <c r="H68" s="116"/>
      <c r="I68" s="116"/>
      <c r="J68" s="116"/>
      <c r="K68" s="113"/>
      <c r="L68" s="113"/>
      <c r="M68" s="113"/>
      <c r="N68" s="113"/>
      <c r="O68" s="113"/>
      <c r="P68" s="115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ht="17.25" customHeight="1">
      <c r="A69" s="3"/>
      <c r="B69" s="113"/>
      <c r="C69" s="113"/>
      <c r="D69" s="113"/>
      <c r="E69" s="113"/>
      <c r="F69" s="113"/>
      <c r="G69" s="115"/>
      <c r="H69" s="116"/>
      <c r="I69" s="116"/>
      <c r="J69" s="116"/>
      <c r="K69" s="113"/>
      <c r="L69" s="113"/>
      <c r="M69" s="113"/>
      <c r="N69" s="113"/>
      <c r="O69" s="113"/>
      <c r="P69" s="115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ht="17.25" customHeight="1">
      <c r="A70" s="3"/>
      <c r="B70" s="113"/>
      <c r="C70" s="113"/>
      <c r="D70" s="113"/>
      <c r="E70" s="113"/>
      <c r="F70" s="113"/>
      <c r="G70" s="115"/>
      <c r="H70" s="116"/>
      <c r="I70" s="116"/>
      <c r="J70" s="116"/>
      <c r="K70" s="113"/>
      <c r="L70" s="113"/>
      <c r="M70" s="113"/>
      <c r="N70" s="113"/>
      <c r="O70" s="113"/>
      <c r="P70" s="115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7.25" customHeight="1">
      <c r="A71" s="3"/>
      <c r="B71" s="113"/>
      <c r="C71" s="113"/>
      <c r="D71" s="113"/>
      <c r="E71" s="113"/>
      <c r="F71" s="113"/>
      <c r="G71" s="115"/>
      <c r="H71" s="116"/>
      <c r="I71" s="116"/>
      <c r="J71" s="116"/>
      <c r="K71" s="113"/>
      <c r="L71" s="113"/>
      <c r="M71" s="113"/>
      <c r="N71" s="113"/>
      <c r="O71" s="113"/>
      <c r="P71" s="115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7.25" customHeight="1">
      <c r="A72" s="3"/>
      <c r="B72" s="113"/>
      <c r="C72" s="113"/>
      <c r="D72" s="113"/>
      <c r="E72" s="113"/>
      <c r="F72" s="113"/>
      <c r="G72" s="115"/>
      <c r="H72" s="116"/>
      <c r="I72" s="116"/>
      <c r="J72" s="116"/>
      <c r="K72" s="113"/>
      <c r="L72" s="113"/>
      <c r="M72" s="113"/>
      <c r="N72" s="113"/>
      <c r="O72" s="113"/>
      <c r="P72" s="115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ht="17.25" customHeight="1">
      <c r="A73" s="3"/>
      <c r="B73" s="113"/>
      <c r="C73" s="113"/>
      <c r="D73" s="113"/>
      <c r="E73" s="113"/>
      <c r="F73" s="113"/>
      <c r="G73" s="115"/>
      <c r="H73" s="116"/>
      <c r="I73" s="116"/>
      <c r="J73" s="116"/>
      <c r="K73" s="113"/>
      <c r="L73" s="113"/>
      <c r="M73" s="113"/>
      <c r="N73" s="113"/>
      <c r="O73" s="113"/>
      <c r="P73" s="115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ht="17.25" customHeight="1">
      <c r="A74" s="3"/>
      <c r="B74" s="113"/>
      <c r="C74" s="113"/>
      <c r="D74" s="113"/>
      <c r="E74" s="113"/>
      <c r="F74" s="113"/>
      <c r="G74" s="115"/>
      <c r="H74" s="116"/>
      <c r="I74" s="116"/>
      <c r="J74" s="116"/>
      <c r="K74" s="113"/>
      <c r="L74" s="113"/>
      <c r="M74" s="113"/>
      <c r="N74" s="113"/>
      <c r="O74" s="113"/>
      <c r="P74" s="115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7.25" customHeight="1">
      <c r="A75" s="3"/>
      <c r="B75" s="113"/>
      <c r="C75" s="113"/>
      <c r="D75" s="113"/>
      <c r="E75" s="113"/>
      <c r="F75" s="113"/>
      <c r="G75" s="115"/>
      <c r="H75" s="116"/>
      <c r="I75" s="116"/>
      <c r="J75" s="116"/>
      <c r="K75" s="113"/>
      <c r="L75" s="113"/>
      <c r="M75" s="113"/>
      <c r="N75" s="113"/>
      <c r="O75" s="113"/>
      <c r="P75" s="115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spans="1:26" ht="17.25" customHeight="1">
      <c r="A76" s="3"/>
      <c r="B76" s="113"/>
      <c r="C76" s="113"/>
      <c r="D76" s="113"/>
      <c r="E76" s="113"/>
      <c r="F76" s="113"/>
      <c r="G76" s="115"/>
      <c r="H76" s="116"/>
      <c r="I76" s="116"/>
      <c r="J76" s="116"/>
      <c r="K76" s="113"/>
      <c r="L76" s="113"/>
      <c r="M76" s="113"/>
      <c r="N76" s="113"/>
      <c r="O76" s="113"/>
      <c r="P76" s="115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7.25" customHeight="1">
      <c r="A77" s="3"/>
      <c r="B77" s="113"/>
      <c r="C77" s="113"/>
      <c r="D77" s="113"/>
      <c r="E77" s="113"/>
      <c r="F77" s="113"/>
      <c r="G77" s="115"/>
      <c r="H77" s="116"/>
      <c r="I77" s="116"/>
      <c r="J77" s="116"/>
      <c r="K77" s="113"/>
      <c r="L77" s="113"/>
      <c r="M77" s="113"/>
      <c r="N77" s="113"/>
      <c r="O77" s="113"/>
      <c r="P77" s="115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7.25" customHeight="1">
      <c r="A78" s="3"/>
      <c r="B78" s="113"/>
      <c r="C78" s="113"/>
      <c r="D78" s="113"/>
      <c r="E78" s="113"/>
      <c r="F78" s="113"/>
      <c r="G78" s="115"/>
      <c r="H78" s="116"/>
      <c r="I78" s="116"/>
      <c r="J78" s="116"/>
      <c r="K78" s="113"/>
      <c r="L78" s="113"/>
      <c r="M78" s="113"/>
      <c r="N78" s="113"/>
      <c r="O78" s="113"/>
      <c r="P78" s="115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7.25" customHeight="1">
      <c r="A79" s="3"/>
      <c r="B79" s="113"/>
      <c r="C79" s="113"/>
      <c r="D79" s="113"/>
      <c r="E79" s="113"/>
      <c r="F79" s="113"/>
      <c r="G79" s="115"/>
      <c r="H79" s="116"/>
      <c r="I79" s="116"/>
      <c r="J79" s="116"/>
      <c r="K79" s="113"/>
      <c r="L79" s="113"/>
      <c r="M79" s="113"/>
      <c r="N79" s="113"/>
      <c r="O79" s="113"/>
      <c r="P79" s="115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7.25" customHeight="1">
      <c r="A80" s="3"/>
      <c r="B80" s="113"/>
      <c r="C80" s="113"/>
      <c r="D80" s="113"/>
      <c r="E80" s="113"/>
      <c r="F80" s="113"/>
      <c r="G80" s="115"/>
      <c r="H80" s="116"/>
      <c r="I80" s="116"/>
      <c r="J80" s="116"/>
      <c r="K80" s="113"/>
      <c r="L80" s="113"/>
      <c r="M80" s="113"/>
      <c r="N80" s="113"/>
      <c r="O80" s="113"/>
      <c r="P80" s="115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7.25" customHeight="1">
      <c r="A81" s="3"/>
      <c r="B81" s="113"/>
      <c r="C81" s="113"/>
      <c r="D81" s="113"/>
      <c r="E81" s="113"/>
      <c r="F81" s="113"/>
      <c r="G81" s="115"/>
      <c r="H81" s="116"/>
      <c r="I81" s="116"/>
      <c r="J81" s="116"/>
      <c r="K81" s="113"/>
      <c r="L81" s="113"/>
      <c r="M81" s="113"/>
      <c r="N81" s="113"/>
      <c r="O81" s="113"/>
      <c r="P81" s="115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spans="1:26" ht="17.25" customHeight="1">
      <c r="A82" s="3"/>
      <c r="B82" s="113"/>
      <c r="C82" s="113"/>
      <c r="D82" s="113"/>
      <c r="E82" s="113"/>
      <c r="F82" s="113"/>
      <c r="G82" s="115"/>
      <c r="H82" s="116"/>
      <c r="I82" s="116"/>
      <c r="J82" s="116"/>
      <c r="K82" s="113"/>
      <c r="L82" s="113"/>
      <c r="M82" s="113"/>
      <c r="N82" s="113"/>
      <c r="O82" s="113"/>
      <c r="P82" s="115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7.25" customHeight="1">
      <c r="A83" s="3"/>
      <c r="B83" s="113"/>
      <c r="C83" s="113"/>
      <c r="D83" s="113"/>
      <c r="E83" s="113"/>
      <c r="F83" s="113"/>
      <c r="G83" s="115"/>
      <c r="H83" s="116"/>
      <c r="I83" s="116"/>
      <c r="J83" s="116"/>
      <c r="K83" s="113"/>
      <c r="L83" s="113"/>
      <c r="M83" s="113"/>
      <c r="N83" s="113"/>
      <c r="O83" s="113"/>
      <c r="P83" s="115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ht="17.25" customHeight="1">
      <c r="A84" s="3"/>
      <c r="B84" s="113"/>
      <c r="C84" s="113"/>
      <c r="D84" s="113"/>
      <c r="E84" s="113"/>
      <c r="F84" s="113"/>
      <c r="G84" s="115"/>
      <c r="H84" s="116"/>
      <c r="I84" s="116"/>
      <c r="J84" s="116"/>
      <c r="K84" s="113"/>
      <c r="L84" s="113"/>
      <c r="M84" s="113"/>
      <c r="N84" s="113"/>
      <c r="O84" s="113"/>
      <c r="P84" s="115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7.25" customHeight="1">
      <c r="A85" s="3"/>
      <c r="B85" s="113"/>
      <c r="C85" s="113"/>
      <c r="D85" s="113"/>
      <c r="E85" s="113"/>
      <c r="F85" s="113"/>
      <c r="G85" s="115"/>
      <c r="H85" s="116"/>
      <c r="I85" s="116"/>
      <c r="J85" s="116"/>
      <c r="K85" s="113"/>
      <c r="L85" s="113"/>
      <c r="M85" s="113"/>
      <c r="N85" s="113"/>
      <c r="O85" s="113"/>
      <c r="P85" s="115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7.25" customHeight="1">
      <c r="A86" s="3"/>
      <c r="B86" s="113"/>
      <c r="C86" s="113"/>
      <c r="D86" s="113"/>
      <c r="E86" s="113"/>
      <c r="F86" s="113"/>
      <c r="G86" s="115"/>
      <c r="H86" s="116"/>
      <c r="I86" s="116"/>
      <c r="J86" s="116"/>
      <c r="K86" s="113"/>
      <c r="L86" s="113"/>
      <c r="M86" s="113"/>
      <c r="N86" s="113"/>
      <c r="O86" s="113"/>
      <c r="P86" s="115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7.25" customHeight="1">
      <c r="A87" s="3"/>
      <c r="B87" s="113"/>
      <c r="C87" s="113"/>
      <c r="D87" s="113"/>
      <c r="E87" s="113"/>
      <c r="F87" s="113"/>
      <c r="G87" s="115"/>
      <c r="H87" s="116"/>
      <c r="I87" s="116"/>
      <c r="J87" s="116"/>
      <c r="K87" s="113"/>
      <c r="L87" s="113"/>
      <c r="M87" s="113"/>
      <c r="N87" s="113"/>
      <c r="O87" s="113"/>
      <c r="P87" s="115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7.25" customHeight="1">
      <c r="A88" s="3"/>
      <c r="B88" s="113"/>
      <c r="C88" s="113"/>
      <c r="D88" s="113"/>
      <c r="E88" s="113"/>
      <c r="F88" s="113"/>
      <c r="G88" s="115"/>
      <c r="H88" s="116"/>
      <c r="I88" s="116"/>
      <c r="J88" s="116"/>
      <c r="K88" s="113"/>
      <c r="L88" s="113"/>
      <c r="M88" s="113"/>
      <c r="N88" s="113"/>
      <c r="O88" s="113"/>
      <c r="P88" s="115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7.25" customHeight="1">
      <c r="A89" s="3"/>
      <c r="B89" s="113"/>
      <c r="C89" s="113"/>
      <c r="D89" s="113"/>
      <c r="E89" s="113"/>
      <c r="F89" s="113"/>
      <c r="G89" s="115"/>
      <c r="H89" s="116"/>
      <c r="I89" s="116"/>
      <c r="J89" s="116"/>
      <c r="K89" s="113"/>
      <c r="L89" s="113"/>
      <c r="M89" s="113"/>
      <c r="N89" s="113"/>
      <c r="O89" s="113"/>
      <c r="P89" s="115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ht="17.25" customHeight="1">
      <c r="A90" s="3"/>
      <c r="B90" s="113"/>
      <c r="C90" s="113"/>
      <c r="D90" s="113"/>
      <c r="E90" s="113"/>
      <c r="F90" s="113"/>
      <c r="G90" s="115"/>
      <c r="H90" s="116"/>
      <c r="I90" s="116"/>
      <c r="J90" s="116"/>
      <c r="K90" s="113"/>
      <c r="L90" s="113"/>
      <c r="M90" s="113"/>
      <c r="N90" s="113"/>
      <c r="O90" s="113"/>
      <c r="P90" s="115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ht="17.25" customHeight="1">
      <c r="A91" s="3"/>
      <c r="B91" s="113"/>
      <c r="C91" s="113"/>
      <c r="D91" s="113"/>
      <c r="E91" s="113"/>
      <c r="F91" s="113"/>
      <c r="G91" s="115"/>
      <c r="H91" s="116"/>
      <c r="I91" s="116"/>
      <c r="J91" s="116"/>
      <c r="K91" s="113"/>
      <c r="L91" s="113"/>
      <c r="M91" s="113"/>
      <c r="N91" s="113"/>
      <c r="O91" s="113"/>
      <c r="P91" s="115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7.25" customHeight="1">
      <c r="A92" s="3"/>
      <c r="B92" s="113"/>
      <c r="C92" s="113"/>
      <c r="D92" s="113"/>
      <c r="E92" s="113"/>
      <c r="F92" s="113"/>
      <c r="G92" s="115"/>
      <c r="H92" s="116"/>
      <c r="I92" s="116"/>
      <c r="J92" s="116"/>
      <c r="K92" s="113"/>
      <c r="L92" s="113"/>
      <c r="M92" s="113"/>
      <c r="N92" s="113"/>
      <c r="O92" s="113"/>
      <c r="P92" s="115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7.25" customHeight="1">
      <c r="A93" s="3"/>
      <c r="B93" s="113"/>
      <c r="C93" s="113"/>
      <c r="D93" s="113"/>
      <c r="E93" s="113"/>
      <c r="F93" s="113"/>
      <c r="G93" s="115"/>
      <c r="H93" s="116"/>
      <c r="I93" s="116"/>
      <c r="J93" s="116"/>
      <c r="K93" s="113"/>
      <c r="L93" s="113"/>
      <c r="M93" s="113"/>
      <c r="N93" s="113"/>
      <c r="O93" s="113"/>
      <c r="P93" s="115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7.25" customHeight="1">
      <c r="A94" s="3"/>
      <c r="B94" s="113"/>
      <c r="C94" s="113"/>
      <c r="D94" s="113"/>
      <c r="E94" s="113"/>
      <c r="F94" s="113"/>
      <c r="G94" s="115"/>
      <c r="H94" s="116"/>
      <c r="I94" s="116"/>
      <c r="J94" s="116"/>
      <c r="K94" s="113"/>
      <c r="L94" s="113"/>
      <c r="M94" s="113"/>
      <c r="N94" s="113"/>
      <c r="O94" s="113"/>
      <c r="P94" s="115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7.25" customHeight="1">
      <c r="A95" s="3"/>
      <c r="B95" s="113"/>
      <c r="C95" s="113"/>
      <c r="D95" s="113"/>
      <c r="E95" s="113"/>
      <c r="F95" s="113"/>
      <c r="G95" s="115"/>
      <c r="H95" s="116"/>
      <c r="I95" s="116"/>
      <c r="J95" s="116"/>
      <c r="K95" s="113"/>
      <c r="L95" s="113"/>
      <c r="M95" s="113"/>
      <c r="N95" s="113"/>
      <c r="O95" s="113"/>
      <c r="P95" s="115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7.25" customHeight="1">
      <c r="A96" s="3"/>
      <c r="B96" s="113"/>
      <c r="C96" s="113"/>
      <c r="D96" s="113"/>
      <c r="E96" s="113"/>
      <c r="F96" s="113"/>
      <c r="G96" s="115"/>
      <c r="H96" s="116"/>
      <c r="I96" s="116"/>
      <c r="J96" s="116"/>
      <c r="K96" s="113"/>
      <c r="L96" s="113"/>
      <c r="M96" s="113"/>
      <c r="N96" s="113"/>
      <c r="O96" s="113"/>
      <c r="P96" s="115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7.25" customHeight="1">
      <c r="A97" s="3"/>
      <c r="B97" s="113"/>
      <c r="C97" s="113"/>
      <c r="D97" s="113"/>
      <c r="E97" s="113"/>
      <c r="F97" s="113"/>
      <c r="G97" s="115"/>
      <c r="H97" s="116"/>
      <c r="I97" s="116"/>
      <c r="J97" s="116"/>
      <c r="K97" s="113"/>
      <c r="L97" s="113"/>
      <c r="M97" s="113"/>
      <c r="N97" s="113"/>
      <c r="O97" s="113"/>
      <c r="P97" s="115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7.25" customHeight="1">
      <c r="A98" s="3"/>
      <c r="B98" s="113"/>
      <c r="C98" s="113"/>
      <c r="D98" s="113"/>
      <c r="E98" s="113"/>
      <c r="F98" s="113"/>
      <c r="G98" s="115"/>
      <c r="H98" s="116"/>
      <c r="I98" s="116"/>
      <c r="J98" s="116"/>
      <c r="K98" s="113"/>
      <c r="L98" s="113"/>
      <c r="M98" s="113"/>
      <c r="N98" s="113"/>
      <c r="O98" s="113"/>
      <c r="P98" s="115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ht="17.25" customHeight="1">
      <c r="A99" s="3"/>
      <c r="B99" s="113"/>
      <c r="C99" s="113"/>
      <c r="D99" s="113"/>
      <c r="E99" s="113"/>
      <c r="F99" s="113"/>
      <c r="G99" s="115"/>
      <c r="H99" s="116"/>
      <c r="I99" s="116"/>
      <c r="J99" s="116"/>
      <c r="K99" s="113"/>
      <c r="L99" s="113"/>
      <c r="M99" s="113"/>
      <c r="N99" s="113"/>
      <c r="O99" s="113"/>
      <c r="P99" s="115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ht="17.25" customHeight="1">
      <c r="A100" s="3"/>
      <c r="B100" s="113"/>
      <c r="C100" s="113"/>
      <c r="D100" s="113"/>
      <c r="E100" s="113"/>
      <c r="F100" s="113"/>
      <c r="G100" s="115"/>
      <c r="H100" s="116"/>
      <c r="I100" s="116"/>
      <c r="J100" s="116"/>
      <c r="K100" s="113"/>
      <c r="L100" s="113"/>
      <c r="M100" s="113"/>
      <c r="N100" s="113"/>
      <c r="O100" s="113"/>
      <c r="P100" s="115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ht="17.25" customHeight="1">
      <c r="A101" s="3"/>
      <c r="B101" s="113"/>
      <c r="C101" s="113"/>
      <c r="D101" s="113"/>
      <c r="E101" s="113"/>
      <c r="F101" s="113"/>
      <c r="G101" s="115"/>
      <c r="H101" s="116"/>
      <c r="I101" s="116"/>
      <c r="J101" s="116"/>
      <c r="K101" s="113"/>
      <c r="L101" s="113"/>
      <c r="M101" s="113"/>
      <c r="N101" s="113"/>
      <c r="O101" s="113"/>
      <c r="P101" s="115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ht="17.25" customHeight="1">
      <c r="A102" s="3"/>
      <c r="B102" s="113"/>
      <c r="C102" s="113"/>
      <c r="D102" s="113"/>
      <c r="E102" s="113"/>
      <c r="F102" s="113"/>
      <c r="G102" s="115"/>
      <c r="H102" s="116"/>
      <c r="I102" s="116"/>
      <c r="J102" s="116"/>
      <c r="K102" s="113"/>
      <c r="L102" s="113"/>
      <c r="M102" s="113"/>
      <c r="N102" s="113"/>
      <c r="O102" s="113"/>
      <c r="P102" s="115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ht="17.25" customHeight="1">
      <c r="A103" s="3"/>
      <c r="B103" s="113"/>
      <c r="C103" s="113"/>
      <c r="D103" s="113"/>
      <c r="E103" s="113"/>
      <c r="F103" s="113"/>
      <c r="G103" s="115"/>
      <c r="H103" s="116"/>
      <c r="I103" s="116"/>
      <c r="J103" s="116"/>
      <c r="K103" s="113"/>
      <c r="L103" s="113"/>
      <c r="M103" s="113"/>
      <c r="N103" s="113"/>
      <c r="O103" s="113"/>
      <c r="P103" s="115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ht="17.25" customHeight="1">
      <c r="A104" s="3"/>
      <c r="B104" s="113"/>
      <c r="C104" s="113"/>
      <c r="D104" s="113"/>
      <c r="E104" s="113"/>
      <c r="F104" s="113"/>
      <c r="G104" s="115"/>
      <c r="H104" s="116"/>
      <c r="I104" s="116"/>
      <c r="J104" s="116"/>
      <c r="K104" s="113"/>
      <c r="L104" s="113"/>
      <c r="M104" s="113"/>
      <c r="N104" s="113"/>
      <c r="O104" s="113"/>
      <c r="P104" s="115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ht="17.25" customHeight="1">
      <c r="A105" s="3"/>
      <c r="B105" s="113"/>
      <c r="C105" s="113"/>
      <c r="D105" s="113"/>
      <c r="E105" s="113"/>
      <c r="F105" s="113"/>
      <c r="G105" s="115"/>
      <c r="H105" s="116"/>
      <c r="I105" s="116"/>
      <c r="J105" s="116"/>
      <c r="K105" s="113"/>
      <c r="L105" s="113"/>
      <c r="M105" s="113"/>
      <c r="N105" s="113"/>
      <c r="O105" s="113"/>
      <c r="P105" s="115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spans="1:26" ht="17.25" customHeight="1">
      <c r="A106" s="3"/>
      <c r="B106" s="113"/>
      <c r="C106" s="113"/>
      <c r="D106" s="113"/>
      <c r="E106" s="113"/>
      <c r="F106" s="113"/>
      <c r="G106" s="115"/>
      <c r="H106" s="116"/>
      <c r="I106" s="116"/>
      <c r="J106" s="116"/>
      <c r="K106" s="113"/>
      <c r="L106" s="113"/>
      <c r="M106" s="113"/>
      <c r="N106" s="113"/>
      <c r="O106" s="113"/>
      <c r="P106" s="115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ht="17.25" customHeight="1">
      <c r="A107" s="3"/>
      <c r="B107" s="113"/>
      <c r="C107" s="113"/>
      <c r="D107" s="113"/>
      <c r="E107" s="113"/>
      <c r="F107" s="113"/>
      <c r="G107" s="115"/>
      <c r="H107" s="116"/>
      <c r="I107" s="116"/>
      <c r="J107" s="116"/>
      <c r="K107" s="113"/>
      <c r="L107" s="113"/>
      <c r="M107" s="113"/>
      <c r="N107" s="113"/>
      <c r="O107" s="113"/>
      <c r="P107" s="115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7.25" customHeight="1">
      <c r="A108" s="3"/>
      <c r="B108" s="113"/>
      <c r="C108" s="113"/>
      <c r="D108" s="113"/>
      <c r="E108" s="113"/>
      <c r="F108" s="113"/>
      <c r="G108" s="115"/>
      <c r="H108" s="116"/>
      <c r="I108" s="116"/>
      <c r="J108" s="116"/>
      <c r="K108" s="113"/>
      <c r="L108" s="113"/>
      <c r="M108" s="113"/>
      <c r="N108" s="113"/>
      <c r="O108" s="113"/>
      <c r="P108" s="115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spans="1:26" ht="17.25" customHeight="1">
      <c r="A109" s="3"/>
      <c r="B109" s="113"/>
      <c r="C109" s="113"/>
      <c r="D109" s="113"/>
      <c r="E109" s="113"/>
      <c r="F109" s="113"/>
      <c r="G109" s="115"/>
      <c r="H109" s="116"/>
      <c r="I109" s="116"/>
      <c r="J109" s="116"/>
      <c r="K109" s="113"/>
      <c r="L109" s="113"/>
      <c r="M109" s="113"/>
      <c r="N109" s="113"/>
      <c r="O109" s="113"/>
      <c r="P109" s="115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spans="1:26" ht="17.25" customHeight="1">
      <c r="A110" s="3"/>
      <c r="B110" s="113"/>
      <c r="C110" s="113"/>
      <c r="D110" s="113"/>
      <c r="E110" s="113"/>
      <c r="F110" s="113"/>
      <c r="G110" s="115"/>
      <c r="H110" s="116"/>
      <c r="I110" s="116"/>
      <c r="J110" s="116"/>
      <c r="K110" s="113"/>
      <c r="L110" s="113"/>
      <c r="M110" s="113"/>
      <c r="N110" s="113"/>
      <c r="O110" s="113"/>
      <c r="P110" s="115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spans="1:26" ht="17.25" customHeight="1">
      <c r="A111" s="3"/>
      <c r="B111" s="113"/>
      <c r="C111" s="113"/>
      <c r="D111" s="113"/>
      <c r="E111" s="113"/>
      <c r="F111" s="113"/>
      <c r="G111" s="115"/>
      <c r="H111" s="116"/>
      <c r="I111" s="116"/>
      <c r="J111" s="116"/>
      <c r="K111" s="113"/>
      <c r="L111" s="113"/>
      <c r="M111" s="113"/>
      <c r="N111" s="113"/>
      <c r="O111" s="113"/>
      <c r="P111" s="115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7.25" customHeight="1">
      <c r="A112" s="3"/>
      <c r="B112" s="113"/>
      <c r="C112" s="113"/>
      <c r="D112" s="113"/>
      <c r="E112" s="113"/>
      <c r="F112" s="113"/>
      <c r="G112" s="115"/>
      <c r="H112" s="116"/>
      <c r="I112" s="116"/>
      <c r="J112" s="116"/>
      <c r="K112" s="113"/>
      <c r="L112" s="113"/>
      <c r="M112" s="113"/>
      <c r="N112" s="113"/>
      <c r="O112" s="113"/>
      <c r="P112" s="115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7.25" customHeight="1">
      <c r="A113" s="3"/>
      <c r="B113" s="113"/>
      <c r="C113" s="113"/>
      <c r="D113" s="113"/>
      <c r="E113" s="113"/>
      <c r="F113" s="113"/>
      <c r="G113" s="115"/>
      <c r="H113" s="116"/>
      <c r="I113" s="116"/>
      <c r="J113" s="116"/>
      <c r="K113" s="113"/>
      <c r="L113" s="113"/>
      <c r="M113" s="113"/>
      <c r="N113" s="113"/>
      <c r="O113" s="113"/>
      <c r="P113" s="115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7.25" customHeight="1">
      <c r="A114" s="3"/>
      <c r="B114" s="113"/>
      <c r="C114" s="113"/>
      <c r="D114" s="113"/>
      <c r="E114" s="113"/>
      <c r="F114" s="113"/>
      <c r="G114" s="115"/>
      <c r="H114" s="116"/>
      <c r="I114" s="116"/>
      <c r="J114" s="116"/>
      <c r="K114" s="113"/>
      <c r="L114" s="113"/>
      <c r="M114" s="113"/>
      <c r="N114" s="113"/>
      <c r="O114" s="113"/>
      <c r="P114" s="115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7.25" customHeight="1">
      <c r="A115" s="3"/>
      <c r="B115" s="113"/>
      <c r="C115" s="113"/>
      <c r="D115" s="113"/>
      <c r="E115" s="113"/>
      <c r="F115" s="113"/>
      <c r="G115" s="115"/>
      <c r="H115" s="116"/>
      <c r="I115" s="116"/>
      <c r="J115" s="116"/>
      <c r="K115" s="113"/>
      <c r="L115" s="113"/>
      <c r="M115" s="113"/>
      <c r="N115" s="113"/>
      <c r="O115" s="113"/>
      <c r="P115" s="115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spans="1:26" ht="17.25" customHeight="1">
      <c r="A116" s="3"/>
      <c r="B116" s="113"/>
      <c r="C116" s="113"/>
      <c r="D116" s="113"/>
      <c r="E116" s="113"/>
      <c r="F116" s="113"/>
      <c r="G116" s="115"/>
      <c r="H116" s="116"/>
      <c r="I116" s="116"/>
      <c r="J116" s="116"/>
      <c r="K116" s="113"/>
      <c r="L116" s="113"/>
      <c r="M116" s="113"/>
      <c r="N116" s="113"/>
      <c r="O116" s="113"/>
      <c r="P116" s="115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spans="1:26" ht="17.25" customHeight="1">
      <c r="A117" s="3"/>
      <c r="B117" s="113"/>
      <c r="C117" s="113"/>
      <c r="D117" s="113"/>
      <c r="E117" s="113"/>
      <c r="F117" s="113"/>
      <c r="G117" s="115"/>
      <c r="H117" s="116"/>
      <c r="I117" s="116"/>
      <c r="J117" s="116"/>
      <c r="K117" s="113"/>
      <c r="L117" s="113"/>
      <c r="M117" s="113"/>
      <c r="N117" s="113"/>
      <c r="O117" s="113"/>
      <c r="P117" s="115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7.25" customHeight="1">
      <c r="A118" s="3"/>
      <c r="B118" s="113"/>
      <c r="C118" s="113"/>
      <c r="D118" s="113"/>
      <c r="E118" s="113"/>
      <c r="F118" s="113"/>
      <c r="G118" s="115"/>
      <c r="H118" s="116"/>
      <c r="I118" s="116"/>
      <c r="J118" s="116"/>
      <c r="K118" s="113"/>
      <c r="L118" s="113"/>
      <c r="M118" s="113"/>
      <c r="N118" s="113"/>
      <c r="O118" s="113"/>
      <c r="P118" s="115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spans="1:26" ht="17.25" customHeight="1">
      <c r="A119" s="3"/>
      <c r="B119" s="113"/>
      <c r="C119" s="113"/>
      <c r="D119" s="113"/>
      <c r="E119" s="113"/>
      <c r="F119" s="113"/>
      <c r="G119" s="115"/>
      <c r="H119" s="116"/>
      <c r="I119" s="116"/>
      <c r="J119" s="116"/>
      <c r="K119" s="113"/>
      <c r="L119" s="113"/>
      <c r="M119" s="113"/>
      <c r="N119" s="113"/>
      <c r="O119" s="113"/>
      <c r="P119" s="115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spans="1:26" ht="17.25" customHeight="1">
      <c r="A120" s="3"/>
      <c r="B120" s="113"/>
      <c r="C120" s="113"/>
      <c r="D120" s="113"/>
      <c r="E120" s="113"/>
      <c r="F120" s="113"/>
      <c r="G120" s="115"/>
      <c r="H120" s="116"/>
      <c r="I120" s="116"/>
      <c r="J120" s="116"/>
      <c r="K120" s="113"/>
      <c r="L120" s="113"/>
      <c r="M120" s="113"/>
      <c r="N120" s="113"/>
      <c r="O120" s="113"/>
      <c r="P120" s="115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spans="1:26" ht="17.25" customHeight="1">
      <c r="A121" s="3"/>
      <c r="B121" s="113"/>
      <c r="C121" s="113"/>
      <c r="D121" s="113"/>
      <c r="E121" s="113"/>
      <c r="F121" s="113"/>
      <c r="G121" s="115"/>
      <c r="H121" s="116"/>
      <c r="I121" s="116"/>
      <c r="J121" s="116"/>
      <c r="K121" s="113"/>
      <c r="L121" s="113"/>
      <c r="M121" s="113"/>
      <c r="N121" s="113"/>
      <c r="O121" s="113"/>
      <c r="P121" s="115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7.25" customHeight="1">
      <c r="A122" s="3"/>
      <c r="B122" s="113"/>
      <c r="C122" s="113"/>
      <c r="D122" s="113"/>
      <c r="E122" s="113"/>
      <c r="F122" s="113"/>
      <c r="G122" s="115"/>
      <c r="H122" s="116"/>
      <c r="I122" s="116"/>
      <c r="J122" s="116"/>
      <c r="K122" s="113"/>
      <c r="L122" s="113"/>
      <c r="M122" s="113"/>
      <c r="N122" s="113"/>
      <c r="O122" s="113"/>
      <c r="P122" s="115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spans="1:26" ht="17.25" customHeight="1">
      <c r="A123" s="3"/>
      <c r="B123" s="113"/>
      <c r="C123" s="113"/>
      <c r="D123" s="113"/>
      <c r="E123" s="113"/>
      <c r="F123" s="113"/>
      <c r="G123" s="115"/>
      <c r="H123" s="116"/>
      <c r="I123" s="116"/>
      <c r="J123" s="116"/>
      <c r="K123" s="113"/>
      <c r="L123" s="113"/>
      <c r="M123" s="113"/>
      <c r="N123" s="113"/>
      <c r="O123" s="113"/>
      <c r="P123" s="115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spans="1:26" ht="17.25" customHeight="1">
      <c r="A124" s="3"/>
      <c r="B124" s="113"/>
      <c r="C124" s="113"/>
      <c r="D124" s="113"/>
      <c r="E124" s="113"/>
      <c r="F124" s="113"/>
      <c r="G124" s="115"/>
      <c r="H124" s="116"/>
      <c r="I124" s="116"/>
      <c r="J124" s="116"/>
      <c r="K124" s="113"/>
      <c r="L124" s="113"/>
      <c r="M124" s="113"/>
      <c r="N124" s="113"/>
      <c r="O124" s="113"/>
      <c r="P124" s="115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7.25" customHeight="1">
      <c r="A125" s="3"/>
      <c r="B125" s="113"/>
      <c r="C125" s="113"/>
      <c r="D125" s="113"/>
      <c r="E125" s="113"/>
      <c r="F125" s="113"/>
      <c r="G125" s="115"/>
      <c r="H125" s="116"/>
      <c r="I125" s="116"/>
      <c r="J125" s="116"/>
      <c r="K125" s="113"/>
      <c r="L125" s="113"/>
      <c r="M125" s="113"/>
      <c r="N125" s="113"/>
      <c r="O125" s="113"/>
      <c r="P125" s="115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spans="1:26" ht="17.25" customHeight="1">
      <c r="A126" s="3"/>
      <c r="B126" s="113"/>
      <c r="C126" s="113"/>
      <c r="D126" s="113"/>
      <c r="E126" s="113"/>
      <c r="F126" s="113"/>
      <c r="G126" s="115"/>
      <c r="H126" s="116"/>
      <c r="I126" s="116"/>
      <c r="J126" s="116"/>
      <c r="K126" s="113"/>
      <c r="L126" s="113"/>
      <c r="M126" s="113"/>
      <c r="N126" s="113"/>
      <c r="O126" s="113"/>
      <c r="P126" s="115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spans="1:26" ht="17.25" customHeight="1">
      <c r="A127" s="3"/>
      <c r="B127" s="113"/>
      <c r="C127" s="113"/>
      <c r="D127" s="113"/>
      <c r="E127" s="113"/>
      <c r="F127" s="113"/>
      <c r="G127" s="115"/>
      <c r="H127" s="116"/>
      <c r="I127" s="116"/>
      <c r="J127" s="116"/>
      <c r="K127" s="113"/>
      <c r="L127" s="113"/>
      <c r="M127" s="113"/>
      <c r="N127" s="113"/>
      <c r="O127" s="113"/>
      <c r="P127" s="115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7.25" customHeight="1">
      <c r="A128" s="3"/>
      <c r="B128" s="113"/>
      <c r="C128" s="113"/>
      <c r="D128" s="113"/>
      <c r="E128" s="113"/>
      <c r="F128" s="113"/>
      <c r="G128" s="115"/>
      <c r="H128" s="116"/>
      <c r="I128" s="116"/>
      <c r="J128" s="116"/>
      <c r="K128" s="113"/>
      <c r="L128" s="113"/>
      <c r="M128" s="113"/>
      <c r="N128" s="113"/>
      <c r="O128" s="113"/>
      <c r="P128" s="115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7.25" customHeight="1">
      <c r="A129" s="3"/>
      <c r="B129" s="113"/>
      <c r="C129" s="113"/>
      <c r="D129" s="113"/>
      <c r="E129" s="113"/>
      <c r="F129" s="113"/>
      <c r="G129" s="115"/>
      <c r="H129" s="116"/>
      <c r="I129" s="116"/>
      <c r="J129" s="116"/>
      <c r="K129" s="113"/>
      <c r="L129" s="113"/>
      <c r="M129" s="113"/>
      <c r="N129" s="113"/>
      <c r="O129" s="113"/>
      <c r="P129" s="115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7.25" customHeight="1">
      <c r="A130" s="3"/>
      <c r="B130" s="113"/>
      <c r="C130" s="113"/>
      <c r="D130" s="113"/>
      <c r="E130" s="113"/>
      <c r="F130" s="113"/>
      <c r="G130" s="115"/>
      <c r="H130" s="116"/>
      <c r="I130" s="116"/>
      <c r="J130" s="116"/>
      <c r="K130" s="113"/>
      <c r="L130" s="113"/>
      <c r="M130" s="113"/>
      <c r="N130" s="113"/>
      <c r="O130" s="113"/>
      <c r="P130" s="115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7.25" customHeight="1">
      <c r="A131" s="3"/>
      <c r="B131" s="113"/>
      <c r="C131" s="113"/>
      <c r="D131" s="113"/>
      <c r="E131" s="113"/>
      <c r="F131" s="113"/>
      <c r="G131" s="115"/>
      <c r="H131" s="116"/>
      <c r="I131" s="116"/>
      <c r="J131" s="116"/>
      <c r="K131" s="113"/>
      <c r="L131" s="113"/>
      <c r="M131" s="113"/>
      <c r="N131" s="113"/>
      <c r="O131" s="113"/>
      <c r="P131" s="115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7.25" customHeight="1">
      <c r="A132" s="3"/>
      <c r="B132" s="113"/>
      <c r="C132" s="113"/>
      <c r="D132" s="113"/>
      <c r="E132" s="113"/>
      <c r="F132" s="113"/>
      <c r="G132" s="115"/>
      <c r="H132" s="116"/>
      <c r="I132" s="116"/>
      <c r="J132" s="116"/>
      <c r="K132" s="113"/>
      <c r="L132" s="113"/>
      <c r="M132" s="113"/>
      <c r="N132" s="113"/>
      <c r="O132" s="113"/>
      <c r="P132" s="115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7.25" customHeight="1">
      <c r="A133" s="3"/>
      <c r="B133" s="113"/>
      <c r="C133" s="113"/>
      <c r="D133" s="113"/>
      <c r="E133" s="113"/>
      <c r="F133" s="113"/>
      <c r="G133" s="115"/>
      <c r="H133" s="116"/>
      <c r="I133" s="116"/>
      <c r="J133" s="116"/>
      <c r="K133" s="113"/>
      <c r="L133" s="113"/>
      <c r="M133" s="113"/>
      <c r="N133" s="113"/>
      <c r="O133" s="113"/>
      <c r="P133" s="115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7.25" customHeight="1">
      <c r="A134" s="3"/>
      <c r="B134" s="113"/>
      <c r="C134" s="113"/>
      <c r="D134" s="113"/>
      <c r="E134" s="113"/>
      <c r="F134" s="113"/>
      <c r="G134" s="115"/>
      <c r="H134" s="116"/>
      <c r="I134" s="116"/>
      <c r="J134" s="116"/>
      <c r="K134" s="113"/>
      <c r="L134" s="113"/>
      <c r="M134" s="113"/>
      <c r="N134" s="113"/>
      <c r="O134" s="113"/>
      <c r="P134" s="115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7.25" customHeight="1">
      <c r="A135" s="3"/>
      <c r="B135" s="113"/>
      <c r="C135" s="113"/>
      <c r="D135" s="113"/>
      <c r="E135" s="113"/>
      <c r="F135" s="113"/>
      <c r="G135" s="115"/>
      <c r="H135" s="116"/>
      <c r="I135" s="116"/>
      <c r="J135" s="116"/>
      <c r="K135" s="113"/>
      <c r="L135" s="113"/>
      <c r="M135" s="113"/>
      <c r="N135" s="113"/>
      <c r="O135" s="113"/>
      <c r="P135" s="115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17.25" customHeight="1">
      <c r="A136" s="3"/>
      <c r="B136" s="113"/>
      <c r="C136" s="113"/>
      <c r="D136" s="113"/>
      <c r="E136" s="113"/>
      <c r="F136" s="113"/>
      <c r="G136" s="115"/>
      <c r="H136" s="116"/>
      <c r="I136" s="116"/>
      <c r="J136" s="116"/>
      <c r="K136" s="113"/>
      <c r="L136" s="113"/>
      <c r="M136" s="113"/>
      <c r="N136" s="113"/>
      <c r="O136" s="113"/>
      <c r="P136" s="115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17.25" customHeight="1">
      <c r="A137" s="3"/>
      <c r="B137" s="113"/>
      <c r="C137" s="113"/>
      <c r="D137" s="113"/>
      <c r="E137" s="113"/>
      <c r="F137" s="113"/>
      <c r="G137" s="115"/>
      <c r="H137" s="116"/>
      <c r="I137" s="116"/>
      <c r="J137" s="116"/>
      <c r="K137" s="113"/>
      <c r="L137" s="113"/>
      <c r="M137" s="113"/>
      <c r="N137" s="113"/>
      <c r="O137" s="113"/>
      <c r="P137" s="115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7.25" customHeight="1">
      <c r="A138" s="3"/>
      <c r="B138" s="113"/>
      <c r="C138" s="113"/>
      <c r="D138" s="113"/>
      <c r="E138" s="113"/>
      <c r="F138" s="113"/>
      <c r="G138" s="115"/>
      <c r="H138" s="116"/>
      <c r="I138" s="116"/>
      <c r="J138" s="116"/>
      <c r="K138" s="113"/>
      <c r="L138" s="113"/>
      <c r="M138" s="113"/>
      <c r="N138" s="113"/>
      <c r="O138" s="113"/>
      <c r="P138" s="115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17.25" customHeight="1">
      <c r="A139" s="3"/>
      <c r="B139" s="113"/>
      <c r="C139" s="113"/>
      <c r="D139" s="113"/>
      <c r="E139" s="113"/>
      <c r="F139" s="113"/>
      <c r="G139" s="115"/>
      <c r="H139" s="116"/>
      <c r="I139" s="116"/>
      <c r="J139" s="116"/>
      <c r="K139" s="113"/>
      <c r="L139" s="113"/>
      <c r="M139" s="113"/>
      <c r="N139" s="113"/>
      <c r="O139" s="113"/>
      <c r="P139" s="115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7.25" customHeight="1">
      <c r="A140" s="3"/>
      <c r="B140" s="113"/>
      <c r="C140" s="113"/>
      <c r="D140" s="113"/>
      <c r="E140" s="113"/>
      <c r="F140" s="113"/>
      <c r="G140" s="115"/>
      <c r="H140" s="116"/>
      <c r="I140" s="116"/>
      <c r="J140" s="116"/>
      <c r="K140" s="113"/>
      <c r="L140" s="113"/>
      <c r="M140" s="113"/>
      <c r="N140" s="113"/>
      <c r="O140" s="113"/>
      <c r="P140" s="115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17.25" customHeight="1">
      <c r="A141" s="3"/>
      <c r="B141" s="113"/>
      <c r="C141" s="113"/>
      <c r="D141" s="113"/>
      <c r="E141" s="113"/>
      <c r="F141" s="113"/>
      <c r="G141" s="115"/>
      <c r="H141" s="116"/>
      <c r="I141" s="116"/>
      <c r="J141" s="116"/>
      <c r="K141" s="113"/>
      <c r="L141" s="113"/>
      <c r="M141" s="113"/>
      <c r="N141" s="113"/>
      <c r="O141" s="113"/>
      <c r="P141" s="115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spans="1:26" ht="17.25" customHeight="1">
      <c r="A142" s="3"/>
      <c r="B142" s="113"/>
      <c r="C142" s="113"/>
      <c r="D142" s="113"/>
      <c r="E142" s="113"/>
      <c r="F142" s="113"/>
      <c r="G142" s="115"/>
      <c r="H142" s="116"/>
      <c r="I142" s="116"/>
      <c r="J142" s="116"/>
      <c r="K142" s="113"/>
      <c r="L142" s="113"/>
      <c r="M142" s="113"/>
      <c r="N142" s="113"/>
      <c r="O142" s="113"/>
      <c r="P142" s="115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7.25" customHeight="1">
      <c r="A143" s="3"/>
      <c r="B143" s="113"/>
      <c r="C143" s="113"/>
      <c r="D143" s="113"/>
      <c r="E143" s="113"/>
      <c r="F143" s="113"/>
      <c r="G143" s="115"/>
      <c r="H143" s="116"/>
      <c r="I143" s="116"/>
      <c r="J143" s="116"/>
      <c r="K143" s="113"/>
      <c r="L143" s="113"/>
      <c r="M143" s="113"/>
      <c r="N143" s="113"/>
      <c r="O143" s="113"/>
      <c r="P143" s="115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7.25" customHeight="1">
      <c r="A144" s="3"/>
      <c r="B144" s="113"/>
      <c r="C144" s="113"/>
      <c r="D144" s="113"/>
      <c r="E144" s="113"/>
      <c r="F144" s="113"/>
      <c r="G144" s="115"/>
      <c r="H144" s="116"/>
      <c r="I144" s="116"/>
      <c r="J144" s="116"/>
      <c r="K144" s="113"/>
      <c r="L144" s="113"/>
      <c r="M144" s="113"/>
      <c r="N144" s="113"/>
      <c r="O144" s="113"/>
      <c r="P144" s="115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7.25" customHeight="1">
      <c r="A145" s="3"/>
      <c r="B145" s="113"/>
      <c r="C145" s="113"/>
      <c r="D145" s="113"/>
      <c r="E145" s="113"/>
      <c r="F145" s="113"/>
      <c r="G145" s="115"/>
      <c r="H145" s="116"/>
      <c r="I145" s="116"/>
      <c r="J145" s="116"/>
      <c r="K145" s="113"/>
      <c r="L145" s="113"/>
      <c r="M145" s="113"/>
      <c r="N145" s="113"/>
      <c r="O145" s="113"/>
      <c r="P145" s="115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7.25" customHeight="1">
      <c r="A146" s="3"/>
      <c r="B146" s="113"/>
      <c r="C146" s="113"/>
      <c r="D146" s="113"/>
      <c r="E146" s="113"/>
      <c r="F146" s="113"/>
      <c r="G146" s="115"/>
      <c r="H146" s="116"/>
      <c r="I146" s="116"/>
      <c r="J146" s="116"/>
      <c r="K146" s="113"/>
      <c r="L146" s="113"/>
      <c r="M146" s="113"/>
      <c r="N146" s="113"/>
      <c r="O146" s="113"/>
      <c r="P146" s="115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7.25" customHeight="1">
      <c r="A147" s="3"/>
      <c r="B147" s="113"/>
      <c r="C147" s="113"/>
      <c r="D147" s="113"/>
      <c r="E147" s="113"/>
      <c r="F147" s="113"/>
      <c r="G147" s="115"/>
      <c r="H147" s="116"/>
      <c r="I147" s="116"/>
      <c r="J147" s="116"/>
      <c r="K147" s="113"/>
      <c r="L147" s="113"/>
      <c r="M147" s="113"/>
      <c r="N147" s="113"/>
      <c r="O147" s="113"/>
      <c r="P147" s="115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7.25" customHeight="1">
      <c r="A148" s="3"/>
      <c r="B148" s="113"/>
      <c r="C148" s="113"/>
      <c r="D148" s="113"/>
      <c r="E148" s="113"/>
      <c r="F148" s="113"/>
      <c r="G148" s="115"/>
      <c r="H148" s="116"/>
      <c r="I148" s="116"/>
      <c r="J148" s="116"/>
      <c r="K148" s="113"/>
      <c r="L148" s="113"/>
      <c r="M148" s="113"/>
      <c r="N148" s="113"/>
      <c r="O148" s="113"/>
      <c r="P148" s="115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7.25" customHeight="1">
      <c r="A149" s="3"/>
      <c r="B149" s="113"/>
      <c r="C149" s="113"/>
      <c r="D149" s="113"/>
      <c r="E149" s="113"/>
      <c r="F149" s="113"/>
      <c r="G149" s="115"/>
      <c r="H149" s="116"/>
      <c r="I149" s="116"/>
      <c r="J149" s="116"/>
      <c r="K149" s="113"/>
      <c r="L149" s="113"/>
      <c r="M149" s="113"/>
      <c r="N149" s="113"/>
      <c r="O149" s="113"/>
      <c r="P149" s="115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7.25" customHeight="1">
      <c r="A150" s="3"/>
      <c r="B150" s="113"/>
      <c r="C150" s="113"/>
      <c r="D150" s="113"/>
      <c r="E150" s="113"/>
      <c r="F150" s="113"/>
      <c r="G150" s="115"/>
      <c r="H150" s="116"/>
      <c r="I150" s="116"/>
      <c r="J150" s="116"/>
      <c r="K150" s="113"/>
      <c r="L150" s="113"/>
      <c r="M150" s="113"/>
      <c r="N150" s="113"/>
      <c r="O150" s="113"/>
      <c r="P150" s="115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7.25" customHeight="1">
      <c r="A151" s="3"/>
      <c r="B151" s="113"/>
      <c r="C151" s="113"/>
      <c r="D151" s="113"/>
      <c r="E151" s="113"/>
      <c r="F151" s="113"/>
      <c r="G151" s="115"/>
      <c r="H151" s="116"/>
      <c r="I151" s="116"/>
      <c r="J151" s="116"/>
      <c r="K151" s="113"/>
      <c r="L151" s="113"/>
      <c r="M151" s="113"/>
      <c r="N151" s="113"/>
      <c r="O151" s="113"/>
      <c r="P151" s="115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7.25" customHeight="1">
      <c r="A152" s="3"/>
      <c r="B152" s="113"/>
      <c r="C152" s="113"/>
      <c r="D152" s="113"/>
      <c r="E152" s="113"/>
      <c r="F152" s="113"/>
      <c r="G152" s="115"/>
      <c r="H152" s="116"/>
      <c r="I152" s="116"/>
      <c r="J152" s="116"/>
      <c r="K152" s="113"/>
      <c r="L152" s="113"/>
      <c r="M152" s="113"/>
      <c r="N152" s="113"/>
      <c r="O152" s="113"/>
      <c r="P152" s="115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7.25" customHeight="1">
      <c r="A153" s="3"/>
      <c r="B153" s="113"/>
      <c r="C153" s="113"/>
      <c r="D153" s="113"/>
      <c r="E153" s="113"/>
      <c r="F153" s="113"/>
      <c r="G153" s="115"/>
      <c r="H153" s="116"/>
      <c r="I153" s="116"/>
      <c r="J153" s="116"/>
      <c r="K153" s="113"/>
      <c r="L153" s="113"/>
      <c r="M153" s="113"/>
      <c r="N153" s="113"/>
      <c r="O153" s="113"/>
      <c r="P153" s="115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7.25" customHeight="1">
      <c r="A154" s="3"/>
      <c r="B154" s="113"/>
      <c r="C154" s="113"/>
      <c r="D154" s="113"/>
      <c r="E154" s="113"/>
      <c r="F154" s="113"/>
      <c r="G154" s="115"/>
      <c r="H154" s="116"/>
      <c r="I154" s="116"/>
      <c r="J154" s="116"/>
      <c r="K154" s="113"/>
      <c r="L154" s="113"/>
      <c r="M154" s="113"/>
      <c r="N154" s="113"/>
      <c r="O154" s="113"/>
      <c r="P154" s="115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7.25" customHeight="1">
      <c r="A155" s="3"/>
      <c r="B155" s="113"/>
      <c r="C155" s="113"/>
      <c r="D155" s="113"/>
      <c r="E155" s="113"/>
      <c r="F155" s="113"/>
      <c r="G155" s="115"/>
      <c r="H155" s="116"/>
      <c r="I155" s="116"/>
      <c r="J155" s="116"/>
      <c r="K155" s="113"/>
      <c r="L155" s="113"/>
      <c r="M155" s="113"/>
      <c r="N155" s="113"/>
      <c r="O155" s="113"/>
      <c r="P155" s="115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7.25" customHeight="1">
      <c r="A156" s="3"/>
      <c r="B156" s="113"/>
      <c r="C156" s="113"/>
      <c r="D156" s="113"/>
      <c r="E156" s="113"/>
      <c r="F156" s="113"/>
      <c r="G156" s="115"/>
      <c r="H156" s="116"/>
      <c r="I156" s="116"/>
      <c r="J156" s="116"/>
      <c r="K156" s="113"/>
      <c r="L156" s="113"/>
      <c r="M156" s="113"/>
      <c r="N156" s="113"/>
      <c r="O156" s="113"/>
      <c r="P156" s="115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7.25" customHeight="1">
      <c r="A157" s="3"/>
      <c r="B157" s="113"/>
      <c r="C157" s="113"/>
      <c r="D157" s="113"/>
      <c r="E157" s="113"/>
      <c r="F157" s="113"/>
      <c r="G157" s="115"/>
      <c r="H157" s="116"/>
      <c r="I157" s="116"/>
      <c r="J157" s="116"/>
      <c r="K157" s="113"/>
      <c r="L157" s="113"/>
      <c r="M157" s="113"/>
      <c r="N157" s="113"/>
      <c r="O157" s="113"/>
      <c r="P157" s="115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7.25" customHeight="1">
      <c r="A158" s="3"/>
      <c r="B158" s="113"/>
      <c r="C158" s="113"/>
      <c r="D158" s="113"/>
      <c r="E158" s="113"/>
      <c r="F158" s="113"/>
      <c r="G158" s="115"/>
      <c r="H158" s="116"/>
      <c r="I158" s="116"/>
      <c r="J158" s="116"/>
      <c r="K158" s="113"/>
      <c r="L158" s="113"/>
      <c r="M158" s="113"/>
      <c r="N158" s="113"/>
      <c r="O158" s="113"/>
      <c r="P158" s="115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7.25" customHeight="1">
      <c r="A159" s="3"/>
      <c r="B159" s="113"/>
      <c r="C159" s="113"/>
      <c r="D159" s="113"/>
      <c r="E159" s="113"/>
      <c r="F159" s="113"/>
      <c r="G159" s="115"/>
      <c r="H159" s="116"/>
      <c r="I159" s="116"/>
      <c r="J159" s="116"/>
      <c r="K159" s="113"/>
      <c r="L159" s="113"/>
      <c r="M159" s="113"/>
      <c r="N159" s="113"/>
      <c r="O159" s="113"/>
      <c r="P159" s="115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7.25" customHeight="1">
      <c r="A160" s="3"/>
      <c r="B160" s="113"/>
      <c r="C160" s="113"/>
      <c r="D160" s="113"/>
      <c r="E160" s="113"/>
      <c r="F160" s="113"/>
      <c r="G160" s="115"/>
      <c r="H160" s="116"/>
      <c r="I160" s="116"/>
      <c r="J160" s="116"/>
      <c r="K160" s="113"/>
      <c r="L160" s="113"/>
      <c r="M160" s="113"/>
      <c r="N160" s="113"/>
      <c r="O160" s="113"/>
      <c r="P160" s="115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spans="1:26" ht="17.25" customHeight="1">
      <c r="A161" s="3"/>
      <c r="B161" s="113"/>
      <c r="C161" s="113"/>
      <c r="D161" s="113"/>
      <c r="E161" s="113"/>
      <c r="F161" s="113"/>
      <c r="G161" s="115"/>
      <c r="H161" s="116"/>
      <c r="I161" s="116"/>
      <c r="J161" s="116"/>
      <c r="K161" s="113"/>
      <c r="L161" s="113"/>
      <c r="M161" s="113"/>
      <c r="N161" s="113"/>
      <c r="O161" s="113"/>
      <c r="P161" s="115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7.25" customHeight="1">
      <c r="A162" s="3"/>
      <c r="B162" s="113"/>
      <c r="C162" s="113"/>
      <c r="D162" s="113"/>
      <c r="E162" s="113"/>
      <c r="F162" s="113"/>
      <c r="G162" s="115"/>
      <c r="H162" s="116"/>
      <c r="I162" s="116"/>
      <c r="J162" s="116"/>
      <c r="K162" s="113"/>
      <c r="L162" s="113"/>
      <c r="M162" s="113"/>
      <c r="N162" s="113"/>
      <c r="O162" s="113"/>
      <c r="P162" s="115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spans="1:26" ht="17.25" customHeight="1">
      <c r="A163" s="3"/>
      <c r="B163" s="113"/>
      <c r="C163" s="113"/>
      <c r="D163" s="113"/>
      <c r="E163" s="113"/>
      <c r="F163" s="113"/>
      <c r="G163" s="115"/>
      <c r="H163" s="116"/>
      <c r="I163" s="116"/>
      <c r="J163" s="116"/>
      <c r="K163" s="113"/>
      <c r="L163" s="113"/>
      <c r="M163" s="113"/>
      <c r="N163" s="113"/>
      <c r="O163" s="113"/>
      <c r="P163" s="115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</row>
    <row r="164" spans="1:26" ht="17.25" customHeight="1">
      <c r="A164" s="3"/>
      <c r="B164" s="113"/>
      <c r="C164" s="113"/>
      <c r="D164" s="113"/>
      <c r="E164" s="113"/>
      <c r="F164" s="113"/>
      <c r="G164" s="115"/>
      <c r="H164" s="116"/>
      <c r="I164" s="116"/>
      <c r="J164" s="116"/>
      <c r="K164" s="113"/>
      <c r="L164" s="113"/>
      <c r="M164" s="113"/>
      <c r="N164" s="113"/>
      <c r="O164" s="113"/>
      <c r="P164" s="115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spans="1:26" ht="17.25" customHeight="1">
      <c r="A165" s="3"/>
      <c r="B165" s="113"/>
      <c r="C165" s="113"/>
      <c r="D165" s="113"/>
      <c r="E165" s="113"/>
      <c r="F165" s="113"/>
      <c r="G165" s="115"/>
      <c r="H165" s="116"/>
      <c r="I165" s="116"/>
      <c r="J165" s="116"/>
      <c r="K165" s="113"/>
      <c r="L165" s="113"/>
      <c r="M165" s="113"/>
      <c r="N165" s="113"/>
      <c r="O165" s="113"/>
      <c r="P165" s="115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spans="1:26" ht="17.25" customHeight="1">
      <c r="A166" s="3"/>
      <c r="B166" s="113"/>
      <c r="C166" s="113"/>
      <c r="D166" s="113"/>
      <c r="E166" s="113"/>
      <c r="F166" s="113"/>
      <c r="G166" s="115"/>
      <c r="H166" s="116"/>
      <c r="I166" s="116"/>
      <c r="J166" s="116"/>
      <c r="K166" s="113"/>
      <c r="L166" s="113"/>
      <c r="M166" s="113"/>
      <c r="N166" s="113"/>
      <c r="O166" s="113"/>
      <c r="P166" s="115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spans="1:26" ht="17.25" customHeight="1">
      <c r="A167" s="3"/>
      <c r="B167" s="113"/>
      <c r="C167" s="113"/>
      <c r="D167" s="113"/>
      <c r="E167" s="113"/>
      <c r="F167" s="113"/>
      <c r="G167" s="115"/>
      <c r="H167" s="116"/>
      <c r="I167" s="116"/>
      <c r="J167" s="116"/>
      <c r="K167" s="113"/>
      <c r="L167" s="113"/>
      <c r="M167" s="113"/>
      <c r="N167" s="113"/>
      <c r="O167" s="113"/>
      <c r="P167" s="115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spans="1:26" ht="17.25" customHeight="1">
      <c r="A168" s="3"/>
      <c r="B168" s="113"/>
      <c r="C168" s="113"/>
      <c r="D168" s="113"/>
      <c r="E168" s="113"/>
      <c r="F168" s="113"/>
      <c r="G168" s="115"/>
      <c r="H168" s="116"/>
      <c r="I168" s="116"/>
      <c r="J168" s="116"/>
      <c r="K168" s="113"/>
      <c r="L168" s="113"/>
      <c r="M168" s="113"/>
      <c r="N168" s="113"/>
      <c r="O168" s="113"/>
      <c r="P168" s="115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spans="1:26" ht="17.25" customHeight="1">
      <c r="A169" s="3"/>
      <c r="B169" s="113"/>
      <c r="C169" s="113"/>
      <c r="D169" s="113"/>
      <c r="E169" s="113"/>
      <c r="F169" s="113"/>
      <c r="G169" s="115"/>
      <c r="H169" s="116"/>
      <c r="I169" s="116"/>
      <c r="J169" s="116"/>
      <c r="K169" s="113"/>
      <c r="L169" s="113"/>
      <c r="M169" s="113"/>
      <c r="N169" s="113"/>
      <c r="O169" s="113"/>
      <c r="P169" s="115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spans="1:26" ht="17.25" customHeight="1">
      <c r="A170" s="3"/>
      <c r="B170" s="113"/>
      <c r="C170" s="113"/>
      <c r="D170" s="113"/>
      <c r="E170" s="113"/>
      <c r="F170" s="113"/>
      <c r="G170" s="115"/>
      <c r="H170" s="116"/>
      <c r="I170" s="116"/>
      <c r="J170" s="116"/>
      <c r="K170" s="113"/>
      <c r="L170" s="113"/>
      <c r="M170" s="113"/>
      <c r="N170" s="113"/>
      <c r="O170" s="113"/>
      <c r="P170" s="115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spans="1:26" ht="17.25" customHeight="1">
      <c r="A171" s="3"/>
      <c r="B171" s="113"/>
      <c r="C171" s="113"/>
      <c r="D171" s="113"/>
      <c r="E171" s="113"/>
      <c r="F171" s="113"/>
      <c r="G171" s="115"/>
      <c r="H171" s="116"/>
      <c r="I171" s="116"/>
      <c r="J171" s="116"/>
      <c r="K171" s="113"/>
      <c r="L171" s="113"/>
      <c r="M171" s="113"/>
      <c r="N171" s="113"/>
      <c r="O171" s="113"/>
      <c r="P171" s="115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spans="1:26" ht="17.25" customHeight="1">
      <c r="A172" s="3"/>
      <c r="B172" s="113"/>
      <c r="C172" s="113"/>
      <c r="D172" s="113"/>
      <c r="E172" s="113"/>
      <c r="F172" s="113"/>
      <c r="G172" s="115"/>
      <c r="H172" s="116"/>
      <c r="I172" s="116"/>
      <c r="J172" s="116"/>
      <c r="K172" s="113"/>
      <c r="L172" s="113"/>
      <c r="M172" s="113"/>
      <c r="N172" s="113"/>
      <c r="O172" s="113"/>
      <c r="P172" s="115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spans="1:26" ht="17.25" customHeight="1">
      <c r="A173" s="3"/>
      <c r="B173" s="113"/>
      <c r="C173" s="113"/>
      <c r="D173" s="113"/>
      <c r="E173" s="113"/>
      <c r="F173" s="113"/>
      <c r="G173" s="115"/>
      <c r="H173" s="116"/>
      <c r="I173" s="116"/>
      <c r="J173" s="116"/>
      <c r="K173" s="113"/>
      <c r="L173" s="113"/>
      <c r="M173" s="113"/>
      <c r="N173" s="113"/>
      <c r="O173" s="113"/>
      <c r="P173" s="115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spans="1:26" ht="17.25" customHeight="1">
      <c r="A174" s="3"/>
      <c r="B174" s="113"/>
      <c r="C174" s="113"/>
      <c r="D174" s="113"/>
      <c r="E174" s="113"/>
      <c r="F174" s="113"/>
      <c r="G174" s="115"/>
      <c r="H174" s="116"/>
      <c r="I174" s="116"/>
      <c r="J174" s="116"/>
      <c r="K174" s="113"/>
      <c r="L174" s="113"/>
      <c r="M174" s="113"/>
      <c r="N174" s="113"/>
      <c r="O174" s="113"/>
      <c r="P174" s="115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spans="1:26" ht="17.25" customHeight="1">
      <c r="A175" s="3"/>
      <c r="B175" s="113"/>
      <c r="C175" s="113"/>
      <c r="D175" s="113"/>
      <c r="E175" s="113"/>
      <c r="F175" s="113"/>
      <c r="G175" s="115"/>
      <c r="H175" s="116"/>
      <c r="I175" s="116"/>
      <c r="J175" s="116"/>
      <c r="K175" s="113"/>
      <c r="L175" s="113"/>
      <c r="M175" s="113"/>
      <c r="N175" s="113"/>
      <c r="O175" s="113"/>
      <c r="P175" s="115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spans="1:26" ht="17.25" customHeight="1">
      <c r="A176" s="3"/>
      <c r="B176" s="113"/>
      <c r="C176" s="113"/>
      <c r="D176" s="113"/>
      <c r="E176" s="113"/>
      <c r="F176" s="113"/>
      <c r="G176" s="115"/>
      <c r="H176" s="116"/>
      <c r="I176" s="116"/>
      <c r="J176" s="116"/>
      <c r="K176" s="113"/>
      <c r="L176" s="113"/>
      <c r="M176" s="113"/>
      <c r="N176" s="113"/>
      <c r="O176" s="113"/>
      <c r="P176" s="115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spans="1:26" ht="17.25" customHeight="1">
      <c r="A177" s="3"/>
      <c r="B177" s="113"/>
      <c r="C177" s="113"/>
      <c r="D177" s="113"/>
      <c r="E177" s="113"/>
      <c r="F177" s="113"/>
      <c r="G177" s="115"/>
      <c r="H177" s="116"/>
      <c r="I177" s="116"/>
      <c r="J177" s="116"/>
      <c r="K177" s="113"/>
      <c r="L177" s="113"/>
      <c r="M177" s="113"/>
      <c r="N177" s="113"/>
      <c r="O177" s="113"/>
      <c r="P177" s="115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spans="1:26" ht="17.25" customHeight="1">
      <c r="A178" s="3"/>
      <c r="B178" s="113"/>
      <c r="C178" s="113"/>
      <c r="D178" s="113"/>
      <c r="E178" s="113"/>
      <c r="F178" s="113"/>
      <c r="G178" s="115"/>
      <c r="H178" s="116"/>
      <c r="I178" s="116"/>
      <c r="J178" s="116"/>
      <c r="K178" s="113"/>
      <c r="L178" s="113"/>
      <c r="M178" s="113"/>
      <c r="N178" s="113"/>
      <c r="O178" s="113"/>
      <c r="P178" s="115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spans="1:26" ht="17.25" customHeight="1">
      <c r="A179" s="3"/>
      <c r="B179" s="113"/>
      <c r="C179" s="113"/>
      <c r="D179" s="113"/>
      <c r="E179" s="113"/>
      <c r="F179" s="113"/>
      <c r="G179" s="115"/>
      <c r="H179" s="116"/>
      <c r="I179" s="116"/>
      <c r="J179" s="116"/>
      <c r="K179" s="113"/>
      <c r="L179" s="113"/>
      <c r="M179" s="113"/>
      <c r="N179" s="113"/>
      <c r="O179" s="113"/>
      <c r="P179" s="115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spans="1:26" ht="17.25" customHeight="1">
      <c r="A180" s="3"/>
      <c r="B180" s="113"/>
      <c r="C180" s="113"/>
      <c r="D180" s="113"/>
      <c r="E180" s="113"/>
      <c r="F180" s="113"/>
      <c r="G180" s="115"/>
      <c r="H180" s="116"/>
      <c r="I180" s="116"/>
      <c r="J180" s="116"/>
      <c r="K180" s="113"/>
      <c r="L180" s="113"/>
      <c r="M180" s="113"/>
      <c r="N180" s="113"/>
      <c r="O180" s="113"/>
      <c r="P180" s="115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spans="1:26" ht="17.25" customHeight="1">
      <c r="A181" s="3"/>
      <c r="B181" s="113"/>
      <c r="C181" s="113"/>
      <c r="D181" s="113"/>
      <c r="E181" s="113"/>
      <c r="F181" s="113"/>
      <c r="G181" s="115"/>
      <c r="H181" s="116"/>
      <c r="I181" s="116"/>
      <c r="J181" s="116"/>
      <c r="K181" s="113"/>
      <c r="L181" s="113"/>
      <c r="M181" s="113"/>
      <c r="N181" s="113"/>
      <c r="O181" s="113"/>
      <c r="P181" s="115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spans="1:26" ht="17.25" customHeight="1">
      <c r="A182" s="3"/>
      <c r="B182" s="113"/>
      <c r="C182" s="113"/>
      <c r="D182" s="113"/>
      <c r="E182" s="113"/>
      <c r="F182" s="113"/>
      <c r="G182" s="115"/>
      <c r="H182" s="116"/>
      <c r="I182" s="116"/>
      <c r="J182" s="116"/>
      <c r="K182" s="113"/>
      <c r="L182" s="113"/>
      <c r="M182" s="113"/>
      <c r="N182" s="113"/>
      <c r="O182" s="113"/>
      <c r="P182" s="115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spans="1:26" ht="17.25" customHeight="1">
      <c r="A183" s="3"/>
      <c r="B183" s="113"/>
      <c r="C183" s="113"/>
      <c r="D183" s="113"/>
      <c r="E183" s="113"/>
      <c r="F183" s="113"/>
      <c r="G183" s="115"/>
      <c r="H183" s="116"/>
      <c r="I183" s="116"/>
      <c r="J183" s="116"/>
      <c r="K183" s="113"/>
      <c r="L183" s="113"/>
      <c r="M183" s="113"/>
      <c r="N183" s="113"/>
      <c r="O183" s="113"/>
      <c r="P183" s="115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spans="1:26" ht="17.25" customHeight="1">
      <c r="A184" s="3"/>
      <c r="B184" s="113"/>
      <c r="C184" s="113"/>
      <c r="D184" s="113"/>
      <c r="E184" s="113"/>
      <c r="F184" s="113"/>
      <c r="G184" s="115"/>
      <c r="H184" s="116"/>
      <c r="I184" s="116"/>
      <c r="J184" s="116"/>
      <c r="K184" s="113"/>
      <c r="L184" s="113"/>
      <c r="M184" s="113"/>
      <c r="N184" s="113"/>
      <c r="O184" s="113"/>
      <c r="P184" s="115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spans="1:26" ht="17.25" customHeight="1">
      <c r="A185" s="3"/>
      <c r="B185" s="113"/>
      <c r="C185" s="113"/>
      <c r="D185" s="113"/>
      <c r="E185" s="113"/>
      <c r="F185" s="113"/>
      <c r="G185" s="115"/>
      <c r="H185" s="116"/>
      <c r="I185" s="116"/>
      <c r="J185" s="116"/>
      <c r="K185" s="113"/>
      <c r="L185" s="113"/>
      <c r="M185" s="113"/>
      <c r="N185" s="113"/>
      <c r="O185" s="113"/>
      <c r="P185" s="115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spans="1:26" ht="17.25" customHeight="1">
      <c r="A186" s="3"/>
      <c r="B186" s="113"/>
      <c r="C186" s="113"/>
      <c r="D186" s="113"/>
      <c r="E186" s="113"/>
      <c r="F186" s="113"/>
      <c r="G186" s="115"/>
      <c r="H186" s="116"/>
      <c r="I186" s="116"/>
      <c r="J186" s="116"/>
      <c r="K186" s="113"/>
      <c r="L186" s="113"/>
      <c r="M186" s="113"/>
      <c r="N186" s="113"/>
      <c r="O186" s="113"/>
      <c r="P186" s="115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spans="1:26" ht="17.25" customHeight="1">
      <c r="A187" s="3"/>
      <c r="B187" s="113"/>
      <c r="C187" s="113"/>
      <c r="D187" s="113"/>
      <c r="E187" s="113"/>
      <c r="F187" s="113"/>
      <c r="G187" s="115"/>
      <c r="H187" s="116"/>
      <c r="I187" s="116"/>
      <c r="J187" s="116"/>
      <c r="K187" s="113"/>
      <c r="L187" s="113"/>
      <c r="M187" s="113"/>
      <c r="N187" s="113"/>
      <c r="O187" s="113"/>
      <c r="P187" s="115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spans="1:26" ht="17.25" customHeight="1">
      <c r="A188" s="3"/>
      <c r="B188" s="113"/>
      <c r="C188" s="113"/>
      <c r="D188" s="113"/>
      <c r="E188" s="113"/>
      <c r="F188" s="113"/>
      <c r="G188" s="115"/>
      <c r="H188" s="116"/>
      <c r="I188" s="116"/>
      <c r="J188" s="116"/>
      <c r="K188" s="113"/>
      <c r="L188" s="113"/>
      <c r="M188" s="113"/>
      <c r="N188" s="113"/>
      <c r="O188" s="113"/>
      <c r="P188" s="115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spans="1:26" ht="17.25" customHeight="1">
      <c r="A189" s="3"/>
      <c r="B189" s="113"/>
      <c r="C189" s="113"/>
      <c r="D189" s="113"/>
      <c r="E189" s="113"/>
      <c r="F189" s="113"/>
      <c r="G189" s="115"/>
      <c r="H189" s="116"/>
      <c r="I189" s="116"/>
      <c r="J189" s="116"/>
      <c r="K189" s="113"/>
      <c r="L189" s="113"/>
      <c r="M189" s="113"/>
      <c r="N189" s="113"/>
      <c r="O189" s="113"/>
      <c r="P189" s="115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spans="1:26" ht="17.25" customHeight="1">
      <c r="A190" s="3"/>
      <c r="B190" s="113"/>
      <c r="C190" s="113"/>
      <c r="D190" s="113"/>
      <c r="E190" s="113"/>
      <c r="F190" s="113"/>
      <c r="G190" s="115"/>
      <c r="H190" s="116"/>
      <c r="I190" s="116"/>
      <c r="J190" s="116"/>
      <c r="K190" s="113"/>
      <c r="L190" s="113"/>
      <c r="M190" s="113"/>
      <c r="N190" s="113"/>
      <c r="O190" s="113"/>
      <c r="P190" s="115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</row>
    <row r="191" spans="1:26" ht="17.25" customHeight="1">
      <c r="A191" s="3"/>
      <c r="B191" s="113"/>
      <c r="C191" s="113"/>
      <c r="D191" s="113"/>
      <c r="E191" s="113"/>
      <c r="F191" s="113"/>
      <c r="G191" s="115"/>
      <c r="H191" s="116"/>
      <c r="I191" s="116"/>
      <c r="J191" s="116"/>
      <c r="K191" s="113"/>
      <c r="L191" s="113"/>
      <c r="M191" s="113"/>
      <c r="N191" s="113"/>
      <c r="O191" s="113"/>
      <c r="P191" s="115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spans="1:26" ht="17.25" customHeight="1">
      <c r="A192" s="3"/>
      <c r="B192" s="113"/>
      <c r="C192" s="113"/>
      <c r="D192" s="113"/>
      <c r="E192" s="113"/>
      <c r="F192" s="113"/>
      <c r="G192" s="115"/>
      <c r="H192" s="116"/>
      <c r="I192" s="116"/>
      <c r="J192" s="116"/>
      <c r="K192" s="113"/>
      <c r="L192" s="113"/>
      <c r="M192" s="113"/>
      <c r="N192" s="113"/>
      <c r="O192" s="113"/>
      <c r="P192" s="115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spans="1:26" ht="17.25" customHeight="1">
      <c r="A193" s="3"/>
      <c r="B193" s="113"/>
      <c r="C193" s="113"/>
      <c r="D193" s="113"/>
      <c r="E193" s="113"/>
      <c r="F193" s="113"/>
      <c r="G193" s="115"/>
      <c r="H193" s="116"/>
      <c r="I193" s="116"/>
      <c r="J193" s="116"/>
      <c r="K193" s="113"/>
      <c r="L193" s="113"/>
      <c r="M193" s="113"/>
      <c r="N193" s="113"/>
      <c r="O193" s="113"/>
      <c r="P193" s="115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spans="1:26" ht="17.25" customHeight="1">
      <c r="A194" s="3"/>
      <c r="B194" s="113"/>
      <c r="C194" s="113"/>
      <c r="D194" s="113"/>
      <c r="E194" s="113"/>
      <c r="F194" s="113"/>
      <c r="G194" s="115"/>
      <c r="H194" s="116"/>
      <c r="I194" s="116"/>
      <c r="J194" s="116"/>
      <c r="K194" s="113"/>
      <c r="L194" s="113"/>
      <c r="M194" s="113"/>
      <c r="N194" s="113"/>
      <c r="O194" s="113"/>
      <c r="P194" s="115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spans="1:26" ht="17.25" customHeight="1">
      <c r="A195" s="3"/>
      <c r="B195" s="113"/>
      <c r="C195" s="113"/>
      <c r="D195" s="113"/>
      <c r="E195" s="113"/>
      <c r="F195" s="113"/>
      <c r="G195" s="115"/>
      <c r="H195" s="116"/>
      <c r="I195" s="116"/>
      <c r="J195" s="116"/>
      <c r="K195" s="113"/>
      <c r="L195" s="113"/>
      <c r="M195" s="113"/>
      <c r="N195" s="113"/>
      <c r="O195" s="113"/>
      <c r="P195" s="115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spans="1:26" ht="17.25" customHeight="1">
      <c r="A196" s="3"/>
      <c r="B196" s="113"/>
      <c r="C196" s="113"/>
      <c r="D196" s="113"/>
      <c r="E196" s="113"/>
      <c r="F196" s="113"/>
      <c r="G196" s="115"/>
      <c r="H196" s="116"/>
      <c r="I196" s="116"/>
      <c r="J196" s="116"/>
      <c r="K196" s="113"/>
      <c r="L196" s="113"/>
      <c r="M196" s="113"/>
      <c r="N196" s="113"/>
      <c r="O196" s="113"/>
      <c r="P196" s="115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spans="1:26" ht="17.25" customHeight="1">
      <c r="A197" s="3"/>
      <c r="B197" s="113"/>
      <c r="C197" s="113"/>
      <c r="D197" s="113"/>
      <c r="E197" s="113"/>
      <c r="F197" s="113"/>
      <c r="G197" s="115"/>
      <c r="H197" s="116"/>
      <c r="I197" s="116"/>
      <c r="J197" s="116"/>
      <c r="K197" s="113"/>
      <c r="L197" s="113"/>
      <c r="M197" s="113"/>
      <c r="N197" s="113"/>
      <c r="O197" s="113"/>
      <c r="P197" s="115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spans="1:26" ht="17.25" customHeight="1">
      <c r="A198" s="3"/>
      <c r="B198" s="113"/>
      <c r="C198" s="113"/>
      <c r="D198" s="113"/>
      <c r="E198" s="113"/>
      <c r="F198" s="113"/>
      <c r="G198" s="115"/>
      <c r="H198" s="116"/>
      <c r="I198" s="116"/>
      <c r="J198" s="116"/>
      <c r="K198" s="113"/>
      <c r="L198" s="113"/>
      <c r="M198" s="113"/>
      <c r="N198" s="113"/>
      <c r="O198" s="113"/>
      <c r="P198" s="115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</row>
    <row r="199" spans="1:26" ht="17.25" customHeight="1">
      <c r="A199" s="3"/>
      <c r="B199" s="113"/>
      <c r="C199" s="113"/>
      <c r="D199" s="113"/>
      <c r="E199" s="113"/>
      <c r="F199" s="113"/>
      <c r="G199" s="115"/>
      <c r="H199" s="116"/>
      <c r="I199" s="116"/>
      <c r="J199" s="116"/>
      <c r="K199" s="113"/>
      <c r="L199" s="113"/>
      <c r="M199" s="113"/>
      <c r="N199" s="113"/>
      <c r="O199" s="113"/>
      <c r="P199" s="115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spans="1:26" ht="17.25" customHeight="1">
      <c r="A200" s="3"/>
      <c r="B200" s="113"/>
      <c r="C200" s="113"/>
      <c r="D200" s="113"/>
      <c r="E200" s="113"/>
      <c r="F200" s="113"/>
      <c r="G200" s="115"/>
      <c r="H200" s="116"/>
      <c r="I200" s="116"/>
      <c r="J200" s="116"/>
      <c r="K200" s="113"/>
      <c r="L200" s="113"/>
      <c r="M200" s="113"/>
      <c r="N200" s="113"/>
      <c r="O200" s="113"/>
      <c r="P200" s="115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spans="1:26" ht="17.25" customHeight="1">
      <c r="A201" s="3"/>
      <c r="B201" s="113"/>
      <c r="C201" s="113"/>
      <c r="D201" s="113"/>
      <c r="E201" s="113"/>
      <c r="F201" s="113"/>
      <c r="G201" s="115"/>
      <c r="H201" s="116"/>
      <c r="I201" s="116"/>
      <c r="J201" s="116"/>
      <c r="K201" s="113"/>
      <c r="L201" s="113"/>
      <c r="M201" s="113"/>
      <c r="N201" s="113"/>
      <c r="O201" s="113"/>
      <c r="P201" s="115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spans="1:26" ht="17.25" customHeight="1">
      <c r="A202" s="3"/>
      <c r="B202" s="113"/>
      <c r="C202" s="113"/>
      <c r="D202" s="113"/>
      <c r="E202" s="113"/>
      <c r="F202" s="113"/>
      <c r="G202" s="115"/>
      <c r="H202" s="116"/>
      <c r="I202" s="116"/>
      <c r="J202" s="116"/>
      <c r="K202" s="113"/>
      <c r="L202" s="113"/>
      <c r="M202" s="113"/>
      <c r="N202" s="113"/>
      <c r="O202" s="113"/>
      <c r="P202" s="115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</row>
    <row r="203" spans="1:26" ht="17.25" customHeight="1">
      <c r="A203" s="3"/>
      <c r="B203" s="113"/>
      <c r="C203" s="113"/>
      <c r="D203" s="113"/>
      <c r="E203" s="113"/>
      <c r="F203" s="113"/>
      <c r="G203" s="115"/>
      <c r="H203" s="116"/>
      <c r="I203" s="116"/>
      <c r="J203" s="116"/>
      <c r="K203" s="113"/>
      <c r="L203" s="113"/>
      <c r="M203" s="113"/>
      <c r="N203" s="113"/>
      <c r="O203" s="113"/>
      <c r="P203" s="115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spans="1:26" ht="17.25" customHeight="1">
      <c r="A204" s="3"/>
      <c r="B204" s="113"/>
      <c r="C204" s="113"/>
      <c r="D204" s="113"/>
      <c r="E204" s="113"/>
      <c r="F204" s="113"/>
      <c r="G204" s="115"/>
      <c r="H204" s="116"/>
      <c r="I204" s="116"/>
      <c r="J204" s="116"/>
      <c r="K204" s="113"/>
      <c r="L204" s="113"/>
      <c r="M204" s="113"/>
      <c r="N204" s="113"/>
      <c r="O204" s="113"/>
      <c r="P204" s="115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spans="1:26" ht="17.25" customHeight="1">
      <c r="A205" s="3"/>
      <c r="B205" s="113"/>
      <c r="C205" s="113"/>
      <c r="D205" s="113"/>
      <c r="E205" s="113"/>
      <c r="F205" s="113"/>
      <c r="G205" s="115"/>
      <c r="H205" s="116"/>
      <c r="I205" s="116"/>
      <c r="J205" s="116"/>
      <c r="K205" s="113"/>
      <c r="L205" s="113"/>
      <c r="M205" s="113"/>
      <c r="N205" s="113"/>
      <c r="O205" s="113"/>
      <c r="P205" s="115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spans="1:26" ht="17.25" customHeight="1">
      <c r="A206" s="3"/>
      <c r="B206" s="113"/>
      <c r="C206" s="113"/>
      <c r="D206" s="113"/>
      <c r="E206" s="113"/>
      <c r="F206" s="113"/>
      <c r="G206" s="115"/>
      <c r="H206" s="116"/>
      <c r="I206" s="116"/>
      <c r="J206" s="116"/>
      <c r="K206" s="113"/>
      <c r="L206" s="113"/>
      <c r="M206" s="113"/>
      <c r="N206" s="113"/>
      <c r="O206" s="113"/>
      <c r="P206" s="115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spans="1:26" ht="17.25" customHeight="1">
      <c r="A207" s="3"/>
      <c r="B207" s="113"/>
      <c r="C207" s="113"/>
      <c r="D207" s="113"/>
      <c r="E207" s="113"/>
      <c r="F207" s="113"/>
      <c r="G207" s="115"/>
      <c r="H207" s="116"/>
      <c r="I207" s="116"/>
      <c r="J207" s="116"/>
      <c r="K207" s="113"/>
      <c r="L207" s="113"/>
      <c r="M207" s="113"/>
      <c r="N207" s="113"/>
      <c r="O207" s="113"/>
      <c r="P207" s="115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</row>
    <row r="208" spans="1:26" ht="17.25" customHeight="1">
      <c r="A208" s="3"/>
      <c r="B208" s="113"/>
      <c r="C208" s="113"/>
      <c r="D208" s="113"/>
      <c r="E208" s="113"/>
      <c r="F208" s="113"/>
      <c r="G208" s="115"/>
      <c r="H208" s="116"/>
      <c r="I208" s="116"/>
      <c r="J208" s="116"/>
      <c r="K208" s="113"/>
      <c r="L208" s="113"/>
      <c r="M208" s="113"/>
      <c r="N208" s="113"/>
      <c r="O208" s="113"/>
      <c r="P208" s="115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spans="1:26" ht="17.25" customHeight="1">
      <c r="A209" s="3"/>
      <c r="B209" s="113"/>
      <c r="C209" s="113"/>
      <c r="D209" s="113"/>
      <c r="E209" s="113"/>
      <c r="F209" s="113"/>
      <c r="G209" s="115"/>
      <c r="H209" s="116"/>
      <c r="I209" s="116"/>
      <c r="J209" s="116"/>
      <c r="K209" s="113"/>
      <c r="L209" s="113"/>
      <c r="M209" s="113"/>
      <c r="N209" s="113"/>
      <c r="O209" s="113"/>
      <c r="P209" s="115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spans="1:26" ht="17.25" customHeight="1">
      <c r="A210" s="3"/>
      <c r="B210" s="113"/>
      <c r="C210" s="113"/>
      <c r="D210" s="113"/>
      <c r="E210" s="113"/>
      <c r="F210" s="113"/>
      <c r="G210" s="115"/>
      <c r="H210" s="116"/>
      <c r="I210" s="116"/>
      <c r="J210" s="116"/>
      <c r="K210" s="113"/>
      <c r="L210" s="113"/>
      <c r="M210" s="113"/>
      <c r="N210" s="113"/>
      <c r="O210" s="113"/>
      <c r="P210" s="115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spans="1:26" ht="17.25" customHeight="1">
      <c r="A211" s="3"/>
      <c r="B211" s="113"/>
      <c r="C211" s="113"/>
      <c r="D211" s="113"/>
      <c r="E211" s="113"/>
      <c r="F211" s="113"/>
      <c r="G211" s="115"/>
      <c r="H211" s="116"/>
      <c r="I211" s="116"/>
      <c r="J211" s="116"/>
      <c r="K211" s="113"/>
      <c r="L211" s="113"/>
      <c r="M211" s="113"/>
      <c r="N211" s="113"/>
      <c r="O211" s="113"/>
      <c r="P211" s="115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spans="1:26" ht="17.25" customHeight="1">
      <c r="A212" s="3"/>
      <c r="B212" s="113"/>
      <c r="C212" s="113"/>
      <c r="D212" s="113"/>
      <c r="E212" s="113"/>
      <c r="F212" s="113"/>
      <c r="G212" s="115"/>
      <c r="H212" s="116"/>
      <c r="I212" s="116"/>
      <c r="J212" s="116"/>
      <c r="K212" s="113"/>
      <c r="L212" s="113"/>
      <c r="M212" s="113"/>
      <c r="N212" s="113"/>
      <c r="O212" s="113"/>
      <c r="P212" s="115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</row>
    <row r="213" spans="1:26" ht="17.25" customHeight="1">
      <c r="A213" s="3"/>
      <c r="B213" s="113"/>
      <c r="C213" s="113"/>
      <c r="D213" s="113"/>
      <c r="E213" s="113"/>
      <c r="F213" s="113"/>
      <c r="G213" s="115"/>
      <c r="H213" s="116"/>
      <c r="I213" s="116"/>
      <c r="J213" s="116"/>
      <c r="K213" s="113"/>
      <c r="L213" s="113"/>
      <c r="M213" s="113"/>
      <c r="N213" s="113"/>
      <c r="O213" s="113"/>
      <c r="P213" s="115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spans="1:26" ht="17.25" customHeight="1">
      <c r="A214" s="3"/>
      <c r="B214" s="113"/>
      <c r="C214" s="113"/>
      <c r="D214" s="113"/>
      <c r="E214" s="113"/>
      <c r="F214" s="113"/>
      <c r="G214" s="115"/>
      <c r="H214" s="116"/>
      <c r="I214" s="116"/>
      <c r="J214" s="116"/>
      <c r="K214" s="113"/>
      <c r="L214" s="113"/>
      <c r="M214" s="113"/>
      <c r="N214" s="113"/>
      <c r="O214" s="113"/>
      <c r="P214" s="115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spans="1:26" ht="17.25" customHeight="1">
      <c r="A215" s="3"/>
      <c r="B215" s="113"/>
      <c r="C215" s="113"/>
      <c r="D215" s="113"/>
      <c r="E215" s="113"/>
      <c r="F215" s="113"/>
      <c r="G215" s="115"/>
      <c r="H215" s="116"/>
      <c r="I215" s="116"/>
      <c r="J215" s="116"/>
      <c r="K215" s="113"/>
      <c r="L215" s="113"/>
      <c r="M215" s="113"/>
      <c r="N215" s="113"/>
      <c r="O215" s="113"/>
      <c r="P215" s="115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spans="1:26" ht="17.25" customHeight="1">
      <c r="A216" s="3"/>
      <c r="B216" s="113"/>
      <c r="C216" s="113"/>
      <c r="D216" s="113"/>
      <c r="E216" s="113"/>
      <c r="F216" s="113"/>
      <c r="G216" s="115"/>
      <c r="H216" s="116"/>
      <c r="I216" s="116"/>
      <c r="J216" s="116"/>
      <c r="K216" s="113"/>
      <c r="L216" s="113"/>
      <c r="M216" s="113"/>
      <c r="N216" s="113"/>
      <c r="O216" s="113"/>
      <c r="P216" s="115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spans="1:26" ht="17.25" customHeight="1">
      <c r="A217" s="3"/>
      <c r="B217" s="113"/>
      <c r="C217" s="113"/>
      <c r="D217" s="113"/>
      <c r="E217" s="113"/>
      <c r="F217" s="113"/>
      <c r="G217" s="115"/>
      <c r="H217" s="116"/>
      <c r="I217" s="116"/>
      <c r="J217" s="116"/>
      <c r="K217" s="113"/>
      <c r="L217" s="113"/>
      <c r="M217" s="113"/>
      <c r="N217" s="113"/>
      <c r="O217" s="113"/>
      <c r="P217" s="115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spans="1:26" ht="17.25" customHeight="1">
      <c r="A218" s="3"/>
      <c r="B218" s="113"/>
      <c r="C218" s="113"/>
      <c r="D218" s="113"/>
      <c r="E218" s="113"/>
      <c r="F218" s="113"/>
      <c r="G218" s="115"/>
      <c r="H218" s="116"/>
      <c r="I218" s="116"/>
      <c r="J218" s="116"/>
      <c r="K218" s="113"/>
      <c r="L218" s="113"/>
      <c r="M218" s="113"/>
      <c r="N218" s="113"/>
      <c r="O218" s="113"/>
      <c r="P218" s="115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</row>
    <row r="219" spans="1:26" ht="17.25" customHeight="1">
      <c r="A219" s="3"/>
      <c r="B219" s="113"/>
      <c r="C219" s="113"/>
      <c r="D219" s="113"/>
      <c r="E219" s="113"/>
      <c r="F219" s="113"/>
      <c r="G219" s="115"/>
      <c r="H219" s="116"/>
      <c r="I219" s="116"/>
      <c r="J219" s="116"/>
      <c r="K219" s="113"/>
      <c r="L219" s="113"/>
      <c r="M219" s="113"/>
      <c r="N219" s="113"/>
      <c r="O219" s="113"/>
      <c r="P219" s="115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spans="1:26" ht="17.25" customHeight="1">
      <c r="A220" s="3"/>
      <c r="B220" s="113"/>
      <c r="C220" s="113"/>
      <c r="D220" s="113"/>
      <c r="E220" s="113"/>
      <c r="F220" s="113"/>
      <c r="G220" s="115"/>
      <c r="H220" s="116"/>
      <c r="I220" s="116"/>
      <c r="J220" s="116"/>
      <c r="K220" s="113"/>
      <c r="L220" s="113"/>
      <c r="M220" s="113"/>
      <c r="N220" s="113"/>
      <c r="O220" s="113"/>
      <c r="P220" s="115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spans="1:26" ht="17.25" customHeight="1">
      <c r="A221" s="3"/>
      <c r="B221" s="113"/>
      <c r="C221" s="113"/>
      <c r="D221" s="113"/>
      <c r="E221" s="113"/>
      <c r="F221" s="113"/>
      <c r="G221" s="115"/>
      <c r="H221" s="116"/>
      <c r="I221" s="116"/>
      <c r="J221" s="116"/>
      <c r="K221" s="113"/>
      <c r="L221" s="113"/>
      <c r="M221" s="113"/>
      <c r="N221" s="113"/>
      <c r="O221" s="113"/>
      <c r="P221" s="115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spans="1:26" ht="17.25" customHeight="1">
      <c r="A222" s="3"/>
      <c r="B222" s="113"/>
      <c r="C222" s="113"/>
      <c r="D222" s="113"/>
      <c r="E222" s="113"/>
      <c r="F222" s="113"/>
      <c r="G222" s="115"/>
      <c r="H222" s="116"/>
      <c r="I222" s="116"/>
      <c r="J222" s="116"/>
      <c r="K222" s="113"/>
      <c r="L222" s="113"/>
      <c r="M222" s="113"/>
      <c r="N222" s="113"/>
      <c r="O222" s="113"/>
      <c r="P222" s="115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spans="1:26" ht="17.25" customHeight="1">
      <c r="A223" s="3"/>
      <c r="B223" s="113"/>
      <c r="C223" s="113"/>
      <c r="D223" s="113"/>
      <c r="E223" s="113"/>
      <c r="F223" s="113"/>
      <c r="G223" s="115"/>
      <c r="H223" s="116"/>
      <c r="I223" s="116"/>
      <c r="J223" s="116"/>
      <c r="K223" s="113"/>
      <c r="L223" s="113"/>
      <c r="M223" s="113"/>
      <c r="N223" s="113"/>
      <c r="O223" s="113"/>
      <c r="P223" s="115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</row>
    <row r="224" spans="1:26" ht="17.25" customHeight="1">
      <c r="A224" s="3"/>
      <c r="B224" s="113"/>
      <c r="C224" s="113"/>
      <c r="D224" s="113"/>
      <c r="E224" s="113"/>
      <c r="F224" s="113"/>
      <c r="G224" s="115"/>
      <c r="H224" s="116"/>
      <c r="I224" s="116"/>
      <c r="J224" s="116"/>
      <c r="K224" s="113"/>
      <c r="L224" s="113"/>
      <c r="M224" s="113"/>
      <c r="N224" s="113"/>
      <c r="O224" s="113"/>
      <c r="P224" s="115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spans="1:26" ht="17.25" customHeight="1">
      <c r="A225" s="3"/>
      <c r="B225" s="113"/>
      <c r="C225" s="113"/>
      <c r="D225" s="113"/>
      <c r="E225" s="113"/>
      <c r="F225" s="113"/>
      <c r="G225" s="115"/>
      <c r="H225" s="116"/>
      <c r="I225" s="116"/>
      <c r="J225" s="116"/>
      <c r="K225" s="113"/>
      <c r="L225" s="113"/>
      <c r="M225" s="113"/>
      <c r="N225" s="113"/>
      <c r="O225" s="113"/>
      <c r="P225" s="115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</row>
    <row r="226" spans="1:26" ht="17.25" customHeight="1">
      <c r="A226" s="3"/>
      <c r="B226" s="113"/>
      <c r="C226" s="113"/>
      <c r="D226" s="113"/>
      <c r="E226" s="113"/>
      <c r="F226" s="113"/>
      <c r="G226" s="115"/>
      <c r="H226" s="116"/>
      <c r="I226" s="116"/>
      <c r="J226" s="116"/>
      <c r="K226" s="113"/>
      <c r="L226" s="113"/>
      <c r="M226" s="113"/>
      <c r="N226" s="113"/>
      <c r="O226" s="113"/>
      <c r="P226" s="115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</row>
    <row r="227" spans="1:26" ht="17.25" customHeight="1">
      <c r="A227" s="3"/>
      <c r="B227" s="113"/>
      <c r="C227" s="113"/>
      <c r="D227" s="113"/>
      <c r="E227" s="113"/>
      <c r="F227" s="113"/>
      <c r="G227" s="115"/>
      <c r="H227" s="116"/>
      <c r="I227" s="116"/>
      <c r="J227" s="116"/>
      <c r="K227" s="113"/>
      <c r="L227" s="113"/>
      <c r="M227" s="113"/>
      <c r="N227" s="113"/>
      <c r="O227" s="113"/>
      <c r="P227" s="115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</row>
    <row r="228" spans="1:26" ht="17.25" customHeight="1">
      <c r="A228" s="3"/>
      <c r="B228" s="113"/>
      <c r="C228" s="113"/>
      <c r="D228" s="113"/>
      <c r="E228" s="113"/>
      <c r="F228" s="113"/>
      <c r="G228" s="115"/>
      <c r="H228" s="116"/>
      <c r="I228" s="116"/>
      <c r="J228" s="116"/>
      <c r="K228" s="113"/>
      <c r="L228" s="113"/>
      <c r="M228" s="113"/>
      <c r="N228" s="113"/>
      <c r="O228" s="113"/>
      <c r="P228" s="115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</row>
    <row r="229" spans="1:26" ht="17.25" customHeight="1">
      <c r="A229" s="3"/>
      <c r="B229" s="113"/>
      <c r="C229" s="113"/>
      <c r="D229" s="113"/>
      <c r="E229" s="113"/>
      <c r="F229" s="113"/>
      <c r="G229" s="115"/>
      <c r="H229" s="116"/>
      <c r="I229" s="116"/>
      <c r="J229" s="116"/>
      <c r="K229" s="113"/>
      <c r="L229" s="113"/>
      <c r="M229" s="113"/>
      <c r="N229" s="113"/>
      <c r="O229" s="113"/>
      <c r="P229" s="115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</row>
    <row r="230" spans="1:26" ht="17.25" customHeight="1">
      <c r="A230" s="3"/>
      <c r="B230" s="113"/>
      <c r="C230" s="113"/>
      <c r="D230" s="113"/>
      <c r="E230" s="113"/>
      <c r="F230" s="113"/>
      <c r="G230" s="115"/>
      <c r="H230" s="116"/>
      <c r="I230" s="116"/>
      <c r="J230" s="116"/>
      <c r="K230" s="113"/>
      <c r="L230" s="113"/>
      <c r="M230" s="113"/>
      <c r="N230" s="113"/>
      <c r="O230" s="113"/>
      <c r="P230" s="115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</row>
    <row r="231" spans="1:26" ht="17.25" customHeight="1">
      <c r="A231" s="3"/>
      <c r="B231" s="113"/>
      <c r="C231" s="113"/>
      <c r="D231" s="113"/>
      <c r="E231" s="113"/>
      <c r="F231" s="113"/>
      <c r="G231" s="115"/>
      <c r="H231" s="116"/>
      <c r="I231" s="116"/>
      <c r="J231" s="116"/>
      <c r="K231" s="113"/>
      <c r="L231" s="113"/>
      <c r="M231" s="113"/>
      <c r="N231" s="113"/>
      <c r="O231" s="113"/>
      <c r="P231" s="115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</row>
    <row r="232" spans="1:26" ht="17.25" customHeight="1">
      <c r="A232" s="3"/>
      <c r="B232" s="113"/>
      <c r="C232" s="113"/>
      <c r="D232" s="113"/>
      <c r="E232" s="113"/>
      <c r="F232" s="113"/>
      <c r="G232" s="115"/>
      <c r="H232" s="116"/>
      <c r="I232" s="116"/>
      <c r="J232" s="116"/>
      <c r="K232" s="113"/>
      <c r="L232" s="113"/>
      <c r="M232" s="113"/>
      <c r="N232" s="113"/>
      <c r="O232" s="113"/>
      <c r="P232" s="115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</row>
    <row r="233" spans="1:26" ht="17.25" customHeight="1">
      <c r="A233" s="3"/>
      <c r="B233" s="113"/>
      <c r="C233" s="113"/>
      <c r="D233" s="113"/>
      <c r="E233" s="113"/>
      <c r="F233" s="113"/>
      <c r="G233" s="115"/>
      <c r="H233" s="116"/>
      <c r="I233" s="116"/>
      <c r="J233" s="116"/>
      <c r="K233" s="113"/>
      <c r="L233" s="113"/>
      <c r="M233" s="113"/>
      <c r="N233" s="113"/>
      <c r="O233" s="113"/>
      <c r="P233" s="115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</row>
    <row r="234" spans="1:26" ht="17.25" customHeight="1">
      <c r="A234" s="3"/>
      <c r="B234" s="113"/>
      <c r="C234" s="113"/>
      <c r="D234" s="113"/>
      <c r="E234" s="113"/>
      <c r="F234" s="113"/>
      <c r="G234" s="115"/>
      <c r="H234" s="116"/>
      <c r="I234" s="116"/>
      <c r="J234" s="116"/>
      <c r="K234" s="113"/>
      <c r="L234" s="113"/>
      <c r="M234" s="113"/>
      <c r="N234" s="113"/>
      <c r="O234" s="113"/>
      <c r="P234" s="115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</row>
    <row r="235" spans="1:26" ht="17.25" customHeight="1">
      <c r="A235" s="3"/>
      <c r="B235" s="113"/>
      <c r="C235" s="113"/>
      <c r="D235" s="113"/>
      <c r="E235" s="113"/>
      <c r="F235" s="113"/>
      <c r="G235" s="115"/>
      <c r="H235" s="116"/>
      <c r="I235" s="116"/>
      <c r="J235" s="116"/>
      <c r="K235" s="113"/>
      <c r="L235" s="113"/>
      <c r="M235" s="113"/>
      <c r="N235" s="113"/>
      <c r="O235" s="113"/>
      <c r="P235" s="115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</row>
    <row r="236" spans="1:26" ht="17.25" customHeight="1">
      <c r="A236" s="3"/>
      <c r="B236" s="113"/>
      <c r="C236" s="113"/>
      <c r="D236" s="113"/>
      <c r="E236" s="113"/>
      <c r="F236" s="113"/>
      <c r="G236" s="115"/>
      <c r="H236" s="116"/>
      <c r="I236" s="116"/>
      <c r="J236" s="116"/>
      <c r="K236" s="113"/>
      <c r="L236" s="113"/>
      <c r="M236" s="113"/>
      <c r="N236" s="113"/>
      <c r="O236" s="113"/>
      <c r="P236" s="115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</row>
    <row r="237" spans="1:26" ht="17.25" customHeight="1">
      <c r="A237" s="3"/>
      <c r="B237" s="113"/>
      <c r="C237" s="113"/>
      <c r="D237" s="113"/>
      <c r="E237" s="113"/>
      <c r="F237" s="113"/>
      <c r="G237" s="115"/>
      <c r="H237" s="116"/>
      <c r="I237" s="116"/>
      <c r="J237" s="116"/>
      <c r="K237" s="113"/>
      <c r="L237" s="113"/>
      <c r="M237" s="113"/>
      <c r="N237" s="113"/>
      <c r="O237" s="113"/>
      <c r="P237" s="115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</row>
    <row r="238" spans="1:26" ht="17.25" customHeight="1">
      <c r="A238" s="3"/>
      <c r="B238" s="113"/>
      <c r="C238" s="113"/>
      <c r="D238" s="113"/>
      <c r="E238" s="113"/>
      <c r="F238" s="113"/>
      <c r="G238" s="115"/>
      <c r="H238" s="116"/>
      <c r="I238" s="116"/>
      <c r="J238" s="116"/>
      <c r="K238" s="113"/>
      <c r="L238" s="113"/>
      <c r="M238" s="113"/>
      <c r="N238" s="113"/>
      <c r="O238" s="113"/>
      <c r="P238" s="115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</row>
    <row r="239" spans="1:26" ht="17.25" customHeight="1">
      <c r="A239" s="3"/>
      <c r="B239" s="113"/>
      <c r="C239" s="113"/>
      <c r="D239" s="113"/>
      <c r="E239" s="113"/>
      <c r="F239" s="113"/>
      <c r="G239" s="115"/>
      <c r="H239" s="116"/>
      <c r="I239" s="116"/>
      <c r="J239" s="116"/>
      <c r="K239" s="113"/>
      <c r="L239" s="113"/>
      <c r="M239" s="113"/>
      <c r="N239" s="113"/>
      <c r="O239" s="113"/>
      <c r="P239" s="115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</row>
    <row r="240" spans="1:26" ht="17.25" customHeight="1">
      <c r="A240" s="3"/>
      <c r="B240" s="113"/>
      <c r="C240" s="113"/>
      <c r="D240" s="113"/>
      <c r="E240" s="113"/>
      <c r="F240" s="113"/>
      <c r="G240" s="115"/>
      <c r="H240" s="116"/>
      <c r="I240" s="116"/>
      <c r="J240" s="116"/>
      <c r="K240" s="113"/>
      <c r="L240" s="113"/>
      <c r="M240" s="113"/>
      <c r="N240" s="113"/>
      <c r="O240" s="113"/>
      <c r="P240" s="115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</row>
    <row r="241" spans="1:26" ht="17.25" customHeight="1">
      <c r="A241" s="3"/>
      <c r="B241" s="113"/>
      <c r="C241" s="113"/>
      <c r="D241" s="113"/>
      <c r="E241" s="113"/>
      <c r="F241" s="113"/>
      <c r="G241" s="115"/>
      <c r="H241" s="116"/>
      <c r="I241" s="116"/>
      <c r="J241" s="116"/>
      <c r="K241" s="113"/>
      <c r="L241" s="113"/>
      <c r="M241" s="113"/>
      <c r="N241" s="113"/>
      <c r="O241" s="113"/>
      <c r="P241" s="115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</row>
    <row r="242" spans="1:26" ht="17.25" customHeight="1">
      <c r="A242" s="3"/>
      <c r="B242" s="113"/>
      <c r="C242" s="113"/>
      <c r="D242" s="113"/>
      <c r="E242" s="113"/>
      <c r="F242" s="113"/>
      <c r="G242" s="115"/>
      <c r="H242" s="116"/>
      <c r="I242" s="116"/>
      <c r="J242" s="116"/>
      <c r="K242" s="113"/>
      <c r="L242" s="113"/>
      <c r="M242" s="113"/>
      <c r="N242" s="113"/>
      <c r="O242" s="113"/>
      <c r="P242" s="115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</row>
    <row r="243" spans="1:26" ht="17.25" customHeight="1">
      <c r="A243" s="3"/>
      <c r="B243" s="113"/>
      <c r="C243" s="113"/>
      <c r="D243" s="113"/>
      <c r="E243" s="113"/>
      <c r="F243" s="113"/>
      <c r="G243" s="115"/>
      <c r="H243" s="116"/>
      <c r="I243" s="116"/>
      <c r="J243" s="116"/>
      <c r="K243" s="113"/>
      <c r="L243" s="113"/>
      <c r="M243" s="113"/>
      <c r="N243" s="113"/>
      <c r="O243" s="113"/>
      <c r="P243" s="115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</row>
    <row r="244" spans="1:26" ht="17.25" customHeight="1">
      <c r="A244" s="3"/>
      <c r="B244" s="113"/>
      <c r="C244" s="113"/>
      <c r="D244" s="113"/>
      <c r="E244" s="113"/>
      <c r="F244" s="113"/>
      <c r="G244" s="115"/>
      <c r="H244" s="116"/>
      <c r="I244" s="116"/>
      <c r="J244" s="116"/>
      <c r="K244" s="113"/>
      <c r="L244" s="113"/>
      <c r="M244" s="113"/>
      <c r="N244" s="113"/>
      <c r="O244" s="113"/>
      <c r="P244" s="115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</row>
    <row r="245" spans="1:26" ht="17.25" customHeight="1">
      <c r="A245" s="3"/>
      <c r="B245" s="113"/>
      <c r="C245" s="113"/>
      <c r="D245" s="113"/>
      <c r="E245" s="113"/>
      <c r="F245" s="113"/>
      <c r="G245" s="115"/>
      <c r="H245" s="116"/>
      <c r="I245" s="116"/>
      <c r="J245" s="116"/>
      <c r="K245" s="113"/>
      <c r="L245" s="113"/>
      <c r="M245" s="113"/>
      <c r="N245" s="113"/>
      <c r="O245" s="113"/>
      <c r="P245" s="115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</row>
    <row r="246" spans="1:26" ht="17.25" customHeight="1">
      <c r="A246" s="3"/>
      <c r="B246" s="113"/>
      <c r="C246" s="113"/>
      <c r="D246" s="113"/>
      <c r="E246" s="113"/>
      <c r="F246" s="113"/>
      <c r="G246" s="115"/>
      <c r="H246" s="116"/>
      <c r="I246" s="116"/>
      <c r="J246" s="116"/>
      <c r="K246" s="113"/>
      <c r="L246" s="113"/>
      <c r="M246" s="113"/>
      <c r="N246" s="113"/>
      <c r="O246" s="113"/>
      <c r="P246" s="115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</row>
    <row r="247" spans="1:26" ht="17.25" customHeight="1">
      <c r="A247" s="3"/>
      <c r="B247" s="113"/>
      <c r="C247" s="113"/>
      <c r="D247" s="113"/>
      <c r="E247" s="113"/>
      <c r="F247" s="113"/>
      <c r="G247" s="115"/>
      <c r="H247" s="116"/>
      <c r="I247" s="116"/>
      <c r="J247" s="116"/>
      <c r="K247" s="113"/>
      <c r="L247" s="113"/>
      <c r="M247" s="113"/>
      <c r="N247" s="113"/>
      <c r="O247" s="113"/>
      <c r="P247" s="115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</row>
    <row r="248" spans="1:26" ht="17.25" customHeight="1">
      <c r="A248" s="3"/>
      <c r="B248" s="113"/>
      <c r="C248" s="113"/>
      <c r="D248" s="113"/>
      <c r="E248" s="113"/>
      <c r="F248" s="113"/>
      <c r="G248" s="115"/>
      <c r="H248" s="116"/>
      <c r="I248" s="116"/>
      <c r="J248" s="116"/>
      <c r="K248" s="113"/>
      <c r="L248" s="113"/>
      <c r="M248" s="113"/>
      <c r="N248" s="113"/>
      <c r="O248" s="113"/>
      <c r="P248" s="115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</row>
    <row r="249" spans="1:26" ht="17.25" customHeight="1">
      <c r="A249" s="3"/>
      <c r="B249" s="113"/>
      <c r="C249" s="113"/>
      <c r="D249" s="113"/>
      <c r="E249" s="113"/>
      <c r="F249" s="113"/>
      <c r="G249" s="115"/>
      <c r="H249" s="116"/>
      <c r="I249" s="116"/>
      <c r="J249" s="116"/>
      <c r="K249" s="113"/>
      <c r="L249" s="113"/>
      <c r="M249" s="113"/>
      <c r="N249" s="113"/>
      <c r="O249" s="113"/>
      <c r="P249" s="115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</row>
    <row r="250" spans="1:26" ht="17.25" customHeight="1">
      <c r="A250" s="3"/>
      <c r="B250" s="113"/>
      <c r="C250" s="113"/>
      <c r="D250" s="113"/>
      <c r="E250" s="113"/>
      <c r="F250" s="113"/>
      <c r="G250" s="115"/>
      <c r="H250" s="116"/>
      <c r="I250" s="116"/>
      <c r="J250" s="116"/>
      <c r="K250" s="113"/>
      <c r="L250" s="113"/>
      <c r="M250" s="113"/>
      <c r="N250" s="113"/>
      <c r="O250" s="113"/>
      <c r="P250" s="115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</row>
    <row r="251" spans="1:26" ht="17.25" customHeight="1">
      <c r="A251" s="3"/>
      <c r="B251" s="113"/>
      <c r="C251" s="113"/>
      <c r="D251" s="113"/>
      <c r="E251" s="113"/>
      <c r="F251" s="113"/>
      <c r="G251" s="115"/>
      <c r="H251" s="116"/>
      <c r="I251" s="116"/>
      <c r="J251" s="116"/>
      <c r="K251" s="113"/>
      <c r="L251" s="113"/>
      <c r="M251" s="113"/>
      <c r="N251" s="113"/>
      <c r="O251" s="113"/>
      <c r="P251" s="115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</row>
    <row r="252" spans="1:26" ht="17.25" customHeight="1">
      <c r="A252" s="3"/>
      <c r="B252" s="113"/>
      <c r="C252" s="113"/>
      <c r="D252" s="113"/>
      <c r="E252" s="113"/>
      <c r="F252" s="113"/>
      <c r="G252" s="115"/>
      <c r="H252" s="116"/>
      <c r="I252" s="116"/>
      <c r="J252" s="116"/>
      <c r="K252" s="113"/>
      <c r="L252" s="113"/>
      <c r="M252" s="113"/>
      <c r="N252" s="113"/>
      <c r="O252" s="113"/>
      <c r="P252" s="115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</row>
    <row r="253" spans="1:26" ht="17.25" customHeight="1">
      <c r="A253" s="3"/>
      <c r="B253" s="113"/>
      <c r="C253" s="113"/>
      <c r="D253" s="113"/>
      <c r="E253" s="113"/>
      <c r="F253" s="113"/>
      <c r="G253" s="115"/>
      <c r="H253" s="116"/>
      <c r="I253" s="116"/>
      <c r="J253" s="116"/>
      <c r="K253" s="113"/>
      <c r="L253" s="113"/>
      <c r="M253" s="113"/>
      <c r="N253" s="113"/>
      <c r="O253" s="113"/>
      <c r="P253" s="115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</row>
    <row r="254" spans="1:26" ht="17.25" customHeight="1">
      <c r="A254" s="3"/>
      <c r="B254" s="113"/>
      <c r="C254" s="113"/>
      <c r="D254" s="113"/>
      <c r="E254" s="113"/>
      <c r="F254" s="113"/>
      <c r="G254" s="115"/>
      <c r="H254" s="116"/>
      <c r="I254" s="116"/>
      <c r="J254" s="116"/>
      <c r="K254" s="113"/>
      <c r="L254" s="113"/>
      <c r="M254" s="113"/>
      <c r="N254" s="113"/>
      <c r="O254" s="113"/>
      <c r="P254" s="115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</row>
    <row r="255" spans="1:26" ht="17.25" customHeight="1">
      <c r="A255" s="3"/>
      <c r="B255" s="113"/>
      <c r="C255" s="113"/>
      <c r="D255" s="113"/>
      <c r="E255" s="113"/>
      <c r="F255" s="113"/>
      <c r="G255" s="115"/>
      <c r="H255" s="116"/>
      <c r="I255" s="116"/>
      <c r="J255" s="116"/>
      <c r="K255" s="113"/>
      <c r="L255" s="113"/>
      <c r="M255" s="113"/>
      <c r="N255" s="113"/>
      <c r="O255" s="113"/>
      <c r="P255" s="115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</row>
    <row r="256" spans="1:26" ht="17.25" customHeight="1">
      <c r="A256" s="3"/>
      <c r="B256" s="113"/>
      <c r="C256" s="113"/>
      <c r="D256" s="113"/>
      <c r="E256" s="113"/>
      <c r="F256" s="113"/>
      <c r="G256" s="115"/>
      <c r="H256" s="116"/>
      <c r="I256" s="116"/>
      <c r="J256" s="116"/>
      <c r="K256" s="113"/>
      <c r="L256" s="113"/>
      <c r="M256" s="113"/>
      <c r="N256" s="113"/>
      <c r="O256" s="113"/>
      <c r="P256" s="115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</row>
    <row r="257" spans="1:26" ht="17.25" customHeight="1">
      <c r="A257" s="3"/>
      <c r="B257" s="113"/>
      <c r="C257" s="113"/>
      <c r="D257" s="113"/>
      <c r="E257" s="113"/>
      <c r="F257" s="113"/>
      <c r="G257" s="115"/>
      <c r="H257" s="116"/>
      <c r="I257" s="116"/>
      <c r="J257" s="116"/>
      <c r="K257" s="113"/>
      <c r="L257" s="113"/>
      <c r="M257" s="113"/>
      <c r="N257" s="113"/>
      <c r="O257" s="113"/>
      <c r="P257" s="115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</row>
    <row r="258" spans="1:26" ht="17.25" customHeight="1">
      <c r="A258" s="3"/>
      <c r="B258" s="113"/>
      <c r="C258" s="113"/>
      <c r="D258" s="113"/>
      <c r="E258" s="113"/>
      <c r="F258" s="113"/>
      <c r="G258" s="115"/>
      <c r="H258" s="116"/>
      <c r="I258" s="116"/>
      <c r="J258" s="116"/>
      <c r="K258" s="113"/>
      <c r="L258" s="113"/>
      <c r="M258" s="113"/>
      <c r="N258" s="113"/>
      <c r="O258" s="113"/>
      <c r="P258" s="115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</row>
    <row r="259" spans="1:26" ht="17.25" customHeight="1">
      <c r="A259" s="3"/>
      <c r="B259" s="113"/>
      <c r="C259" s="113"/>
      <c r="D259" s="113"/>
      <c r="E259" s="113"/>
      <c r="F259" s="113"/>
      <c r="G259" s="115"/>
      <c r="H259" s="116"/>
      <c r="I259" s="116"/>
      <c r="J259" s="116"/>
      <c r="K259" s="113"/>
      <c r="L259" s="113"/>
      <c r="M259" s="113"/>
      <c r="N259" s="113"/>
      <c r="O259" s="113"/>
      <c r="P259" s="115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</row>
    <row r="260" spans="1:26" ht="17.25" customHeight="1">
      <c r="A260" s="3"/>
      <c r="B260" s="113"/>
      <c r="C260" s="113"/>
      <c r="D260" s="113"/>
      <c r="E260" s="113"/>
      <c r="F260" s="113"/>
      <c r="G260" s="115"/>
      <c r="H260" s="116"/>
      <c r="I260" s="116"/>
      <c r="J260" s="116"/>
      <c r="K260" s="113"/>
      <c r="L260" s="113"/>
      <c r="M260" s="113"/>
      <c r="N260" s="113"/>
      <c r="O260" s="113"/>
      <c r="P260" s="115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</row>
    <row r="261" spans="1:26" ht="17.25" customHeight="1">
      <c r="A261" s="3"/>
      <c r="B261" s="113"/>
      <c r="C261" s="113"/>
      <c r="D261" s="113"/>
      <c r="E261" s="113"/>
      <c r="F261" s="113"/>
      <c r="G261" s="115"/>
      <c r="H261" s="116"/>
      <c r="I261" s="116"/>
      <c r="J261" s="116"/>
      <c r="K261" s="113"/>
      <c r="L261" s="113"/>
      <c r="M261" s="113"/>
      <c r="N261" s="113"/>
      <c r="O261" s="113"/>
      <c r="P261" s="115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</row>
    <row r="262" spans="1:26" ht="17.25" customHeight="1">
      <c r="A262" s="3"/>
      <c r="B262" s="113"/>
      <c r="C262" s="113"/>
      <c r="D262" s="113"/>
      <c r="E262" s="113"/>
      <c r="F262" s="113"/>
      <c r="G262" s="115"/>
      <c r="H262" s="116"/>
      <c r="I262" s="116"/>
      <c r="J262" s="116"/>
      <c r="K262" s="113"/>
      <c r="L262" s="113"/>
      <c r="M262" s="113"/>
      <c r="N262" s="113"/>
      <c r="O262" s="113"/>
      <c r="P262" s="115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</row>
    <row r="263" spans="1:26" ht="17.25" customHeight="1">
      <c r="A263" s="3"/>
      <c r="B263" s="113"/>
      <c r="C263" s="113"/>
      <c r="D263" s="113"/>
      <c r="E263" s="113"/>
      <c r="F263" s="113"/>
      <c r="G263" s="115"/>
      <c r="H263" s="116"/>
      <c r="I263" s="116"/>
      <c r="J263" s="116"/>
      <c r="K263" s="113"/>
      <c r="L263" s="113"/>
      <c r="M263" s="113"/>
      <c r="N263" s="113"/>
      <c r="O263" s="113"/>
      <c r="P263" s="115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</row>
    <row r="264" spans="1:26" ht="17.25" customHeight="1">
      <c r="A264" s="3"/>
      <c r="B264" s="113"/>
      <c r="C264" s="113"/>
      <c r="D264" s="113"/>
      <c r="E264" s="113"/>
      <c r="F264" s="113"/>
      <c r="G264" s="115"/>
      <c r="H264" s="116"/>
      <c r="I264" s="116"/>
      <c r="J264" s="116"/>
      <c r="K264" s="113"/>
      <c r="L264" s="113"/>
      <c r="M264" s="113"/>
      <c r="N264" s="113"/>
      <c r="O264" s="113"/>
      <c r="P264" s="115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</row>
    <row r="265" spans="1:26" ht="17.25" customHeight="1">
      <c r="A265" s="3"/>
      <c r="B265" s="113"/>
      <c r="C265" s="113"/>
      <c r="D265" s="113"/>
      <c r="E265" s="113"/>
      <c r="F265" s="113"/>
      <c r="G265" s="115"/>
      <c r="H265" s="116"/>
      <c r="I265" s="116"/>
      <c r="J265" s="116"/>
      <c r="K265" s="113"/>
      <c r="L265" s="113"/>
      <c r="M265" s="113"/>
      <c r="N265" s="113"/>
      <c r="O265" s="113"/>
      <c r="P265" s="115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</row>
    <row r="266" spans="1:26" ht="17.25" customHeight="1">
      <c r="A266" s="3"/>
      <c r="B266" s="113"/>
      <c r="C266" s="113"/>
      <c r="D266" s="113"/>
      <c r="E266" s="113"/>
      <c r="F266" s="113"/>
      <c r="G266" s="115"/>
      <c r="H266" s="116"/>
      <c r="I266" s="116"/>
      <c r="J266" s="116"/>
      <c r="K266" s="113"/>
      <c r="L266" s="113"/>
      <c r="M266" s="113"/>
      <c r="N266" s="113"/>
      <c r="O266" s="113"/>
      <c r="P266" s="115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</row>
    <row r="267" spans="1:26" ht="17.25" customHeight="1">
      <c r="A267" s="3"/>
      <c r="B267" s="113"/>
      <c r="C267" s="113"/>
      <c r="D267" s="113"/>
      <c r="E267" s="113"/>
      <c r="F267" s="113"/>
      <c r="G267" s="115"/>
      <c r="H267" s="116"/>
      <c r="I267" s="116"/>
      <c r="J267" s="116"/>
      <c r="K267" s="113"/>
      <c r="L267" s="113"/>
      <c r="M267" s="113"/>
      <c r="N267" s="113"/>
      <c r="O267" s="113"/>
      <c r="P267" s="115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</row>
    <row r="268" spans="1:26" ht="17.25" customHeight="1">
      <c r="A268" s="3"/>
      <c r="B268" s="113"/>
      <c r="C268" s="113"/>
      <c r="D268" s="113"/>
      <c r="E268" s="113"/>
      <c r="F268" s="113"/>
      <c r="G268" s="115"/>
      <c r="H268" s="116"/>
      <c r="I268" s="116"/>
      <c r="J268" s="116"/>
      <c r="K268" s="113"/>
      <c r="L268" s="113"/>
      <c r="M268" s="113"/>
      <c r="N268" s="113"/>
      <c r="O268" s="113"/>
      <c r="P268" s="115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</row>
    <row r="269" spans="1:26" ht="17.25" customHeight="1">
      <c r="A269" s="3"/>
      <c r="B269" s="113"/>
      <c r="C269" s="113"/>
      <c r="D269" s="113"/>
      <c r="E269" s="113"/>
      <c r="F269" s="113"/>
      <c r="G269" s="115"/>
      <c r="H269" s="116"/>
      <c r="I269" s="116"/>
      <c r="J269" s="116"/>
      <c r="K269" s="113"/>
      <c r="L269" s="113"/>
      <c r="M269" s="113"/>
      <c r="N269" s="113"/>
      <c r="O269" s="113"/>
      <c r="P269" s="115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</row>
    <row r="270" spans="1:26" ht="17.25" customHeight="1">
      <c r="A270" s="3"/>
      <c r="B270" s="113"/>
      <c r="C270" s="113"/>
      <c r="D270" s="113"/>
      <c r="E270" s="113"/>
      <c r="F270" s="113"/>
      <c r="G270" s="115"/>
      <c r="H270" s="116"/>
      <c r="I270" s="116"/>
      <c r="J270" s="116"/>
      <c r="K270" s="113"/>
      <c r="L270" s="113"/>
      <c r="M270" s="113"/>
      <c r="N270" s="113"/>
      <c r="O270" s="113"/>
      <c r="P270" s="115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</row>
    <row r="271" spans="1:26" ht="17.25" customHeight="1">
      <c r="A271" s="3"/>
      <c r="B271" s="113"/>
      <c r="C271" s="113"/>
      <c r="D271" s="113"/>
      <c r="E271" s="113"/>
      <c r="F271" s="113"/>
      <c r="G271" s="115"/>
      <c r="H271" s="116"/>
      <c r="I271" s="116"/>
      <c r="J271" s="116"/>
      <c r="K271" s="113"/>
      <c r="L271" s="113"/>
      <c r="M271" s="113"/>
      <c r="N271" s="113"/>
      <c r="O271" s="113"/>
      <c r="P271" s="115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</row>
    <row r="272" spans="1:26" ht="17.25" customHeight="1">
      <c r="A272" s="3"/>
      <c r="B272" s="113"/>
      <c r="C272" s="113"/>
      <c r="D272" s="113"/>
      <c r="E272" s="113"/>
      <c r="F272" s="113"/>
      <c r="G272" s="115"/>
      <c r="H272" s="116"/>
      <c r="I272" s="116"/>
      <c r="J272" s="116"/>
      <c r="K272" s="113"/>
      <c r="L272" s="113"/>
      <c r="M272" s="113"/>
      <c r="N272" s="113"/>
      <c r="O272" s="113"/>
      <c r="P272" s="115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</row>
    <row r="273" spans="1:26" ht="17.25" customHeight="1">
      <c r="A273" s="3"/>
      <c r="B273" s="113"/>
      <c r="C273" s="113"/>
      <c r="D273" s="113"/>
      <c r="E273" s="113"/>
      <c r="F273" s="113"/>
      <c r="G273" s="115"/>
      <c r="H273" s="116"/>
      <c r="I273" s="116"/>
      <c r="J273" s="116"/>
      <c r="K273" s="113"/>
      <c r="L273" s="113"/>
      <c r="M273" s="113"/>
      <c r="N273" s="113"/>
      <c r="O273" s="113"/>
      <c r="P273" s="115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</row>
    <row r="274" spans="1:26" ht="17.25" customHeight="1">
      <c r="A274" s="3"/>
      <c r="B274" s="113"/>
      <c r="C274" s="113"/>
      <c r="D274" s="113"/>
      <c r="E274" s="113"/>
      <c r="F274" s="113"/>
      <c r="G274" s="115"/>
      <c r="H274" s="116"/>
      <c r="I274" s="116"/>
      <c r="J274" s="116"/>
      <c r="K274" s="113"/>
      <c r="L274" s="113"/>
      <c r="M274" s="113"/>
      <c r="N274" s="113"/>
      <c r="O274" s="113"/>
      <c r="P274" s="115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</row>
    <row r="275" spans="1:26" ht="17.25" customHeight="1">
      <c r="A275" s="3"/>
      <c r="B275" s="113"/>
      <c r="C275" s="113"/>
      <c r="D275" s="113"/>
      <c r="E275" s="113"/>
      <c r="F275" s="113"/>
      <c r="G275" s="115"/>
      <c r="H275" s="116"/>
      <c r="I275" s="116"/>
      <c r="J275" s="116"/>
      <c r="K275" s="113"/>
      <c r="L275" s="113"/>
      <c r="M275" s="113"/>
      <c r="N275" s="113"/>
      <c r="O275" s="113"/>
      <c r="P275" s="115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</row>
    <row r="276" spans="1:26" ht="17.25" customHeight="1">
      <c r="A276" s="3"/>
      <c r="B276" s="113"/>
      <c r="C276" s="113"/>
      <c r="D276" s="113"/>
      <c r="E276" s="113"/>
      <c r="F276" s="113"/>
      <c r="G276" s="115"/>
      <c r="H276" s="116"/>
      <c r="I276" s="116"/>
      <c r="J276" s="116"/>
      <c r="K276" s="113"/>
      <c r="L276" s="113"/>
      <c r="M276" s="113"/>
      <c r="N276" s="113"/>
      <c r="O276" s="113"/>
      <c r="P276" s="115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</row>
    <row r="277" spans="1:26" ht="17.25" customHeight="1">
      <c r="A277" s="3"/>
      <c r="B277" s="113"/>
      <c r="C277" s="113"/>
      <c r="D277" s="113"/>
      <c r="E277" s="113"/>
      <c r="F277" s="113"/>
      <c r="G277" s="115"/>
      <c r="H277" s="116"/>
      <c r="I277" s="116"/>
      <c r="J277" s="116"/>
      <c r="K277" s="113"/>
      <c r="L277" s="113"/>
      <c r="M277" s="113"/>
      <c r="N277" s="113"/>
      <c r="O277" s="113"/>
      <c r="P277" s="115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</row>
    <row r="278" spans="1:26" ht="17.25" customHeight="1">
      <c r="A278" s="3"/>
      <c r="B278" s="113"/>
      <c r="C278" s="113"/>
      <c r="D278" s="113"/>
      <c r="E278" s="113"/>
      <c r="F278" s="113"/>
      <c r="G278" s="115"/>
      <c r="H278" s="116"/>
      <c r="I278" s="116"/>
      <c r="J278" s="116"/>
      <c r="K278" s="113"/>
      <c r="L278" s="113"/>
      <c r="M278" s="113"/>
      <c r="N278" s="113"/>
      <c r="O278" s="113"/>
      <c r="P278" s="115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</row>
    <row r="279" spans="1:26" ht="17.25" customHeight="1">
      <c r="A279" s="3"/>
      <c r="B279" s="113"/>
      <c r="C279" s="113"/>
      <c r="D279" s="113"/>
      <c r="E279" s="113"/>
      <c r="F279" s="113"/>
      <c r="G279" s="115"/>
      <c r="H279" s="116"/>
      <c r="I279" s="116"/>
      <c r="J279" s="116"/>
      <c r="K279" s="113"/>
      <c r="L279" s="113"/>
      <c r="M279" s="113"/>
      <c r="N279" s="113"/>
      <c r="O279" s="113"/>
      <c r="P279" s="115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</row>
    <row r="280" spans="1:26" ht="17.25" customHeight="1">
      <c r="A280" s="3"/>
      <c r="B280" s="113"/>
      <c r="C280" s="113"/>
      <c r="D280" s="113"/>
      <c r="E280" s="113"/>
      <c r="F280" s="113"/>
      <c r="G280" s="115"/>
      <c r="H280" s="116"/>
      <c r="I280" s="116"/>
      <c r="J280" s="116"/>
      <c r="K280" s="113"/>
      <c r="L280" s="113"/>
      <c r="M280" s="113"/>
      <c r="N280" s="113"/>
      <c r="O280" s="113"/>
      <c r="P280" s="115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</row>
    <row r="281" spans="1:26" ht="17.25" customHeight="1">
      <c r="A281" s="3"/>
      <c r="B281" s="113"/>
      <c r="C281" s="113"/>
      <c r="D281" s="113"/>
      <c r="E281" s="113"/>
      <c r="F281" s="113"/>
      <c r="G281" s="115"/>
      <c r="H281" s="116"/>
      <c r="I281" s="116"/>
      <c r="J281" s="116"/>
      <c r="K281" s="113"/>
      <c r="L281" s="113"/>
      <c r="M281" s="113"/>
      <c r="N281" s="113"/>
      <c r="O281" s="113"/>
      <c r="P281" s="115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</row>
    <row r="282" spans="1:26" ht="17.25" customHeight="1">
      <c r="A282" s="3"/>
      <c r="B282" s="113"/>
      <c r="C282" s="113"/>
      <c r="D282" s="113"/>
      <c r="E282" s="113"/>
      <c r="F282" s="113"/>
      <c r="G282" s="115"/>
      <c r="H282" s="116"/>
      <c r="I282" s="116"/>
      <c r="J282" s="116"/>
      <c r="K282" s="113"/>
      <c r="L282" s="113"/>
      <c r="M282" s="113"/>
      <c r="N282" s="113"/>
      <c r="O282" s="113"/>
      <c r="P282" s="115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</row>
    <row r="283" spans="1:26" ht="17.25" customHeight="1">
      <c r="A283" s="3"/>
      <c r="B283" s="113"/>
      <c r="C283" s="113"/>
      <c r="D283" s="113"/>
      <c r="E283" s="113"/>
      <c r="F283" s="113"/>
      <c r="G283" s="115"/>
      <c r="H283" s="116"/>
      <c r="I283" s="116"/>
      <c r="J283" s="116"/>
      <c r="K283" s="113"/>
      <c r="L283" s="113"/>
      <c r="M283" s="113"/>
      <c r="N283" s="113"/>
      <c r="O283" s="113"/>
      <c r="P283" s="115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</row>
    <row r="284" spans="1:26" ht="17.25" customHeight="1">
      <c r="A284" s="3"/>
      <c r="B284" s="113"/>
      <c r="C284" s="113"/>
      <c r="D284" s="113"/>
      <c r="E284" s="113"/>
      <c r="F284" s="113"/>
      <c r="G284" s="115"/>
      <c r="H284" s="116"/>
      <c r="I284" s="116"/>
      <c r="J284" s="116"/>
      <c r="K284" s="113"/>
      <c r="L284" s="113"/>
      <c r="M284" s="113"/>
      <c r="N284" s="113"/>
      <c r="O284" s="113"/>
      <c r="P284" s="115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</row>
    <row r="285" spans="1:26" ht="17.25" customHeight="1">
      <c r="A285" s="3"/>
      <c r="B285" s="113"/>
      <c r="C285" s="113"/>
      <c r="D285" s="113"/>
      <c r="E285" s="113"/>
      <c r="F285" s="113"/>
      <c r="G285" s="115"/>
      <c r="H285" s="116"/>
      <c r="I285" s="116"/>
      <c r="J285" s="116"/>
      <c r="K285" s="113"/>
      <c r="L285" s="113"/>
      <c r="M285" s="113"/>
      <c r="N285" s="113"/>
      <c r="O285" s="113"/>
      <c r="P285" s="115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</row>
    <row r="286" spans="1:26" ht="17.25" customHeight="1">
      <c r="A286" s="3"/>
      <c r="B286" s="113"/>
      <c r="C286" s="113"/>
      <c r="D286" s="113"/>
      <c r="E286" s="113"/>
      <c r="F286" s="113"/>
      <c r="G286" s="115"/>
      <c r="H286" s="116"/>
      <c r="I286" s="116"/>
      <c r="J286" s="116"/>
      <c r="K286" s="113"/>
      <c r="L286" s="113"/>
      <c r="M286" s="113"/>
      <c r="N286" s="113"/>
      <c r="O286" s="113"/>
      <c r="P286" s="115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</row>
    <row r="287" spans="1:26" ht="17.25" customHeight="1">
      <c r="A287" s="3"/>
      <c r="B287" s="113"/>
      <c r="C287" s="113"/>
      <c r="D287" s="113"/>
      <c r="E287" s="113"/>
      <c r="F287" s="113"/>
      <c r="G287" s="115"/>
      <c r="H287" s="116"/>
      <c r="I287" s="116"/>
      <c r="J287" s="116"/>
      <c r="K287" s="113"/>
      <c r="L287" s="113"/>
      <c r="M287" s="113"/>
      <c r="N287" s="113"/>
      <c r="O287" s="113"/>
      <c r="P287" s="115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</row>
    <row r="288" spans="1:26" ht="17.25" customHeight="1">
      <c r="A288" s="3"/>
      <c r="B288" s="113"/>
      <c r="C288" s="113"/>
      <c r="D288" s="113"/>
      <c r="E288" s="113"/>
      <c r="F288" s="113"/>
      <c r="G288" s="115"/>
      <c r="H288" s="116"/>
      <c r="I288" s="116"/>
      <c r="J288" s="116"/>
      <c r="K288" s="113"/>
      <c r="L288" s="113"/>
      <c r="M288" s="113"/>
      <c r="N288" s="113"/>
      <c r="O288" s="113"/>
      <c r="P288" s="115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</row>
    <row r="289" spans="1:26" ht="17.25" customHeight="1">
      <c r="A289" s="3"/>
      <c r="B289" s="113"/>
      <c r="C289" s="113"/>
      <c r="D289" s="113"/>
      <c r="E289" s="113"/>
      <c r="F289" s="113"/>
      <c r="G289" s="115"/>
      <c r="H289" s="116"/>
      <c r="I289" s="116"/>
      <c r="J289" s="116"/>
      <c r="K289" s="113"/>
      <c r="L289" s="113"/>
      <c r="M289" s="113"/>
      <c r="N289" s="113"/>
      <c r="O289" s="113"/>
      <c r="P289" s="115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</row>
    <row r="290" spans="1:26" ht="17.25" customHeight="1">
      <c r="A290" s="3"/>
      <c r="B290" s="113"/>
      <c r="C290" s="113"/>
      <c r="D290" s="113"/>
      <c r="E290" s="113"/>
      <c r="F290" s="113"/>
      <c r="G290" s="115"/>
      <c r="H290" s="116"/>
      <c r="I290" s="116"/>
      <c r="J290" s="116"/>
      <c r="K290" s="113"/>
      <c r="L290" s="113"/>
      <c r="M290" s="113"/>
      <c r="N290" s="113"/>
      <c r="O290" s="113"/>
      <c r="P290" s="115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</row>
    <row r="291" spans="1:26" ht="17.25" customHeight="1">
      <c r="A291" s="3"/>
      <c r="B291" s="113"/>
      <c r="C291" s="113"/>
      <c r="D291" s="113"/>
      <c r="E291" s="113"/>
      <c r="F291" s="113"/>
      <c r="G291" s="115"/>
      <c r="H291" s="116"/>
      <c r="I291" s="116"/>
      <c r="J291" s="116"/>
      <c r="K291" s="113"/>
      <c r="L291" s="113"/>
      <c r="M291" s="113"/>
      <c r="N291" s="113"/>
      <c r="O291" s="113"/>
      <c r="P291" s="115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</row>
    <row r="292" spans="1:26" ht="17.25" customHeight="1">
      <c r="A292" s="3"/>
      <c r="B292" s="113"/>
      <c r="C292" s="113"/>
      <c r="D292" s="113"/>
      <c r="E292" s="113"/>
      <c r="F292" s="113"/>
      <c r="G292" s="115"/>
      <c r="H292" s="116"/>
      <c r="I292" s="116"/>
      <c r="J292" s="116"/>
      <c r="K292" s="113"/>
      <c r="L292" s="113"/>
      <c r="M292" s="113"/>
      <c r="N292" s="113"/>
      <c r="O292" s="113"/>
      <c r="P292" s="115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</row>
    <row r="293" spans="1:26" ht="17.25" customHeight="1">
      <c r="A293" s="3"/>
      <c r="B293" s="113"/>
      <c r="C293" s="113"/>
      <c r="D293" s="113"/>
      <c r="E293" s="113"/>
      <c r="F293" s="113"/>
      <c r="G293" s="115"/>
      <c r="H293" s="116"/>
      <c r="I293" s="116"/>
      <c r="J293" s="116"/>
      <c r="K293" s="113"/>
      <c r="L293" s="113"/>
      <c r="M293" s="113"/>
      <c r="N293" s="113"/>
      <c r="O293" s="113"/>
      <c r="P293" s="115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</row>
    <row r="294" spans="1:26" ht="17.25" customHeight="1">
      <c r="A294" s="3"/>
      <c r="B294" s="113"/>
      <c r="C294" s="113"/>
      <c r="D294" s="113"/>
      <c r="E294" s="113"/>
      <c r="F294" s="113"/>
      <c r="G294" s="115"/>
      <c r="H294" s="116"/>
      <c r="I294" s="116"/>
      <c r="J294" s="116"/>
      <c r="K294" s="113"/>
      <c r="L294" s="113"/>
      <c r="M294" s="113"/>
      <c r="N294" s="113"/>
      <c r="O294" s="113"/>
      <c r="P294" s="115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</row>
    <row r="295" spans="1:26" ht="17.25" customHeight="1">
      <c r="A295" s="3"/>
      <c r="B295" s="113"/>
      <c r="C295" s="113"/>
      <c r="D295" s="113"/>
      <c r="E295" s="113"/>
      <c r="F295" s="113"/>
      <c r="G295" s="115"/>
      <c r="H295" s="116"/>
      <c r="I295" s="116"/>
      <c r="J295" s="116"/>
      <c r="K295" s="113"/>
      <c r="L295" s="113"/>
      <c r="M295" s="113"/>
      <c r="N295" s="113"/>
      <c r="O295" s="113"/>
      <c r="P295" s="115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</row>
    <row r="296" spans="1:26" ht="17.25" customHeight="1">
      <c r="A296" s="3"/>
      <c r="B296" s="113"/>
      <c r="C296" s="113"/>
      <c r="D296" s="113"/>
      <c r="E296" s="113"/>
      <c r="F296" s="113"/>
      <c r="G296" s="115"/>
      <c r="H296" s="116"/>
      <c r="I296" s="116"/>
      <c r="J296" s="116"/>
      <c r="K296" s="113"/>
      <c r="L296" s="113"/>
      <c r="M296" s="113"/>
      <c r="N296" s="113"/>
      <c r="O296" s="113"/>
      <c r="P296" s="115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</row>
    <row r="297" spans="1:26" ht="17.25" customHeight="1">
      <c r="A297" s="3"/>
      <c r="B297" s="113"/>
      <c r="C297" s="113"/>
      <c r="D297" s="113"/>
      <c r="E297" s="113"/>
      <c r="F297" s="113"/>
      <c r="G297" s="115"/>
      <c r="H297" s="116"/>
      <c r="I297" s="116"/>
      <c r="J297" s="116"/>
      <c r="K297" s="113"/>
      <c r="L297" s="113"/>
      <c r="M297" s="113"/>
      <c r="N297" s="113"/>
      <c r="O297" s="113"/>
      <c r="P297" s="115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</row>
    <row r="298" spans="1:26" ht="17.25" customHeight="1">
      <c r="A298" s="3"/>
      <c r="B298" s="113"/>
      <c r="C298" s="113"/>
      <c r="D298" s="113"/>
      <c r="E298" s="113"/>
      <c r="F298" s="113"/>
      <c r="G298" s="115"/>
      <c r="H298" s="116"/>
      <c r="I298" s="116"/>
      <c r="J298" s="116"/>
      <c r="K298" s="113"/>
      <c r="L298" s="113"/>
      <c r="M298" s="113"/>
      <c r="N298" s="113"/>
      <c r="O298" s="113"/>
      <c r="P298" s="115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</row>
    <row r="299" spans="1:26" ht="17.25" customHeight="1">
      <c r="A299" s="3"/>
      <c r="B299" s="113"/>
      <c r="C299" s="113"/>
      <c r="D299" s="113"/>
      <c r="E299" s="113"/>
      <c r="F299" s="113"/>
      <c r="G299" s="115"/>
      <c r="H299" s="116"/>
      <c r="I299" s="116"/>
      <c r="J299" s="116"/>
      <c r="K299" s="113"/>
      <c r="L299" s="113"/>
      <c r="M299" s="113"/>
      <c r="N299" s="113"/>
      <c r="O299" s="113"/>
      <c r="P299" s="115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</row>
    <row r="300" spans="1:26" ht="17.25" customHeight="1">
      <c r="A300" s="3"/>
      <c r="B300" s="113"/>
      <c r="C300" s="113"/>
      <c r="D300" s="113"/>
      <c r="E300" s="113"/>
      <c r="F300" s="113"/>
      <c r="G300" s="115"/>
      <c r="H300" s="116"/>
      <c r="I300" s="116"/>
      <c r="J300" s="116"/>
      <c r="K300" s="113"/>
      <c r="L300" s="113"/>
      <c r="M300" s="113"/>
      <c r="N300" s="113"/>
      <c r="O300" s="113"/>
      <c r="P300" s="115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</row>
    <row r="301" spans="1:26" ht="17.25" customHeight="1">
      <c r="A301" s="3"/>
      <c r="B301" s="113"/>
      <c r="C301" s="113"/>
      <c r="D301" s="113"/>
      <c r="E301" s="113"/>
      <c r="F301" s="113"/>
      <c r="G301" s="115"/>
      <c r="H301" s="116"/>
      <c r="I301" s="116"/>
      <c r="J301" s="116"/>
      <c r="K301" s="113"/>
      <c r="L301" s="113"/>
      <c r="M301" s="113"/>
      <c r="N301" s="113"/>
      <c r="O301" s="113"/>
      <c r="P301" s="115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</row>
    <row r="302" spans="1:26" ht="17.25" customHeight="1">
      <c r="A302" s="3"/>
      <c r="B302" s="113"/>
      <c r="C302" s="113"/>
      <c r="D302" s="113"/>
      <c r="E302" s="113"/>
      <c r="F302" s="113"/>
      <c r="G302" s="115"/>
      <c r="H302" s="116"/>
      <c r="I302" s="116"/>
      <c r="J302" s="116"/>
      <c r="K302" s="113"/>
      <c r="L302" s="113"/>
      <c r="M302" s="113"/>
      <c r="N302" s="113"/>
      <c r="O302" s="113"/>
      <c r="P302" s="115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</row>
    <row r="303" spans="1:26" ht="17.25" customHeight="1">
      <c r="A303" s="3"/>
      <c r="B303" s="113"/>
      <c r="C303" s="113"/>
      <c r="D303" s="113"/>
      <c r="E303" s="113"/>
      <c r="F303" s="113"/>
      <c r="G303" s="115"/>
      <c r="H303" s="116"/>
      <c r="I303" s="116"/>
      <c r="J303" s="116"/>
      <c r="K303" s="113"/>
      <c r="L303" s="113"/>
      <c r="M303" s="113"/>
      <c r="N303" s="113"/>
      <c r="O303" s="113"/>
      <c r="P303" s="115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</row>
    <row r="304" spans="1:26" ht="17.25" customHeight="1">
      <c r="A304" s="3"/>
      <c r="B304" s="113"/>
      <c r="C304" s="113"/>
      <c r="D304" s="113"/>
      <c r="E304" s="113"/>
      <c r="F304" s="113"/>
      <c r="G304" s="115"/>
      <c r="H304" s="116"/>
      <c r="I304" s="116"/>
      <c r="J304" s="116"/>
      <c r="K304" s="113"/>
      <c r="L304" s="113"/>
      <c r="M304" s="113"/>
      <c r="N304" s="113"/>
      <c r="O304" s="113"/>
      <c r="P304" s="115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</row>
    <row r="305" spans="1:26" ht="17.25" customHeight="1">
      <c r="A305" s="3"/>
      <c r="B305" s="113"/>
      <c r="C305" s="113"/>
      <c r="D305" s="113"/>
      <c r="E305" s="113"/>
      <c r="F305" s="113"/>
      <c r="G305" s="115"/>
      <c r="H305" s="116"/>
      <c r="I305" s="116"/>
      <c r="J305" s="116"/>
      <c r="K305" s="113"/>
      <c r="L305" s="113"/>
      <c r="M305" s="113"/>
      <c r="N305" s="113"/>
      <c r="O305" s="113"/>
      <c r="P305" s="115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</row>
    <row r="306" spans="1:26" ht="17.25" customHeight="1">
      <c r="A306" s="3"/>
      <c r="B306" s="113"/>
      <c r="C306" s="113"/>
      <c r="D306" s="113"/>
      <c r="E306" s="113"/>
      <c r="F306" s="113"/>
      <c r="G306" s="115"/>
      <c r="H306" s="116"/>
      <c r="I306" s="116"/>
      <c r="J306" s="116"/>
      <c r="K306" s="113"/>
      <c r="L306" s="113"/>
      <c r="M306" s="113"/>
      <c r="N306" s="113"/>
      <c r="O306" s="113"/>
      <c r="P306" s="115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</row>
    <row r="307" spans="1:26" ht="17.25" customHeight="1">
      <c r="A307" s="3"/>
      <c r="B307" s="113"/>
      <c r="C307" s="113"/>
      <c r="D307" s="113"/>
      <c r="E307" s="113"/>
      <c r="F307" s="113"/>
      <c r="G307" s="115"/>
      <c r="H307" s="116"/>
      <c r="I307" s="116"/>
      <c r="J307" s="116"/>
      <c r="K307" s="113"/>
      <c r="L307" s="113"/>
      <c r="M307" s="113"/>
      <c r="N307" s="113"/>
      <c r="O307" s="113"/>
      <c r="P307" s="115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</row>
    <row r="308" spans="1:26" ht="17.25" customHeight="1">
      <c r="A308" s="3"/>
      <c r="B308" s="113"/>
      <c r="C308" s="113"/>
      <c r="D308" s="113"/>
      <c r="E308" s="113"/>
      <c r="F308" s="113"/>
      <c r="G308" s="115"/>
      <c r="H308" s="116"/>
      <c r="I308" s="116"/>
      <c r="J308" s="116"/>
      <c r="K308" s="113"/>
      <c r="L308" s="113"/>
      <c r="M308" s="113"/>
      <c r="N308" s="113"/>
      <c r="O308" s="113"/>
      <c r="P308" s="115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</row>
    <row r="309" spans="1:26" ht="17.25" customHeight="1">
      <c r="A309" s="3"/>
      <c r="B309" s="113"/>
      <c r="C309" s="113"/>
      <c r="D309" s="113"/>
      <c r="E309" s="113"/>
      <c r="F309" s="113"/>
      <c r="G309" s="115"/>
      <c r="H309" s="116"/>
      <c r="I309" s="116"/>
      <c r="J309" s="116"/>
      <c r="K309" s="113"/>
      <c r="L309" s="113"/>
      <c r="M309" s="113"/>
      <c r="N309" s="113"/>
      <c r="O309" s="113"/>
      <c r="P309" s="115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</row>
    <row r="310" spans="1:26" ht="17.25" customHeight="1">
      <c r="A310" s="3"/>
      <c r="B310" s="113"/>
      <c r="C310" s="113"/>
      <c r="D310" s="113"/>
      <c r="E310" s="113"/>
      <c r="F310" s="113"/>
      <c r="G310" s="115"/>
      <c r="H310" s="116"/>
      <c r="I310" s="116"/>
      <c r="J310" s="116"/>
      <c r="K310" s="113"/>
      <c r="L310" s="113"/>
      <c r="M310" s="113"/>
      <c r="N310" s="113"/>
      <c r="O310" s="113"/>
      <c r="P310" s="115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</row>
    <row r="311" spans="1:26" ht="17.25" customHeight="1">
      <c r="A311" s="3"/>
      <c r="B311" s="113"/>
      <c r="C311" s="113"/>
      <c r="D311" s="113"/>
      <c r="E311" s="113"/>
      <c r="F311" s="113"/>
      <c r="G311" s="115"/>
      <c r="H311" s="116"/>
      <c r="I311" s="116"/>
      <c r="J311" s="116"/>
      <c r="K311" s="113"/>
      <c r="L311" s="113"/>
      <c r="M311" s="113"/>
      <c r="N311" s="113"/>
      <c r="O311" s="113"/>
      <c r="P311" s="115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</row>
    <row r="312" spans="1:26" ht="17.25" customHeight="1">
      <c r="A312" s="3"/>
      <c r="B312" s="113"/>
      <c r="C312" s="113"/>
      <c r="D312" s="113"/>
      <c r="E312" s="113"/>
      <c r="F312" s="113"/>
      <c r="G312" s="115"/>
      <c r="H312" s="116"/>
      <c r="I312" s="116"/>
      <c r="J312" s="116"/>
      <c r="K312" s="113"/>
      <c r="L312" s="113"/>
      <c r="M312" s="113"/>
      <c r="N312" s="113"/>
      <c r="O312" s="113"/>
      <c r="P312" s="115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</row>
    <row r="313" spans="1:26" ht="17.25" customHeight="1">
      <c r="A313" s="3"/>
      <c r="B313" s="113"/>
      <c r="C313" s="113"/>
      <c r="D313" s="113"/>
      <c r="E313" s="113"/>
      <c r="F313" s="113"/>
      <c r="G313" s="115"/>
      <c r="H313" s="116"/>
      <c r="I313" s="116"/>
      <c r="J313" s="116"/>
      <c r="K313" s="113"/>
      <c r="L313" s="113"/>
      <c r="M313" s="113"/>
      <c r="N313" s="113"/>
      <c r="O313" s="113"/>
      <c r="P313" s="115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</row>
    <row r="314" spans="1:26" ht="17.25" customHeight="1">
      <c r="A314" s="3"/>
      <c r="B314" s="113"/>
      <c r="C314" s="113"/>
      <c r="D314" s="113"/>
      <c r="E314" s="113"/>
      <c r="F314" s="113"/>
      <c r="G314" s="115"/>
      <c r="H314" s="116"/>
      <c r="I314" s="116"/>
      <c r="J314" s="116"/>
      <c r="K314" s="113"/>
      <c r="L314" s="113"/>
      <c r="M314" s="113"/>
      <c r="N314" s="113"/>
      <c r="O314" s="113"/>
      <c r="P314" s="115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</row>
    <row r="315" spans="1:26" ht="17.25" customHeight="1">
      <c r="A315" s="3"/>
      <c r="B315" s="113"/>
      <c r="C315" s="113"/>
      <c r="D315" s="113"/>
      <c r="E315" s="113"/>
      <c r="F315" s="113"/>
      <c r="G315" s="115"/>
      <c r="H315" s="116"/>
      <c r="I315" s="116"/>
      <c r="J315" s="116"/>
      <c r="K315" s="113"/>
      <c r="L315" s="113"/>
      <c r="M315" s="113"/>
      <c r="N315" s="113"/>
      <c r="O315" s="113"/>
      <c r="P315" s="115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</row>
    <row r="316" spans="1:26" ht="17.25" customHeight="1">
      <c r="A316" s="3"/>
      <c r="B316" s="113"/>
      <c r="C316" s="113"/>
      <c r="D316" s="113"/>
      <c r="E316" s="113"/>
      <c r="F316" s="113"/>
      <c r="G316" s="115"/>
      <c r="H316" s="116"/>
      <c r="I316" s="116"/>
      <c r="J316" s="116"/>
      <c r="K316" s="113"/>
      <c r="L316" s="113"/>
      <c r="M316" s="113"/>
      <c r="N316" s="113"/>
      <c r="O316" s="113"/>
      <c r="P316" s="115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</row>
    <row r="317" spans="1:26" ht="17.25" customHeight="1">
      <c r="A317" s="3"/>
      <c r="B317" s="113"/>
      <c r="C317" s="113"/>
      <c r="D317" s="113"/>
      <c r="E317" s="113"/>
      <c r="F317" s="113"/>
      <c r="G317" s="115"/>
      <c r="H317" s="116"/>
      <c r="I317" s="116"/>
      <c r="J317" s="116"/>
      <c r="K317" s="113"/>
      <c r="L317" s="113"/>
      <c r="M317" s="113"/>
      <c r="N317" s="113"/>
      <c r="O317" s="113"/>
      <c r="P317" s="115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</row>
    <row r="318" spans="1:26" ht="17.25" customHeight="1">
      <c r="A318" s="3"/>
      <c r="B318" s="113"/>
      <c r="C318" s="113"/>
      <c r="D318" s="113"/>
      <c r="E318" s="113"/>
      <c r="F318" s="113"/>
      <c r="G318" s="115"/>
      <c r="H318" s="116"/>
      <c r="I318" s="116"/>
      <c r="J318" s="116"/>
      <c r="K318" s="113"/>
      <c r="L318" s="113"/>
      <c r="M318" s="113"/>
      <c r="N318" s="113"/>
      <c r="O318" s="113"/>
      <c r="P318" s="115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</row>
    <row r="319" spans="1:26" ht="17.25" customHeight="1">
      <c r="A319" s="3"/>
      <c r="B319" s="113"/>
      <c r="C319" s="113"/>
      <c r="D319" s="113"/>
      <c r="E319" s="113"/>
      <c r="F319" s="113"/>
      <c r="G319" s="115"/>
      <c r="H319" s="116"/>
      <c r="I319" s="116"/>
      <c r="J319" s="116"/>
      <c r="K319" s="113"/>
      <c r="L319" s="113"/>
      <c r="M319" s="113"/>
      <c r="N319" s="113"/>
      <c r="O319" s="113"/>
      <c r="P319" s="115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</row>
    <row r="320" spans="1:26" ht="17.25" customHeight="1">
      <c r="A320" s="3"/>
      <c r="B320" s="113"/>
      <c r="C320" s="113"/>
      <c r="D320" s="113"/>
      <c r="E320" s="113"/>
      <c r="F320" s="113"/>
      <c r="G320" s="115"/>
      <c r="H320" s="116"/>
      <c r="I320" s="116"/>
      <c r="J320" s="116"/>
      <c r="K320" s="113"/>
      <c r="L320" s="113"/>
      <c r="M320" s="113"/>
      <c r="N320" s="113"/>
      <c r="O320" s="113"/>
      <c r="P320" s="115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</row>
    <row r="321" spans="1:26" ht="17.25" customHeight="1">
      <c r="A321" s="3"/>
      <c r="B321" s="113"/>
      <c r="C321" s="113"/>
      <c r="D321" s="113"/>
      <c r="E321" s="113"/>
      <c r="F321" s="113"/>
      <c r="G321" s="115"/>
      <c r="H321" s="116"/>
      <c r="I321" s="116"/>
      <c r="J321" s="116"/>
      <c r="K321" s="113"/>
      <c r="L321" s="113"/>
      <c r="M321" s="113"/>
      <c r="N321" s="113"/>
      <c r="O321" s="113"/>
      <c r="P321" s="115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</row>
    <row r="322" spans="1:26" ht="17.25" customHeight="1">
      <c r="A322" s="3"/>
      <c r="B322" s="113"/>
      <c r="C322" s="113"/>
      <c r="D322" s="113"/>
      <c r="E322" s="113"/>
      <c r="F322" s="113"/>
      <c r="G322" s="115"/>
      <c r="H322" s="116"/>
      <c r="I322" s="116"/>
      <c r="J322" s="116"/>
      <c r="K322" s="113"/>
      <c r="L322" s="113"/>
      <c r="M322" s="113"/>
      <c r="N322" s="113"/>
      <c r="O322" s="113"/>
      <c r="P322" s="115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</row>
    <row r="323" spans="1:26" ht="17.25" customHeight="1">
      <c r="A323" s="3"/>
      <c r="B323" s="113"/>
      <c r="C323" s="113"/>
      <c r="D323" s="113"/>
      <c r="E323" s="113"/>
      <c r="F323" s="113"/>
      <c r="G323" s="115"/>
      <c r="H323" s="116"/>
      <c r="I323" s="116"/>
      <c r="J323" s="116"/>
      <c r="K323" s="113"/>
      <c r="L323" s="113"/>
      <c r="M323" s="113"/>
      <c r="N323" s="113"/>
      <c r="O323" s="113"/>
      <c r="P323" s="115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</row>
    <row r="324" spans="1:26" ht="17.25" customHeight="1">
      <c r="A324" s="3"/>
      <c r="B324" s="113"/>
      <c r="C324" s="113"/>
      <c r="D324" s="113"/>
      <c r="E324" s="113"/>
      <c r="F324" s="113"/>
      <c r="G324" s="115"/>
      <c r="H324" s="116"/>
      <c r="I324" s="116"/>
      <c r="J324" s="116"/>
      <c r="K324" s="113"/>
      <c r="L324" s="113"/>
      <c r="M324" s="113"/>
      <c r="N324" s="113"/>
      <c r="O324" s="113"/>
      <c r="P324" s="115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</row>
    <row r="325" spans="1:26" ht="17.25" customHeight="1">
      <c r="A325" s="3"/>
      <c r="B325" s="113"/>
      <c r="C325" s="113"/>
      <c r="D325" s="113"/>
      <c r="E325" s="113"/>
      <c r="F325" s="113"/>
      <c r="G325" s="115"/>
      <c r="H325" s="116"/>
      <c r="I325" s="116"/>
      <c r="J325" s="116"/>
      <c r="K325" s="113"/>
      <c r="L325" s="113"/>
      <c r="M325" s="113"/>
      <c r="N325" s="113"/>
      <c r="O325" s="113"/>
      <c r="P325" s="115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</row>
    <row r="326" spans="1:26" ht="17.25" customHeight="1">
      <c r="A326" s="3"/>
      <c r="B326" s="113"/>
      <c r="C326" s="113"/>
      <c r="D326" s="113"/>
      <c r="E326" s="113"/>
      <c r="F326" s="113"/>
      <c r="G326" s="115"/>
      <c r="H326" s="116"/>
      <c r="I326" s="116"/>
      <c r="J326" s="116"/>
      <c r="K326" s="113"/>
      <c r="L326" s="113"/>
      <c r="M326" s="113"/>
      <c r="N326" s="113"/>
      <c r="O326" s="113"/>
      <c r="P326" s="115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</row>
    <row r="327" spans="1:26" ht="17.25" customHeight="1">
      <c r="A327" s="3"/>
      <c r="B327" s="113"/>
      <c r="C327" s="113"/>
      <c r="D327" s="113"/>
      <c r="E327" s="113"/>
      <c r="F327" s="113"/>
      <c r="G327" s="115"/>
      <c r="H327" s="116"/>
      <c r="I327" s="116"/>
      <c r="J327" s="116"/>
      <c r="K327" s="113"/>
      <c r="L327" s="113"/>
      <c r="M327" s="113"/>
      <c r="N327" s="113"/>
      <c r="O327" s="113"/>
      <c r="P327" s="115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</row>
    <row r="328" spans="1:26" ht="17.25" customHeight="1">
      <c r="A328" s="3"/>
      <c r="B328" s="113"/>
      <c r="C328" s="113"/>
      <c r="D328" s="113"/>
      <c r="E328" s="113"/>
      <c r="F328" s="113"/>
      <c r="G328" s="115"/>
      <c r="H328" s="116"/>
      <c r="I328" s="116"/>
      <c r="J328" s="116"/>
      <c r="K328" s="113"/>
      <c r="L328" s="113"/>
      <c r="M328" s="113"/>
      <c r="N328" s="113"/>
      <c r="O328" s="113"/>
      <c r="P328" s="115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</row>
    <row r="329" spans="1:26" ht="17.25" customHeight="1">
      <c r="A329" s="3"/>
      <c r="B329" s="113"/>
      <c r="C329" s="113"/>
      <c r="D329" s="113"/>
      <c r="E329" s="113"/>
      <c r="F329" s="113"/>
      <c r="G329" s="115"/>
      <c r="H329" s="116"/>
      <c r="I329" s="116"/>
      <c r="J329" s="116"/>
      <c r="K329" s="113"/>
      <c r="L329" s="113"/>
      <c r="M329" s="113"/>
      <c r="N329" s="113"/>
      <c r="O329" s="113"/>
      <c r="P329" s="115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</row>
    <row r="330" spans="1:26" ht="17.25" customHeight="1">
      <c r="A330" s="3"/>
      <c r="B330" s="113"/>
      <c r="C330" s="113"/>
      <c r="D330" s="113"/>
      <c r="E330" s="113"/>
      <c r="F330" s="113"/>
      <c r="G330" s="115"/>
      <c r="H330" s="116"/>
      <c r="I330" s="116"/>
      <c r="J330" s="116"/>
      <c r="K330" s="113"/>
      <c r="L330" s="113"/>
      <c r="M330" s="113"/>
      <c r="N330" s="113"/>
      <c r="O330" s="113"/>
      <c r="P330" s="115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</row>
    <row r="331" spans="1:26" ht="17.25" customHeight="1">
      <c r="A331" s="3"/>
      <c r="B331" s="113"/>
      <c r="C331" s="113"/>
      <c r="D331" s="113"/>
      <c r="E331" s="113"/>
      <c r="F331" s="113"/>
      <c r="G331" s="115"/>
      <c r="H331" s="116"/>
      <c r="I331" s="116"/>
      <c r="J331" s="116"/>
      <c r="K331" s="113"/>
      <c r="L331" s="113"/>
      <c r="M331" s="113"/>
      <c r="N331" s="113"/>
      <c r="O331" s="113"/>
      <c r="P331" s="115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</row>
    <row r="332" spans="1:26" ht="17.25" customHeight="1">
      <c r="A332" s="3"/>
      <c r="B332" s="113"/>
      <c r="C332" s="113"/>
      <c r="D332" s="113"/>
      <c r="E332" s="113"/>
      <c r="F332" s="113"/>
      <c r="G332" s="115"/>
      <c r="H332" s="116"/>
      <c r="I332" s="116"/>
      <c r="J332" s="116"/>
      <c r="K332" s="113"/>
      <c r="L332" s="113"/>
      <c r="M332" s="113"/>
      <c r="N332" s="113"/>
      <c r="O332" s="113"/>
      <c r="P332" s="115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</row>
    <row r="333" spans="1:26" ht="17.25" customHeight="1">
      <c r="A333" s="3"/>
      <c r="B333" s="113"/>
      <c r="C333" s="113"/>
      <c r="D333" s="113"/>
      <c r="E333" s="113"/>
      <c r="F333" s="113"/>
      <c r="G333" s="115"/>
      <c r="H333" s="116"/>
      <c r="I333" s="116"/>
      <c r="J333" s="116"/>
      <c r="K333" s="113"/>
      <c r="L333" s="113"/>
      <c r="M333" s="113"/>
      <c r="N333" s="113"/>
      <c r="O333" s="113"/>
      <c r="P333" s="115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</row>
    <row r="334" spans="1:26" ht="17.25" customHeight="1">
      <c r="A334" s="3"/>
      <c r="B334" s="113"/>
      <c r="C334" s="113"/>
      <c r="D334" s="113"/>
      <c r="E334" s="113"/>
      <c r="F334" s="113"/>
      <c r="G334" s="115"/>
      <c r="H334" s="116"/>
      <c r="I334" s="116"/>
      <c r="J334" s="116"/>
      <c r="K334" s="113"/>
      <c r="L334" s="113"/>
      <c r="M334" s="113"/>
      <c r="N334" s="113"/>
      <c r="O334" s="113"/>
      <c r="P334" s="115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</row>
    <row r="335" spans="1:26" ht="17.25" customHeight="1">
      <c r="A335" s="3"/>
      <c r="B335" s="113"/>
      <c r="C335" s="113"/>
      <c r="D335" s="113"/>
      <c r="E335" s="113"/>
      <c r="F335" s="113"/>
      <c r="G335" s="115"/>
      <c r="H335" s="116"/>
      <c r="I335" s="116"/>
      <c r="J335" s="116"/>
      <c r="K335" s="113"/>
      <c r="L335" s="113"/>
      <c r="M335" s="113"/>
      <c r="N335" s="113"/>
      <c r="O335" s="113"/>
      <c r="P335" s="115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</row>
    <row r="336" spans="1:26" ht="17.25" customHeight="1">
      <c r="A336" s="3"/>
      <c r="B336" s="113"/>
      <c r="C336" s="113"/>
      <c r="D336" s="113"/>
      <c r="E336" s="113"/>
      <c r="F336" s="113"/>
      <c r="G336" s="115"/>
      <c r="H336" s="116"/>
      <c r="I336" s="116"/>
      <c r="J336" s="116"/>
      <c r="K336" s="113"/>
      <c r="L336" s="113"/>
      <c r="M336" s="113"/>
      <c r="N336" s="113"/>
      <c r="O336" s="113"/>
      <c r="P336" s="115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</row>
    <row r="337" spans="1:26" ht="17.25" customHeight="1">
      <c r="A337" s="3"/>
      <c r="B337" s="113"/>
      <c r="C337" s="113"/>
      <c r="D337" s="113"/>
      <c r="E337" s="113"/>
      <c r="F337" s="113"/>
      <c r="G337" s="115"/>
      <c r="H337" s="116"/>
      <c r="I337" s="116"/>
      <c r="J337" s="116"/>
      <c r="K337" s="113"/>
      <c r="L337" s="113"/>
      <c r="M337" s="113"/>
      <c r="N337" s="113"/>
      <c r="O337" s="113"/>
      <c r="P337" s="115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</row>
    <row r="338" spans="1:26" ht="17.25" customHeight="1">
      <c r="A338" s="3"/>
      <c r="B338" s="113"/>
      <c r="C338" s="113"/>
      <c r="D338" s="113"/>
      <c r="E338" s="113"/>
      <c r="F338" s="113"/>
      <c r="G338" s="115"/>
      <c r="H338" s="116"/>
      <c r="I338" s="116"/>
      <c r="J338" s="116"/>
      <c r="K338" s="113"/>
      <c r="L338" s="113"/>
      <c r="M338" s="113"/>
      <c r="N338" s="113"/>
      <c r="O338" s="113"/>
      <c r="P338" s="115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</row>
    <row r="339" spans="1:26" ht="17.25" customHeight="1">
      <c r="A339" s="3"/>
      <c r="B339" s="113"/>
      <c r="C339" s="113"/>
      <c r="D339" s="113"/>
      <c r="E339" s="113"/>
      <c r="F339" s="113"/>
      <c r="G339" s="115"/>
      <c r="H339" s="116"/>
      <c r="I339" s="116"/>
      <c r="J339" s="116"/>
      <c r="K339" s="113"/>
      <c r="L339" s="113"/>
      <c r="M339" s="113"/>
      <c r="N339" s="113"/>
      <c r="O339" s="113"/>
      <c r="P339" s="115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</row>
    <row r="340" spans="1:26" ht="17.25" customHeight="1">
      <c r="A340" s="3"/>
      <c r="B340" s="113"/>
      <c r="C340" s="113"/>
      <c r="D340" s="113"/>
      <c r="E340" s="113"/>
      <c r="F340" s="113"/>
      <c r="G340" s="115"/>
      <c r="H340" s="116"/>
      <c r="I340" s="116"/>
      <c r="J340" s="116"/>
      <c r="K340" s="113"/>
      <c r="L340" s="113"/>
      <c r="M340" s="113"/>
      <c r="N340" s="113"/>
      <c r="O340" s="113"/>
      <c r="P340" s="115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</row>
    <row r="341" spans="1:26" ht="17.25" customHeight="1">
      <c r="A341" s="3"/>
      <c r="B341" s="113"/>
      <c r="C341" s="113"/>
      <c r="D341" s="113"/>
      <c r="E341" s="113"/>
      <c r="F341" s="113"/>
      <c r="G341" s="115"/>
      <c r="H341" s="116"/>
      <c r="I341" s="116"/>
      <c r="J341" s="116"/>
      <c r="K341" s="113"/>
      <c r="L341" s="113"/>
      <c r="M341" s="113"/>
      <c r="N341" s="113"/>
      <c r="O341" s="113"/>
      <c r="P341" s="115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</row>
    <row r="342" spans="1:26" ht="17.25" customHeight="1">
      <c r="A342" s="3"/>
      <c r="B342" s="113"/>
      <c r="C342" s="113"/>
      <c r="D342" s="113"/>
      <c r="E342" s="113"/>
      <c r="F342" s="113"/>
      <c r="G342" s="115"/>
      <c r="H342" s="116"/>
      <c r="I342" s="116"/>
      <c r="J342" s="116"/>
      <c r="K342" s="113"/>
      <c r="L342" s="113"/>
      <c r="M342" s="113"/>
      <c r="N342" s="113"/>
      <c r="O342" s="113"/>
      <c r="P342" s="115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</row>
    <row r="343" spans="1:26" ht="17.25" customHeight="1">
      <c r="A343" s="3"/>
      <c r="B343" s="113"/>
      <c r="C343" s="113"/>
      <c r="D343" s="113"/>
      <c r="E343" s="113"/>
      <c r="F343" s="113"/>
      <c r="G343" s="115"/>
      <c r="H343" s="116"/>
      <c r="I343" s="116"/>
      <c r="J343" s="116"/>
      <c r="K343" s="113"/>
      <c r="L343" s="113"/>
      <c r="M343" s="113"/>
      <c r="N343" s="113"/>
      <c r="O343" s="113"/>
      <c r="P343" s="115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</row>
    <row r="344" spans="1:26" ht="17.25" customHeight="1">
      <c r="A344" s="3"/>
      <c r="B344" s="113"/>
      <c r="C344" s="113"/>
      <c r="D344" s="113"/>
      <c r="E344" s="113"/>
      <c r="F344" s="113"/>
      <c r="G344" s="115"/>
      <c r="H344" s="116"/>
      <c r="I344" s="116"/>
      <c r="J344" s="116"/>
      <c r="K344" s="113"/>
      <c r="L344" s="113"/>
      <c r="M344" s="113"/>
      <c r="N344" s="113"/>
      <c r="O344" s="113"/>
      <c r="P344" s="115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</row>
    <row r="345" spans="1:26" ht="17.25" customHeight="1">
      <c r="A345" s="3"/>
      <c r="B345" s="113"/>
      <c r="C345" s="113"/>
      <c r="D345" s="113"/>
      <c r="E345" s="113"/>
      <c r="F345" s="113"/>
      <c r="G345" s="115"/>
      <c r="H345" s="116"/>
      <c r="I345" s="116"/>
      <c r="J345" s="116"/>
      <c r="K345" s="113"/>
      <c r="L345" s="113"/>
      <c r="M345" s="113"/>
      <c r="N345" s="113"/>
      <c r="O345" s="113"/>
      <c r="P345" s="115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</row>
    <row r="346" spans="1:26" ht="17.25" customHeight="1">
      <c r="A346" s="3"/>
      <c r="B346" s="113"/>
      <c r="C346" s="113"/>
      <c r="D346" s="113"/>
      <c r="E346" s="113"/>
      <c r="F346" s="113"/>
      <c r="G346" s="115"/>
      <c r="H346" s="116"/>
      <c r="I346" s="116"/>
      <c r="J346" s="116"/>
      <c r="K346" s="113"/>
      <c r="L346" s="113"/>
      <c r="M346" s="113"/>
      <c r="N346" s="113"/>
      <c r="O346" s="113"/>
      <c r="P346" s="115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</row>
    <row r="347" spans="1:26" ht="17.25" customHeight="1">
      <c r="A347" s="3"/>
      <c r="B347" s="113"/>
      <c r="C347" s="113"/>
      <c r="D347" s="113"/>
      <c r="E347" s="113"/>
      <c r="F347" s="113"/>
      <c r="G347" s="115"/>
      <c r="H347" s="116"/>
      <c r="I347" s="116"/>
      <c r="J347" s="116"/>
      <c r="K347" s="113"/>
      <c r="L347" s="113"/>
      <c r="M347" s="113"/>
      <c r="N347" s="113"/>
      <c r="O347" s="113"/>
      <c r="P347" s="115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</row>
    <row r="348" spans="1:26" ht="17.25" customHeight="1">
      <c r="A348" s="3"/>
      <c r="B348" s="113"/>
      <c r="C348" s="113"/>
      <c r="D348" s="113"/>
      <c r="E348" s="113"/>
      <c r="F348" s="113"/>
      <c r="G348" s="115"/>
      <c r="H348" s="116"/>
      <c r="I348" s="116"/>
      <c r="J348" s="116"/>
      <c r="K348" s="113"/>
      <c r="L348" s="113"/>
      <c r="M348" s="113"/>
      <c r="N348" s="113"/>
      <c r="O348" s="113"/>
      <c r="P348" s="115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</row>
    <row r="349" spans="1:26" ht="17.25" customHeight="1">
      <c r="A349" s="3"/>
      <c r="B349" s="113"/>
      <c r="C349" s="113"/>
      <c r="D349" s="113"/>
      <c r="E349" s="113"/>
      <c r="F349" s="113"/>
      <c r="G349" s="115"/>
      <c r="H349" s="116"/>
      <c r="I349" s="116"/>
      <c r="J349" s="116"/>
      <c r="K349" s="113"/>
      <c r="L349" s="113"/>
      <c r="M349" s="113"/>
      <c r="N349" s="113"/>
      <c r="O349" s="113"/>
      <c r="P349" s="115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</row>
    <row r="350" spans="1:26" ht="17.25" customHeight="1">
      <c r="A350" s="3"/>
      <c r="B350" s="113"/>
      <c r="C350" s="113"/>
      <c r="D350" s="113"/>
      <c r="E350" s="113"/>
      <c r="F350" s="113"/>
      <c r="G350" s="115"/>
      <c r="H350" s="116"/>
      <c r="I350" s="116"/>
      <c r="J350" s="116"/>
      <c r="K350" s="113"/>
      <c r="L350" s="113"/>
      <c r="M350" s="113"/>
      <c r="N350" s="113"/>
      <c r="O350" s="113"/>
      <c r="P350" s="115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</row>
    <row r="351" spans="1:26" ht="17.25" customHeight="1">
      <c r="A351" s="3"/>
      <c r="B351" s="113"/>
      <c r="C351" s="113"/>
      <c r="D351" s="113"/>
      <c r="E351" s="113"/>
      <c r="F351" s="113"/>
      <c r="G351" s="115"/>
      <c r="H351" s="116"/>
      <c r="I351" s="116"/>
      <c r="J351" s="116"/>
      <c r="K351" s="113"/>
      <c r="L351" s="113"/>
      <c r="M351" s="113"/>
      <c r="N351" s="113"/>
      <c r="O351" s="113"/>
      <c r="P351" s="115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</row>
    <row r="352" spans="1:26" ht="17.25" customHeight="1">
      <c r="A352" s="3"/>
      <c r="B352" s="113"/>
      <c r="C352" s="113"/>
      <c r="D352" s="113"/>
      <c r="E352" s="113"/>
      <c r="F352" s="113"/>
      <c r="G352" s="115"/>
      <c r="H352" s="116"/>
      <c r="I352" s="116"/>
      <c r="J352" s="116"/>
      <c r="K352" s="113"/>
      <c r="L352" s="113"/>
      <c r="M352" s="113"/>
      <c r="N352" s="113"/>
      <c r="O352" s="113"/>
      <c r="P352" s="115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</row>
    <row r="353" spans="1:26" ht="17.25" customHeight="1">
      <c r="A353" s="3"/>
      <c r="B353" s="113"/>
      <c r="C353" s="113"/>
      <c r="D353" s="113"/>
      <c r="E353" s="113"/>
      <c r="F353" s="113"/>
      <c r="G353" s="115"/>
      <c r="H353" s="116"/>
      <c r="I353" s="116"/>
      <c r="J353" s="116"/>
      <c r="K353" s="113"/>
      <c r="L353" s="113"/>
      <c r="M353" s="113"/>
      <c r="N353" s="113"/>
      <c r="O353" s="113"/>
      <c r="P353" s="115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</row>
    <row r="354" spans="1:26" ht="17.25" customHeight="1">
      <c r="A354" s="3"/>
      <c r="B354" s="113"/>
      <c r="C354" s="113"/>
      <c r="D354" s="113"/>
      <c r="E354" s="113"/>
      <c r="F354" s="113"/>
      <c r="G354" s="115"/>
      <c r="H354" s="116"/>
      <c r="I354" s="116"/>
      <c r="J354" s="116"/>
      <c r="K354" s="113"/>
      <c r="L354" s="113"/>
      <c r="M354" s="113"/>
      <c r="N354" s="113"/>
      <c r="O354" s="113"/>
      <c r="P354" s="115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</row>
    <row r="355" spans="1:26" ht="17.25" customHeight="1">
      <c r="A355" s="3"/>
      <c r="B355" s="113"/>
      <c r="C355" s="113"/>
      <c r="D355" s="113"/>
      <c r="E355" s="113"/>
      <c r="F355" s="113"/>
      <c r="G355" s="115"/>
      <c r="H355" s="116"/>
      <c r="I355" s="116"/>
      <c r="J355" s="116"/>
      <c r="K355" s="113"/>
      <c r="L355" s="113"/>
      <c r="M355" s="113"/>
      <c r="N355" s="113"/>
      <c r="O355" s="113"/>
      <c r="P355" s="115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</row>
    <row r="356" spans="1:26" ht="17.25" customHeight="1">
      <c r="A356" s="3"/>
      <c r="B356" s="113"/>
      <c r="C356" s="113"/>
      <c r="D356" s="113"/>
      <c r="E356" s="113"/>
      <c r="F356" s="113"/>
      <c r="G356" s="115"/>
      <c r="H356" s="116"/>
      <c r="I356" s="116"/>
      <c r="J356" s="116"/>
      <c r="K356" s="113"/>
      <c r="L356" s="113"/>
      <c r="M356" s="113"/>
      <c r="N356" s="113"/>
      <c r="O356" s="113"/>
      <c r="P356" s="115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</row>
    <row r="357" spans="1:26" ht="17.25" customHeight="1">
      <c r="A357" s="3"/>
      <c r="B357" s="113"/>
      <c r="C357" s="113"/>
      <c r="D357" s="113"/>
      <c r="E357" s="113"/>
      <c r="F357" s="113"/>
      <c r="G357" s="115"/>
      <c r="H357" s="116"/>
      <c r="I357" s="116"/>
      <c r="J357" s="116"/>
      <c r="K357" s="113"/>
      <c r="L357" s="113"/>
      <c r="M357" s="113"/>
      <c r="N357" s="113"/>
      <c r="O357" s="113"/>
      <c r="P357" s="115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</row>
    <row r="358" spans="1:26" ht="17.25" customHeight="1">
      <c r="A358" s="3"/>
      <c r="B358" s="113"/>
      <c r="C358" s="113"/>
      <c r="D358" s="113"/>
      <c r="E358" s="113"/>
      <c r="F358" s="113"/>
      <c r="G358" s="115"/>
      <c r="H358" s="116"/>
      <c r="I358" s="116"/>
      <c r="J358" s="116"/>
      <c r="K358" s="113"/>
      <c r="L358" s="113"/>
      <c r="M358" s="113"/>
      <c r="N358" s="113"/>
      <c r="O358" s="113"/>
      <c r="P358" s="115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</row>
    <row r="359" spans="1:26" ht="17.25" customHeight="1">
      <c r="A359" s="3"/>
      <c r="B359" s="113"/>
      <c r="C359" s="113"/>
      <c r="D359" s="113"/>
      <c r="E359" s="113"/>
      <c r="F359" s="113"/>
      <c r="G359" s="115"/>
      <c r="H359" s="116"/>
      <c r="I359" s="116"/>
      <c r="J359" s="116"/>
      <c r="K359" s="113"/>
      <c r="L359" s="113"/>
      <c r="M359" s="113"/>
      <c r="N359" s="113"/>
      <c r="O359" s="113"/>
      <c r="P359" s="115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</row>
    <row r="360" spans="1:26" ht="17.25" customHeight="1">
      <c r="A360" s="3"/>
      <c r="B360" s="113"/>
      <c r="C360" s="113"/>
      <c r="D360" s="113"/>
      <c r="E360" s="113"/>
      <c r="F360" s="113"/>
      <c r="G360" s="115"/>
      <c r="H360" s="116"/>
      <c r="I360" s="116"/>
      <c r="J360" s="116"/>
      <c r="K360" s="113"/>
      <c r="L360" s="113"/>
      <c r="M360" s="113"/>
      <c r="N360" s="113"/>
      <c r="O360" s="113"/>
      <c r="P360" s="115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</row>
    <row r="361" spans="1:26" ht="17.25" customHeight="1">
      <c r="A361" s="3"/>
      <c r="B361" s="113"/>
      <c r="C361" s="113"/>
      <c r="D361" s="113"/>
      <c r="E361" s="113"/>
      <c r="F361" s="113"/>
      <c r="G361" s="115"/>
      <c r="H361" s="116"/>
      <c r="I361" s="116"/>
      <c r="J361" s="116"/>
      <c r="K361" s="113"/>
      <c r="L361" s="113"/>
      <c r="M361" s="113"/>
      <c r="N361" s="113"/>
      <c r="O361" s="113"/>
      <c r="P361" s="115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</row>
    <row r="362" spans="1:26" ht="17.25" customHeight="1">
      <c r="A362" s="3"/>
      <c r="B362" s="113"/>
      <c r="C362" s="113"/>
      <c r="D362" s="113"/>
      <c r="E362" s="113"/>
      <c r="F362" s="113"/>
      <c r="G362" s="115"/>
      <c r="H362" s="116"/>
      <c r="I362" s="116"/>
      <c r="J362" s="116"/>
      <c r="K362" s="113"/>
      <c r="L362" s="113"/>
      <c r="M362" s="113"/>
      <c r="N362" s="113"/>
      <c r="O362" s="113"/>
      <c r="P362" s="115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</row>
    <row r="363" spans="1:26" ht="17.25" customHeight="1">
      <c r="A363" s="3"/>
      <c r="B363" s="113"/>
      <c r="C363" s="113"/>
      <c r="D363" s="113"/>
      <c r="E363" s="113"/>
      <c r="F363" s="113"/>
      <c r="G363" s="115"/>
      <c r="H363" s="116"/>
      <c r="I363" s="116"/>
      <c r="J363" s="116"/>
      <c r="K363" s="113"/>
      <c r="L363" s="113"/>
      <c r="M363" s="113"/>
      <c r="N363" s="113"/>
      <c r="O363" s="113"/>
      <c r="P363" s="115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</row>
    <row r="364" spans="1:26" ht="17.25" customHeight="1">
      <c r="A364" s="3"/>
      <c r="B364" s="113"/>
      <c r="C364" s="113"/>
      <c r="D364" s="113"/>
      <c r="E364" s="113"/>
      <c r="F364" s="113"/>
      <c r="G364" s="115"/>
      <c r="H364" s="116"/>
      <c r="I364" s="116"/>
      <c r="J364" s="116"/>
      <c r="K364" s="113"/>
      <c r="L364" s="113"/>
      <c r="M364" s="113"/>
      <c r="N364" s="113"/>
      <c r="O364" s="113"/>
      <c r="P364" s="115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</row>
    <row r="365" spans="1:26" ht="17.25" customHeight="1">
      <c r="A365" s="3"/>
      <c r="B365" s="113"/>
      <c r="C365" s="113"/>
      <c r="D365" s="113"/>
      <c r="E365" s="113"/>
      <c r="F365" s="113"/>
      <c r="G365" s="115"/>
      <c r="H365" s="116"/>
      <c r="I365" s="116"/>
      <c r="J365" s="116"/>
      <c r="K365" s="113"/>
      <c r="L365" s="113"/>
      <c r="M365" s="113"/>
      <c r="N365" s="113"/>
      <c r="O365" s="113"/>
      <c r="P365" s="115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</row>
    <row r="366" spans="1:26" ht="17.25" customHeight="1">
      <c r="A366" s="3"/>
      <c r="B366" s="113"/>
      <c r="C366" s="113"/>
      <c r="D366" s="113"/>
      <c r="E366" s="113"/>
      <c r="F366" s="113"/>
      <c r="G366" s="115"/>
      <c r="H366" s="116"/>
      <c r="I366" s="116"/>
      <c r="J366" s="116"/>
      <c r="K366" s="113"/>
      <c r="L366" s="113"/>
      <c r="M366" s="113"/>
      <c r="N366" s="113"/>
      <c r="O366" s="113"/>
      <c r="P366" s="115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</row>
    <row r="367" spans="1:26" ht="17.25" customHeight="1">
      <c r="A367" s="3"/>
      <c r="B367" s="113"/>
      <c r="C367" s="113"/>
      <c r="D367" s="113"/>
      <c r="E367" s="113"/>
      <c r="F367" s="113"/>
      <c r="G367" s="115"/>
      <c r="H367" s="116"/>
      <c r="I367" s="116"/>
      <c r="J367" s="116"/>
      <c r="K367" s="113"/>
      <c r="L367" s="113"/>
      <c r="M367" s="113"/>
      <c r="N367" s="113"/>
      <c r="O367" s="113"/>
      <c r="P367" s="115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</row>
    <row r="368" spans="1:26" ht="17.25" customHeight="1">
      <c r="A368" s="3"/>
      <c r="B368" s="113"/>
      <c r="C368" s="113"/>
      <c r="D368" s="113"/>
      <c r="E368" s="113"/>
      <c r="F368" s="113"/>
      <c r="G368" s="115"/>
      <c r="H368" s="116"/>
      <c r="I368" s="116"/>
      <c r="J368" s="116"/>
      <c r="K368" s="113"/>
      <c r="L368" s="113"/>
      <c r="M368" s="113"/>
      <c r="N368" s="113"/>
      <c r="O368" s="113"/>
      <c r="P368" s="115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</row>
    <row r="369" spans="1:26" ht="17.25" customHeight="1">
      <c r="A369" s="3"/>
      <c r="B369" s="113"/>
      <c r="C369" s="113"/>
      <c r="D369" s="113"/>
      <c r="E369" s="113"/>
      <c r="F369" s="113"/>
      <c r="G369" s="115"/>
      <c r="H369" s="116"/>
      <c r="I369" s="116"/>
      <c r="J369" s="116"/>
      <c r="K369" s="113"/>
      <c r="L369" s="113"/>
      <c r="M369" s="113"/>
      <c r="N369" s="113"/>
      <c r="O369" s="113"/>
      <c r="P369" s="115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</row>
    <row r="370" spans="1:26" ht="17.25" customHeight="1">
      <c r="A370" s="3"/>
      <c r="B370" s="113"/>
      <c r="C370" s="113"/>
      <c r="D370" s="113"/>
      <c r="E370" s="113"/>
      <c r="F370" s="113"/>
      <c r="G370" s="115"/>
      <c r="H370" s="116"/>
      <c r="I370" s="116"/>
      <c r="J370" s="116"/>
      <c r="K370" s="113"/>
      <c r="L370" s="113"/>
      <c r="M370" s="113"/>
      <c r="N370" s="113"/>
      <c r="O370" s="113"/>
      <c r="P370" s="115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</row>
    <row r="371" spans="1:26" ht="17.25" customHeight="1">
      <c r="A371" s="3"/>
      <c r="B371" s="113"/>
      <c r="C371" s="113"/>
      <c r="D371" s="113"/>
      <c r="E371" s="113"/>
      <c r="F371" s="113"/>
      <c r="G371" s="115"/>
      <c r="H371" s="116"/>
      <c r="I371" s="116"/>
      <c r="J371" s="116"/>
      <c r="K371" s="113"/>
      <c r="L371" s="113"/>
      <c r="M371" s="113"/>
      <c r="N371" s="113"/>
      <c r="O371" s="113"/>
      <c r="P371" s="115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</row>
    <row r="372" spans="1:26" ht="17.25" customHeight="1">
      <c r="A372" s="3"/>
      <c r="B372" s="113"/>
      <c r="C372" s="113"/>
      <c r="D372" s="113"/>
      <c r="E372" s="113"/>
      <c r="F372" s="113"/>
      <c r="G372" s="115"/>
      <c r="H372" s="116"/>
      <c r="I372" s="116"/>
      <c r="J372" s="116"/>
      <c r="K372" s="113"/>
      <c r="L372" s="113"/>
      <c r="M372" s="113"/>
      <c r="N372" s="113"/>
      <c r="O372" s="113"/>
      <c r="P372" s="115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</row>
    <row r="373" spans="1:26" ht="17.25" customHeight="1">
      <c r="A373" s="3"/>
      <c r="B373" s="113"/>
      <c r="C373" s="113"/>
      <c r="D373" s="113"/>
      <c r="E373" s="113"/>
      <c r="F373" s="113"/>
      <c r="G373" s="115"/>
      <c r="H373" s="116"/>
      <c r="I373" s="116"/>
      <c r="J373" s="116"/>
      <c r="K373" s="113"/>
      <c r="L373" s="113"/>
      <c r="M373" s="113"/>
      <c r="N373" s="113"/>
      <c r="O373" s="113"/>
      <c r="P373" s="115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</row>
    <row r="374" spans="1:26" ht="17.25" customHeight="1">
      <c r="A374" s="3"/>
      <c r="B374" s="113"/>
      <c r="C374" s="113"/>
      <c r="D374" s="113"/>
      <c r="E374" s="113"/>
      <c r="F374" s="113"/>
      <c r="G374" s="115"/>
      <c r="H374" s="116"/>
      <c r="I374" s="116"/>
      <c r="J374" s="116"/>
      <c r="K374" s="113"/>
      <c r="L374" s="113"/>
      <c r="M374" s="113"/>
      <c r="N374" s="113"/>
      <c r="O374" s="113"/>
      <c r="P374" s="115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</row>
    <row r="375" spans="1:26" ht="17.25" customHeight="1">
      <c r="A375" s="3"/>
      <c r="B375" s="113"/>
      <c r="C375" s="113"/>
      <c r="D375" s="113"/>
      <c r="E375" s="113"/>
      <c r="F375" s="113"/>
      <c r="G375" s="115"/>
      <c r="H375" s="116"/>
      <c r="I375" s="116"/>
      <c r="J375" s="116"/>
      <c r="K375" s="113"/>
      <c r="L375" s="113"/>
      <c r="M375" s="113"/>
      <c r="N375" s="113"/>
      <c r="O375" s="113"/>
      <c r="P375" s="115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</row>
    <row r="376" spans="1:26" ht="17.25" customHeight="1">
      <c r="A376" s="3"/>
      <c r="B376" s="113"/>
      <c r="C376" s="113"/>
      <c r="D376" s="113"/>
      <c r="E376" s="113"/>
      <c r="F376" s="113"/>
      <c r="G376" s="115"/>
      <c r="H376" s="116"/>
      <c r="I376" s="116"/>
      <c r="J376" s="116"/>
      <c r="K376" s="113"/>
      <c r="L376" s="113"/>
      <c r="M376" s="113"/>
      <c r="N376" s="113"/>
      <c r="O376" s="113"/>
      <c r="P376" s="115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</row>
    <row r="377" spans="1:26" ht="17.25" customHeight="1">
      <c r="A377" s="3"/>
      <c r="B377" s="113"/>
      <c r="C377" s="113"/>
      <c r="D377" s="113"/>
      <c r="E377" s="113"/>
      <c r="F377" s="113"/>
      <c r="G377" s="115"/>
      <c r="H377" s="116"/>
      <c r="I377" s="116"/>
      <c r="J377" s="116"/>
      <c r="K377" s="113"/>
      <c r="L377" s="113"/>
      <c r="M377" s="113"/>
      <c r="N377" s="113"/>
      <c r="O377" s="113"/>
      <c r="P377" s="115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</row>
    <row r="378" spans="1:26" ht="17.25" customHeight="1">
      <c r="A378" s="3"/>
      <c r="B378" s="113"/>
      <c r="C378" s="113"/>
      <c r="D378" s="113"/>
      <c r="E378" s="113"/>
      <c r="F378" s="113"/>
      <c r="G378" s="115"/>
      <c r="H378" s="116"/>
      <c r="I378" s="116"/>
      <c r="J378" s="116"/>
      <c r="K378" s="113"/>
      <c r="L378" s="113"/>
      <c r="M378" s="113"/>
      <c r="N378" s="113"/>
      <c r="O378" s="113"/>
      <c r="P378" s="115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</row>
    <row r="379" spans="1:26" ht="17.25" customHeight="1">
      <c r="A379" s="3"/>
      <c r="B379" s="113"/>
      <c r="C379" s="113"/>
      <c r="D379" s="113"/>
      <c r="E379" s="113"/>
      <c r="F379" s="113"/>
      <c r="G379" s="115"/>
      <c r="H379" s="116"/>
      <c r="I379" s="116"/>
      <c r="J379" s="116"/>
      <c r="K379" s="113"/>
      <c r="L379" s="113"/>
      <c r="M379" s="113"/>
      <c r="N379" s="113"/>
      <c r="O379" s="113"/>
      <c r="P379" s="115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</row>
    <row r="380" spans="1:26" ht="17.25" customHeight="1">
      <c r="A380" s="3"/>
      <c r="B380" s="113"/>
      <c r="C380" s="113"/>
      <c r="D380" s="113"/>
      <c r="E380" s="113"/>
      <c r="F380" s="113"/>
      <c r="G380" s="115"/>
      <c r="H380" s="116"/>
      <c r="I380" s="116"/>
      <c r="J380" s="116"/>
      <c r="K380" s="113"/>
      <c r="L380" s="113"/>
      <c r="M380" s="113"/>
      <c r="N380" s="113"/>
      <c r="O380" s="113"/>
      <c r="P380" s="115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</row>
    <row r="381" spans="1:26" ht="17.25" customHeight="1">
      <c r="A381" s="3"/>
      <c r="B381" s="113"/>
      <c r="C381" s="113"/>
      <c r="D381" s="113"/>
      <c r="E381" s="113"/>
      <c r="F381" s="113"/>
      <c r="G381" s="115"/>
      <c r="H381" s="116"/>
      <c r="I381" s="116"/>
      <c r="J381" s="116"/>
      <c r="K381" s="113"/>
      <c r="L381" s="113"/>
      <c r="M381" s="113"/>
      <c r="N381" s="113"/>
      <c r="O381" s="113"/>
      <c r="P381" s="115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</row>
    <row r="382" spans="1:26" ht="17.25" customHeight="1">
      <c r="A382" s="3"/>
      <c r="B382" s="113"/>
      <c r="C382" s="113"/>
      <c r="D382" s="113"/>
      <c r="E382" s="113"/>
      <c r="F382" s="113"/>
      <c r="G382" s="115"/>
      <c r="H382" s="116"/>
      <c r="I382" s="116"/>
      <c r="J382" s="116"/>
      <c r="K382" s="113"/>
      <c r="L382" s="113"/>
      <c r="M382" s="113"/>
      <c r="N382" s="113"/>
      <c r="O382" s="113"/>
      <c r="P382" s="115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</row>
    <row r="383" spans="1:26" ht="17.25" customHeight="1">
      <c r="A383" s="3"/>
      <c r="B383" s="113"/>
      <c r="C383" s="113"/>
      <c r="D383" s="113"/>
      <c r="E383" s="113"/>
      <c r="F383" s="113"/>
      <c r="G383" s="115"/>
      <c r="H383" s="116"/>
      <c r="I383" s="116"/>
      <c r="J383" s="116"/>
      <c r="K383" s="113"/>
      <c r="L383" s="113"/>
      <c r="M383" s="113"/>
      <c r="N383" s="113"/>
      <c r="O383" s="113"/>
      <c r="P383" s="115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</row>
    <row r="384" spans="1:26" ht="17.25" customHeight="1">
      <c r="A384" s="3"/>
      <c r="B384" s="113"/>
      <c r="C384" s="113"/>
      <c r="D384" s="113"/>
      <c r="E384" s="113"/>
      <c r="F384" s="113"/>
      <c r="G384" s="115"/>
      <c r="H384" s="116"/>
      <c r="I384" s="116"/>
      <c r="J384" s="116"/>
      <c r="K384" s="113"/>
      <c r="L384" s="113"/>
      <c r="M384" s="113"/>
      <c r="N384" s="113"/>
      <c r="O384" s="113"/>
      <c r="P384" s="115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</row>
    <row r="385" spans="1:26" ht="17.25" customHeight="1">
      <c r="A385" s="3"/>
      <c r="B385" s="113"/>
      <c r="C385" s="113"/>
      <c r="D385" s="113"/>
      <c r="E385" s="113"/>
      <c r="F385" s="113"/>
      <c r="G385" s="115"/>
      <c r="H385" s="116"/>
      <c r="I385" s="116"/>
      <c r="J385" s="116"/>
      <c r="K385" s="113"/>
      <c r="L385" s="113"/>
      <c r="M385" s="113"/>
      <c r="N385" s="113"/>
      <c r="O385" s="113"/>
      <c r="P385" s="115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</row>
    <row r="386" spans="1:26" ht="17.25" customHeight="1">
      <c r="A386" s="3"/>
      <c r="B386" s="113"/>
      <c r="C386" s="113"/>
      <c r="D386" s="113"/>
      <c r="E386" s="113"/>
      <c r="F386" s="113"/>
      <c r="G386" s="115"/>
      <c r="H386" s="116"/>
      <c r="I386" s="116"/>
      <c r="J386" s="116"/>
      <c r="K386" s="113"/>
      <c r="L386" s="113"/>
      <c r="M386" s="113"/>
      <c r="N386" s="113"/>
      <c r="O386" s="113"/>
      <c r="P386" s="115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</row>
    <row r="387" spans="1:26" ht="17.25" customHeight="1">
      <c r="A387" s="3"/>
      <c r="B387" s="113"/>
      <c r="C387" s="113"/>
      <c r="D387" s="113"/>
      <c r="E387" s="113"/>
      <c r="F387" s="113"/>
      <c r="G387" s="115"/>
      <c r="H387" s="116"/>
      <c r="I387" s="116"/>
      <c r="J387" s="116"/>
      <c r="K387" s="113"/>
      <c r="L387" s="113"/>
      <c r="M387" s="113"/>
      <c r="N387" s="113"/>
      <c r="O387" s="113"/>
      <c r="P387" s="115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</row>
    <row r="388" spans="1:26" ht="17.25" customHeight="1">
      <c r="A388" s="3"/>
      <c r="B388" s="113"/>
      <c r="C388" s="113"/>
      <c r="D388" s="113"/>
      <c r="E388" s="113"/>
      <c r="F388" s="113"/>
      <c r="G388" s="115"/>
      <c r="H388" s="116"/>
      <c r="I388" s="116"/>
      <c r="J388" s="116"/>
      <c r="K388" s="113"/>
      <c r="L388" s="113"/>
      <c r="M388" s="113"/>
      <c r="N388" s="113"/>
      <c r="O388" s="113"/>
      <c r="P388" s="115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</row>
    <row r="389" spans="1:26" ht="17.25" customHeight="1">
      <c r="A389" s="3"/>
      <c r="B389" s="113"/>
      <c r="C389" s="113"/>
      <c r="D389" s="113"/>
      <c r="E389" s="113"/>
      <c r="F389" s="113"/>
      <c r="G389" s="115"/>
      <c r="H389" s="116"/>
      <c r="I389" s="116"/>
      <c r="J389" s="116"/>
      <c r="K389" s="113"/>
      <c r="L389" s="113"/>
      <c r="M389" s="113"/>
      <c r="N389" s="113"/>
      <c r="O389" s="113"/>
      <c r="P389" s="115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</row>
    <row r="390" spans="1:26" ht="17.25" customHeight="1">
      <c r="A390" s="3"/>
      <c r="B390" s="113"/>
      <c r="C390" s="113"/>
      <c r="D390" s="113"/>
      <c r="E390" s="113"/>
      <c r="F390" s="113"/>
      <c r="G390" s="115"/>
      <c r="H390" s="116"/>
      <c r="I390" s="116"/>
      <c r="J390" s="116"/>
      <c r="K390" s="113"/>
      <c r="L390" s="113"/>
      <c r="M390" s="113"/>
      <c r="N390" s="113"/>
      <c r="O390" s="113"/>
      <c r="P390" s="115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</row>
    <row r="391" spans="1:26" ht="17.25" customHeight="1">
      <c r="A391" s="3"/>
      <c r="B391" s="113"/>
      <c r="C391" s="113"/>
      <c r="D391" s="113"/>
      <c r="E391" s="113"/>
      <c r="F391" s="113"/>
      <c r="G391" s="115"/>
      <c r="H391" s="116"/>
      <c r="I391" s="116"/>
      <c r="J391" s="116"/>
      <c r="K391" s="113"/>
      <c r="L391" s="113"/>
      <c r="M391" s="113"/>
      <c r="N391" s="113"/>
      <c r="O391" s="113"/>
      <c r="P391" s="115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</row>
    <row r="392" spans="1:26" ht="17.25" customHeight="1">
      <c r="A392" s="3"/>
      <c r="B392" s="113"/>
      <c r="C392" s="113"/>
      <c r="D392" s="113"/>
      <c r="E392" s="113"/>
      <c r="F392" s="113"/>
      <c r="G392" s="115"/>
      <c r="H392" s="116"/>
      <c r="I392" s="116"/>
      <c r="J392" s="116"/>
      <c r="K392" s="113"/>
      <c r="L392" s="113"/>
      <c r="M392" s="113"/>
      <c r="N392" s="113"/>
      <c r="O392" s="113"/>
      <c r="P392" s="115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</row>
    <row r="393" spans="1:26" ht="17.25" customHeight="1">
      <c r="A393" s="3"/>
      <c r="B393" s="113"/>
      <c r="C393" s="113"/>
      <c r="D393" s="113"/>
      <c r="E393" s="113"/>
      <c r="F393" s="113"/>
      <c r="G393" s="115"/>
      <c r="H393" s="116"/>
      <c r="I393" s="116"/>
      <c r="J393" s="116"/>
      <c r="K393" s="113"/>
      <c r="L393" s="113"/>
      <c r="M393" s="113"/>
      <c r="N393" s="113"/>
      <c r="O393" s="113"/>
      <c r="P393" s="115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</row>
    <row r="394" spans="1:26" ht="17.25" customHeight="1">
      <c r="A394" s="3"/>
      <c r="B394" s="113"/>
      <c r="C394" s="113"/>
      <c r="D394" s="113"/>
      <c r="E394" s="113"/>
      <c r="F394" s="113"/>
      <c r="G394" s="115"/>
      <c r="H394" s="116"/>
      <c r="I394" s="116"/>
      <c r="J394" s="116"/>
      <c r="K394" s="113"/>
      <c r="L394" s="113"/>
      <c r="M394" s="113"/>
      <c r="N394" s="113"/>
      <c r="O394" s="113"/>
      <c r="P394" s="115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</row>
    <row r="395" spans="1:26" ht="17.25" customHeight="1">
      <c r="A395" s="3"/>
      <c r="B395" s="113"/>
      <c r="C395" s="113"/>
      <c r="D395" s="113"/>
      <c r="E395" s="113"/>
      <c r="F395" s="113"/>
      <c r="G395" s="115"/>
      <c r="H395" s="116"/>
      <c r="I395" s="116"/>
      <c r="J395" s="116"/>
      <c r="K395" s="113"/>
      <c r="L395" s="113"/>
      <c r="M395" s="113"/>
      <c r="N395" s="113"/>
      <c r="O395" s="113"/>
      <c r="P395" s="115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</row>
    <row r="396" spans="1:26" ht="17.25" customHeight="1">
      <c r="A396" s="3"/>
      <c r="B396" s="113"/>
      <c r="C396" s="113"/>
      <c r="D396" s="113"/>
      <c r="E396" s="113"/>
      <c r="F396" s="113"/>
      <c r="G396" s="115"/>
      <c r="H396" s="116"/>
      <c r="I396" s="116"/>
      <c r="J396" s="116"/>
      <c r="K396" s="113"/>
      <c r="L396" s="113"/>
      <c r="M396" s="113"/>
      <c r="N396" s="113"/>
      <c r="O396" s="113"/>
      <c r="P396" s="115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</row>
    <row r="397" spans="1:26" ht="17.25" customHeight="1">
      <c r="A397" s="3"/>
      <c r="B397" s="113"/>
      <c r="C397" s="113"/>
      <c r="D397" s="113"/>
      <c r="E397" s="113"/>
      <c r="F397" s="113"/>
      <c r="G397" s="115"/>
      <c r="H397" s="116"/>
      <c r="I397" s="116"/>
      <c r="J397" s="116"/>
      <c r="K397" s="113"/>
      <c r="L397" s="113"/>
      <c r="M397" s="113"/>
      <c r="N397" s="113"/>
      <c r="O397" s="113"/>
      <c r="P397" s="115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</row>
    <row r="398" spans="1:26" ht="17.25" customHeight="1">
      <c r="A398" s="3"/>
      <c r="B398" s="113"/>
      <c r="C398" s="113"/>
      <c r="D398" s="113"/>
      <c r="E398" s="113"/>
      <c r="F398" s="113"/>
      <c r="G398" s="115"/>
      <c r="H398" s="116"/>
      <c r="I398" s="116"/>
      <c r="J398" s="116"/>
      <c r="K398" s="113"/>
      <c r="L398" s="113"/>
      <c r="M398" s="113"/>
      <c r="N398" s="113"/>
      <c r="O398" s="113"/>
      <c r="P398" s="115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</row>
    <row r="399" spans="1:26" ht="17.25" customHeight="1">
      <c r="A399" s="3"/>
      <c r="B399" s="113"/>
      <c r="C399" s="113"/>
      <c r="D399" s="113"/>
      <c r="E399" s="113"/>
      <c r="F399" s="113"/>
      <c r="G399" s="115"/>
      <c r="H399" s="116"/>
      <c r="I399" s="116"/>
      <c r="J399" s="116"/>
      <c r="K399" s="113"/>
      <c r="L399" s="113"/>
      <c r="M399" s="113"/>
      <c r="N399" s="113"/>
      <c r="O399" s="113"/>
      <c r="P399" s="115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</row>
    <row r="400" spans="1:26" ht="17.25" customHeight="1">
      <c r="A400" s="3"/>
      <c r="B400" s="113"/>
      <c r="C400" s="113"/>
      <c r="D400" s="113"/>
      <c r="E400" s="113"/>
      <c r="F400" s="113"/>
      <c r="G400" s="115"/>
      <c r="H400" s="116"/>
      <c r="I400" s="116"/>
      <c r="J400" s="116"/>
      <c r="K400" s="113"/>
      <c r="L400" s="113"/>
      <c r="M400" s="113"/>
      <c r="N400" s="113"/>
      <c r="O400" s="113"/>
      <c r="P400" s="115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</row>
    <row r="401" spans="1:26" ht="17.25" customHeight="1">
      <c r="A401" s="3"/>
      <c r="B401" s="113"/>
      <c r="C401" s="113"/>
      <c r="D401" s="113"/>
      <c r="E401" s="113"/>
      <c r="F401" s="113"/>
      <c r="G401" s="115"/>
      <c r="H401" s="116"/>
      <c r="I401" s="116"/>
      <c r="J401" s="116"/>
      <c r="K401" s="113"/>
      <c r="L401" s="113"/>
      <c r="M401" s="113"/>
      <c r="N401" s="113"/>
      <c r="O401" s="113"/>
      <c r="P401" s="115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</row>
    <row r="402" spans="1:26" ht="17.25" customHeight="1">
      <c r="A402" s="3"/>
      <c r="B402" s="113"/>
      <c r="C402" s="113"/>
      <c r="D402" s="113"/>
      <c r="E402" s="113"/>
      <c r="F402" s="113"/>
      <c r="G402" s="115"/>
      <c r="H402" s="116"/>
      <c r="I402" s="116"/>
      <c r="J402" s="116"/>
      <c r="K402" s="113"/>
      <c r="L402" s="113"/>
      <c r="M402" s="113"/>
      <c r="N402" s="113"/>
      <c r="O402" s="113"/>
      <c r="P402" s="115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</row>
    <row r="403" spans="1:26" ht="17.25" customHeight="1">
      <c r="A403" s="3"/>
      <c r="B403" s="113"/>
      <c r="C403" s="113"/>
      <c r="D403" s="113"/>
      <c r="E403" s="113"/>
      <c r="F403" s="113"/>
      <c r="G403" s="115"/>
      <c r="H403" s="116"/>
      <c r="I403" s="116"/>
      <c r="J403" s="116"/>
      <c r="K403" s="113"/>
      <c r="L403" s="113"/>
      <c r="M403" s="113"/>
      <c r="N403" s="113"/>
      <c r="O403" s="113"/>
      <c r="P403" s="115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</row>
    <row r="404" spans="1:26" ht="17.25" customHeight="1">
      <c r="A404" s="3"/>
      <c r="B404" s="113"/>
      <c r="C404" s="113"/>
      <c r="D404" s="113"/>
      <c r="E404" s="113"/>
      <c r="F404" s="113"/>
      <c r="G404" s="115"/>
      <c r="H404" s="116"/>
      <c r="I404" s="116"/>
      <c r="J404" s="116"/>
      <c r="K404" s="113"/>
      <c r="L404" s="113"/>
      <c r="M404" s="113"/>
      <c r="N404" s="113"/>
      <c r="O404" s="113"/>
      <c r="P404" s="115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</row>
    <row r="405" spans="1:26" ht="17.25" customHeight="1">
      <c r="A405" s="3"/>
      <c r="B405" s="113"/>
      <c r="C405" s="113"/>
      <c r="D405" s="113"/>
      <c r="E405" s="113"/>
      <c r="F405" s="113"/>
      <c r="G405" s="115"/>
      <c r="H405" s="116"/>
      <c r="I405" s="116"/>
      <c r="J405" s="116"/>
      <c r="K405" s="113"/>
      <c r="L405" s="113"/>
      <c r="M405" s="113"/>
      <c r="N405" s="113"/>
      <c r="O405" s="113"/>
      <c r="P405" s="115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</row>
    <row r="406" spans="1:26" ht="17.25" customHeight="1">
      <c r="A406" s="3"/>
      <c r="B406" s="113"/>
      <c r="C406" s="113"/>
      <c r="D406" s="113"/>
      <c r="E406" s="113"/>
      <c r="F406" s="113"/>
      <c r="G406" s="115"/>
      <c r="H406" s="116"/>
      <c r="I406" s="116"/>
      <c r="J406" s="116"/>
      <c r="K406" s="113"/>
      <c r="L406" s="113"/>
      <c r="M406" s="113"/>
      <c r="N406" s="113"/>
      <c r="O406" s="113"/>
      <c r="P406" s="115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</row>
    <row r="407" spans="1:26" ht="17.25" customHeight="1">
      <c r="A407" s="3"/>
      <c r="B407" s="113"/>
      <c r="C407" s="113"/>
      <c r="D407" s="113"/>
      <c r="E407" s="113"/>
      <c r="F407" s="113"/>
      <c r="G407" s="115"/>
      <c r="H407" s="116"/>
      <c r="I407" s="116"/>
      <c r="J407" s="116"/>
      <c r="K407" s="113"/>
      <c r="L407" s="113"/>
      <c r="M407" s="113"/>
      <c r="N407" s="113"/>
      <c r="O407" s="113"/>
      <c r="P407" s="115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</row>
    <row r="408" spans="1:26" ht="17.25" customHeight="1">
      <c r="A408" s="3"/>
      <c r="B408" s="113"/>
      <c r="C408" s="113"/>
      <c r="D408" s="113"/>
      <c r="E408" s="113"/>
      <c r="F408" s="113"/>
      <c r="G408" s="115"/>
      <c r="H408" s="116"/>
      <c r="I408" s="116"/>
      <c r="J408" s="116"/>
      <c r="K408" s="113"/>
      <c r="L408" s="113"/>
      <c r="M408" s="113"/>
      <c r="N408" s="113"/>
      <c r="O408" s="113"/>
      <c r="P408" s="115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</row>
    <row r="409" spans="1:26" ht="17.25" customHeight="1">
      <c r="A409" s="3"/>
      <c r="B409" s="113"/>
      <c r="C409" s="113"/>
      <c r="D409" s="113"/>
      <c r="E409" s="113"/>
      <c r="F409" s="113"/>
      <c r="G409" s="115"/>
      <c r="H409" s="116"/>
      <c r="I409" s="116"/>
      <c r="J409" s="116"/>
      <c r="K409" s="113"/>
      <c r="L409" s="113"/>
      <c r="M409" s="113"/>
      <c r="N409" s="113"/>
      <c r="O409" s="113"/>
      <c r="P409" s="115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</row>
    <row r="410" spans="1:26" ht="17.25" customHeight="1">
      <c r="A410" s="3"/>
      <c r="B410" s="113"/>
      <c r="C410" s="113"/>
      <c r="D410" s="113"/>
      <c r="E410" s="113"/>
      <c r="F410" s="113"/>
      <c r="G410" s="115"/>
      <c r="H410" s="116"/>
      <c r="I410" s="116"/>
      <c r="J410" s="116"/>
      <c r="K410" s="113"/>
      <c r="L410" s="113"/>
      <c r="M410" s="113"/>
      <c r="N410" s="113"/>
      <c r="O410" s="113"/>
      <c r="P410" s="115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</row>
    <row r="411" spans="1:26" ht="17.25" customHeight="1">
      <c r="A411" s="3"/>
      <c r="B411" s="113"/>
      <c r="C411" s="113"/>
      <c r="D411" s="113"/>
      <c r="E411" s="113"/>
      <c r="F411" s="113"/>
      <c r="G411" s="115"/>
      <c r="H411" s="116"/>
      <c r="I411" s="116"/>
      <c r="J411" s="116"/>
      <c r="K411" s="113"/>
      <c r="L411" s="113"/>
      <c r="M411" s="113"/>
      <c r="N411" s="113"/>
      <c r="O411" s="113"/>
      <c r="P411" s="115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</row>
    <row r="412" spans="1:26" ht="17.25" customHeight="1">
      <c r="A412" s="3"/>
      <c r="B412" s="113"/>
      <c r="C412" s="113"/>
      <c r="D412" s="113"/>
      <c r="E412" s="113"/>
      <c r="F412" s="113"/>
      <c r="G412" s="115"/>
      <c r="H412" s="116"/>
      <c r="I412" s="116"/>
      <c r="J412" s="116"/>
      <c r="K412" s="113"/>
      <c r="L412" s="113"/>
      <c r="M412" s="113"/>
      <c r="N412" s="113"/>
      <c r="O412" s="113"/>
      <c r="P412" s="115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</row>
    <row r="413" spans="1:26" ht="17.25" customHeight="1">
      <c r="A413" s="3"/>
      <c r="B413" s="113"/>
      <c r="C413" s="113"/>
      <c r="D413" s="113"/>
      <c r="E413" s="113"/>
      <c r="F413" s="113"/>
      <c r="G413" s="115"/>
      <c r="H413" s="116"/>
      <c r="I413" s="116"/>
      <c r="J413" s="116"/>
      <c r="K413" s="113"/>
      <c r="L413" s="113"/>
      <c r="M413" s="113"/>
      <c r="N413" s="113"/>
      <c r="O413" s="113"/>
      <c r="P413" s="115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</row>
    <row r="414" spans="1:26" ht="17.25" customHeight="1">
      <c r="A414" s="3"/>
      <c r="B414" s="113"/>
      <c r="C414" s="113"/>
      <c r="D414" s="113"/>
      <c r="E414" s="113"/>
      <c r="F414" s="113"/>
      <c r="G414" s="115"/>
      <c r="H414" s="116"/>
      <c r="I414" s="116"/>
      <c r="J414" s="116"/>
      <c r="K414" s="113"/>
      <c r="L414" s="113"/>
      <c r="M414" s="113"/>
      <c r="N414" s="113"/>
      <c r="O414" s="113"/>
      <c r="P414" s="115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</row>
    <row r="415" spans="1:26" ht="17.25" customHeight="1">
      <c r="A415" s="3"/>
      <c r="B415" s="113"/>
      <c r="C415" s="113"/>
      <c r="D415" s="113"/>
      <c r="E415" s="113"/>
      <c r="F415" s="113"/>
      <c r="G415" s="115"/>
      <c r="H415" s="116"/>
      <c r="I415" s="116"/>
      <c r="J415" s="116"/>
      <c r="K415" s="113"/>
      <c r="L415" s="113"/>
      <c r="M415" s="113"/>
      <c r="N415" s="113"/>
      <c r="O415" s="113"/>
      <c r="P415" s="115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</row>
    <row r="416" spans="1:26" ht="17.25" customHeight="1">
      <c r="A416" s="3"/>
      <c r="B416" s="113"/>
      <c r="C416" s="113"/>
      <c r="D416" s="113"/>
      <c r="E416" s="113"/>
      <c r="F416" s="113"/>
      <c r="G416" s="115"/>
      <c r="H416" s="116"/>
      <c r="I416" s="116"/>
      <c r="J416" s="116"/>
      <c r="K416" s="113"/>
      <c r="L416" s="113"/>
      <c r="M416" s="113"/>
      <c r="N416" s="113"/>
      <c r="O416" s="113"/>
      <c r="P416" s="115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</row>
    <row r="417" spans="1:26" ht="17.25" customHeight="1">
      <c r="A417" s="3"/>
      <c r="B417" s="113"/>
      <c r="C417" s="113"/>
      <c r="D417" s="113"/>
      <c r="E417" s="113"/>
      <c r="F417" s="113"/>
      <c r="G417" s="115"/>
      <c r="H417" s="116"/>
      <c r="I417" s="116"/>
      <c r="J417" s="116"/>
      <c r="K417" s="113"/>
      <c r="L417" s="113"/>
      <c r="M417" s="113"/>
      <c r="N417" s="113"/>
      <c r="O417" s="113"/>
      <c r="P417" s="115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</row>
    <row r="418" spans="1:26" ht="17.25" customHeight="1">
      <c r="A418" s="3"/>
      <c r="B418" s="113"/>
      <c r="C418" s="113"/>
      <c r="D418" s="113"/>
      <c r="E418" s="113"/>
      <c r="F418" s="113"/>
      <c r="G418" s="115"/>
      <c r="H418" s="116"/>
      <c r="I418" s="116"/>
      <c r="J418" s="116"/>
      <c r="K418" s="113"/>
      <c r="L418" s="113"/>
      <c r="M418" s="113"/>
      <c r="N418" s="113"/>
      <c r="O418" s="113"/>
      <c r="P418" s="115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</row>
    <row r="419" spans="1:26" ht="17.25" customHeight="1">
      <c r="A419" s="3"/>
      <c r="B419" s="113"/>
      <c r="C419" s="113"/>
      <c r="D419" s="113"/>
      <c r="E419" s="113"/>
      <c r="F419" s="113"/>
      <c r="G419" s="115"/>
      <c r="H419" s="116"/>
      <c r="I419" s="116"/>
      <c r="J419" s="116"/>
      <c r="K419" s="113"/>
      <c r="L419" s="113"/>
      <c r="M419" s="113"/>
      <c r="N419" s="113"/>
      <c r="O419" s="113"/>
      <c r="P419" s="115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</row>
    <row r="420" spans="1:26" ht="17.25" customHeight="1">
      <c r="A420" s="3"/>
      <c r="B420" s="113"/>
      <c r="C420" s="113"/>
      <c r="D420" s="113"/>
      <c r="E420" s="113"/>
      <c r="F420" s="113"/>
      <c r="G420" s="115"/>
      <c r="H420" s="116"/>
      <c r="I420" s="116"/>
      <c r="J420" s="116"/>
      <c r="K420" s="113"/>
      <c r="L420" s="113"/>
      <c r="M420" s="113"/>
      <c r="N420" s="113"/>
      <c r="O420" s="113"/>
      <c r="P420" s="115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</row>
    <row r="421" spans="1:26" ht="17.25" customHeight="1">
      <c r="A421" s="3"/>
      <c r="B421" s="113"/>
      <c r="C421" s="113"/>
      <c r="D421" s="113"/>
      <c r="E421" s="113"/>
      <c r="F421" s="113"/>
      <c r="G421" s="115"/>
      <c r="H421" s="116"/>
      <c r="I421" s="116"/>
      <c r="J421" s="116"/>
      <c r="K421" s="113"/>
      <c r="L421" s="113"/>
      <c r="M421" s="113"/>
      <c r="N421" s="113"/>
      <c r="O421" s="113"/>
      <c r="P421" s="115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</row>
    <row r="422" spans="1:26" ht="17.25" customHeight="1">
      <c r="A422" s="3"/>
      <c r="B422" s="113"/>
      <c r="C422" s="113"/>
      <c r="D422" s="113"/>
      <c r="E422" s="113"/>
      <c r="F422" s="113"/>
      <c r="G422" s="115"/>
      <c r="H422" s="116"/>
      <c r="I422" s="116"/>
      <c r="J422" s="116"/>
      <c r="K422" s="113"/>
      <c r="L422" s="113"/>
      <c r="M422" s="113"/>
      <c r="N422" s="113"/>
      <c r="O422" s="113"/>
      <c r="P422" s="115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</row>
    <row r="423" spans="1:26" ht="17.25" customHeight="1">
      <c r="A423" s="3"/>
      <c r="B423" s="113"/>
      <c r="C423" s="113"/>
      <c r="D423" s="113"/>
      <c r="E423" s="113"/>
      <c r="F423" s="113"/>
      <c r="G423" s="115"/>
      <c r="H423" s="116"/>
      <c r="I423" s="116"/>
      <c r="J423" s="116"/>
      <c r="K423" s="113"/>
      <c r="L423" s="113"/>
      <c r="M423" s="113"/>
      <c r="N423" s="113"/>
      <c r="O423" s="113"/>
      <c r="P423" s="115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</row>
    <row r="424" spans="1:26" ht="17.25" customHeight="1">
      <c r="A424" s="3"/>
      <c r="B424" s="113"/>
      <c r="C424" s="113"/>
      <c r="D424" s="113"/>
      <c r="E424" s="113"/>
      <c r="F424" s="113"/>
      <c r="G424" s="115"/>
      <c r="H424" s="116"/>
      <c r="I424" s="116"/>
      <c r="J424" s="116"/>
      <c r="K424" s="113"/>
      <c r="L424" s="113"/>
      <c r="M424" s="113"/>
      <c r="N424" s="113"/>
      <c r="O424" s="113"/>
      <c r="P424" s="115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</row>
    <row r="425" spans="1:26" ht="17.25" customHeight="1">
      <c r="A425" s="3"/>
      <c r="B425" s="113"/>
      <c r="C425" s="113"/>
      <c r="D425" s="113"/>
      <c r="E425" s="113"/>
      <c r="F425" s="113"/>
      <c r="G425" s="115"/>
      <c r="H425" s="116"/>
      <c r="I425" s="116"/>
      <c r="J425" s="116"/>
      <c r="K425" s="113"/>
      <c r="L425" s="113"/>
      <c r="M425" s="113"/>
      <c r="N425" s="113"/>
      <c r="O425" s="113"/>
      <c r="P425" s="115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</row>
    <row r="426" spans="1:26" ht="17.25" customHeight="1">
      <c r="A426" s="3"/>
      <c r="B426" s="113"/>
      <c r="C426" s="113"/>
      <c r="D426" s="113"/>
      <c r="E426" s="113"/>
      <c r="F426" s="113"/>
      <c r="G426" s="115"/>
      <c r="H426" s="116"/>
      <c r="I426" s="116"/>
      <c r="J426" s="116"/>
      <c r="K426" s="113"/>
      <c r="L426" s="113"/>
      <c r="M426" s="113"/>
      <c r="N426" s="113"/>
      <c r="O426" s="113"/>
      <c r="P426" s="115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</row>
    <row r="427" spans="1:26" ht="17.25" customHeight="1">
      <c r="A427" s="3"/>
      <c r="B427" s="113"/>
      <c r="C427" s="113"/>
      <c r="D427" s="113"/>
      <c r="E427" s="113"/>
      <c r="F427" s="113"/>
      <c r="G427" s="115"/>
      <c r="H427" s="116"/>
      <c r="I427" s="116"/>
      <c r="J427" s="116"/>
      <c r="K427" s="113"/>
      <c r="L427" s="113"/>
      <c r="M427" s="113"/>
      <c r="N427" s="113"/>
      <c r="O427" s="113"/>
      <c r="P427" s="115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</row>
    <row r="428" spans="1:26" ht="17.25" customHeight="1">
      <c r="A428" s="3"/>
      <c r="B428" s="113"/>
      <c r="C428" s="113"/>
      <c r="D428" s="113"/>
      <c r="E428" s="113"/>
      <c r="F428" s="113"/>
      <c r="G428" s="115"/>
      <c r="H428" s="116"/>
      <c r="I428" s="116"/>
      <c r="J428" s="116"/>
      <c r="K428" s="113"/>
      <c r="L428" s="113"/>
      <c r="M428" s="113"/>
      <c r="N428" s="113"/>
      <c r="O428" s="113"/>
      <c r="P428" s="115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</row>
    <row r="429" spans="1:26" ht="17.25" customHeight="1">
      <c r="A429" s="3"/>
      <c r="B429" s="113"/>
      <c r="C429" s="113"/>
      <c r="D429" s="113"/>
      <c r="E429" s="113"/>
      <c r="F429" s="113"/>
      <c r="G429" s="115"/>
      <c r="H429" s="116"/>
      <c r="I429" s="116"/>
      <c r="J429" s="116"/>
      <c r="K429" s="113"/>
      <c r="L429" s="113"/>
      <c r="M429" s="113"/>
      <c r="N429" s="113"/>
      <c r="O429" s="113"/>
      <c r="P429" s="115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</row>
    <row r="430" spans="1:26" ht="17.25" customHeight="1">
      <c r="A430" s="3"/>
      <c r="B430" s="113"/>
      <c r="C430" s="113"/>
      <c r="D430" s="113"/>
      <c r="E430" s="113"/>
      <c r="F430" s="113"/>
      <c r="G430" s="115"/>
      <c r="H430" s="116"/>
      <c r="I430" s="116"/>
      <c r="J430" s="116"/>
      <c r="K430" s="113"/>
      <c r="L430" s="113"/>
      <c r="M430" s="113"/>
      <c r="N430" s="113"/>
      <c r="O430" s="113"/>
      <c r="P430" s="115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</row>
    <row r="431" spans="1:26" ht="17.25" customHeight="1">
      <c r="A431" s="3"/>
      <c r="B431" s="113"/>
      <c r="C431" s="113"/>
      <c r="D431" s="113"/>
      <c r="E431" s="113"/>
      <c r="F431" s="113"/>
      <c r="G431" s="115"/>
      <c r="H431" s="116"/>
      <c r="I431" s="116"/>
      <c r="J431" s="116"/>
      <c r="K431" s="113"/>
      <c r="L431" s="113"/>
      <c r="M431" s="113"/>
      <c r="N431" s="113"/>
      <c r="O431" s="113"/>
      <c r="P431" s="115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</row>
    <row r="432" spans="1:26" ht="17.25" customHeight="1">
      <c r="A432" s="3"/>
      <c r="B432" s="113"/>
      <c r="C432" s="113"/>
      <c r="D432" s="113"/>
      <c r="E432" s="113"/>
      <c r="F432" s="113"/>
      <c r="G432" s="115"/>
      <c r="H432" s="116"/>
      <c r="I432" s="116"/>
      <c r="J432" s="116"/>
      <c r="K432" s="113"/>
      <c r="L432" s="113"/>
      <c r="M432" s="113"/>
      <c r="N432" s="113"/>
      <c r="O432" s="113"/>
      <c r="P432" s="115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</row>
    <row r="433" spans="1:26" ht="17.25" customHeight="1">
      <c r="A433" s="3"/>
      <c r="B433" s="113"/>
      <c r="C433" s="113"/>
      <c r="D433" s="113"/>
      <c r="E433" s="113"/>
      <c r="F433" s="113"/>
      <c r="G433" s="115"/>
      <c r="H433" s="116"/>
      <c r="I433" s="116"/>
      <c r="J433" s="116"/>
      <c r="K433" s="113"/>
      <c r="L433" s="113"/>
      <c r="M433" s="113"/>
      <c r="N433" s="113"/>
      <c r="O433" s="113"/>
      <c r="P433" s="115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</row>
    <row r="434" spans="1:26" ht="17.25" customHeight="1">
      <c r="A434" s="3"/>
      <c r="B434" s="113"/>
      <c r="C434" s="113"/>
      <c r="D434" s="113"/>
      <c r="E434" s="113"/>
      <c r="F434" s="113"/>
      <c r="G434" s="115"/>
      <c r="H434" s="116"/>
      <c r="I434" s="116"/>
      <c r="J434" s="116"/>
      <c r="K434" s="113"/>
      <c r="L434" s="113"/>
      <c r="M434" s="113"/>
      <c r="N434" s="113"/>
      <c r="O434" s="113"/>
      <c r="P434" s="115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</row>
    <row r="435" spans="1:26" ht="17.25" customHeight="1">
      <c r="A435" s="3"/>
      <c r="B435" s="113"/>
      <c r="C435" s="113"/>
      <c r="D435" s="113"/>
      <c r="E435" s="113"/>
      <c r="F435" s="113"/>
      <c r="G435" s="115"/>
      <c r="H435" s="116"/>
      <c r="I435" s="116"/>
      <c r="J435" s="116"/>
      <c r="K435" s="113"/>
      <c r="L435" s="113"/>
      <c r="M435" s="113"/>
      <c r="N435" s="113"/>
      <c r="O435" s="113"/>
      <c r="P435" s="115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</row>
    <row r="436" spans="1:26" ht="17.25" customHeight="1">
      <c r="A436" s="3"/>
      <c r="B436" s="113"/>
      <c r="C436" s="113"/>
      <c r="D436" s="113"/>
      <c r="E436" s="113"/>
      <c r="F436" s="113"/>
      <c r="G436" s="115"/>
      <c r="H436" s="116"/>
      <c r="I436" s="116"/>
      <c r="J436" s="116"/>
      <c r="K436" s="113"/>
      <c r="L436" s="113"/>
      <c r="M436" s="113"/>
      <c r="N436" s="113"/>
      <c r="O436" s="113"/>
      <c r="P436" s="115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</row>
    <row r="437" spans="1:26" ht="17.25" customHeight="1">
      <c r="A437" s="3"/>
      <c r="B437" s="113"/>
      <c r="C437" s="113"/>
      <c r="D437" s="113"/>
      <c r="E437" s="113"/>
      <c r="F437" s="113"/>
      <c r="G437" s="115"/>
      <c r="H437" s="116"/>
      <c r="I437" s="116"/>
      <c r="J437" s="116"/>
      <c r="K437" s="113"/>
      <c r="L437" s="113"/>
      <c r="M437" s="113"/>
      <c r="N437" s="113"/>
      <c r="O437" s="113"/>
      <c r="P437" s="115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</row>
    <row r="438" spans="1:26" ht="17.25" customHeight="1">
      <c r="A438" s="3"/>
      <c r="B438" s="113"/>
      <c r="C438" s="113"/>
      <c r="D438" s="113"/>
      <c r="E438" s="113"/>
      <c r="F438" s="113"/>
      <c r="G438" s="115"/>
      <c r="H438" s="116"/>
      <c r="I438" s="116"/>
      <c r="J438" s="116"/>
      <c r="K438" s="113"/>
      <c r="L438" s="113"/>
      <c r="M438" s="113"/>
      <c r="N438" s="113"/>
      <c r="O438" s="113"/>
      <c r="P438" s="115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</row>
    <row r="439" spans="1:26" ht="17.25" customHeight="1">
      <c r="A439" s="3"/>
      <c r="B439" s="113"/>
      <c r="C439" s="113"/>
      <c r="D439" s="113"/>
      <c r="E439" s="113"/>
      <c r="F439" s="113"/>
      <c r="G439" s="115"/>
      <c r="H439" s="116"/>
      <c r="I439" s="116"/>
      <c r="J439" s="116"/>
      <c r="K439" s="113"/>
      <c r="L439" s="113"/>
      <c r="M439" s="113"/>
      <c r="N439" s="113"/>
      <c r="O439" s="113"/>
      <c r="P439" s="115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</row>
    <row r="440" spans="1:26" ht="17.25" customHeight="1">
      <c r="A440" s="3"/>
      <c r="B440" s="113"/>
      <c r="C440" s="113"/>
      <c r="D440" s="113"/>
      <c r="E440" s="113"/>
      <c r="F440" s="113"/>
      <c r="G440" s="115"/>
      <c r="H440" s="116"/>
      <c r="I440" s="116"/>
      <c r="J440" s="116"/>
      <c r="K440" s="113"/>
      <c r="L440" s="113"/>
      <c r="M440" s="113"/>
      <c r="N440" s="113"/>
      <c r="O440" s="113"/>
      <c r="P440" s="115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</row>
    <row r="441" spans="1:26" ht="17.25" customHeight="1">
      <c r="A441" s="3"/>
      <c r="B441" s="113"/>
      <c r="C441" s="113"/>
      <c r="D441" s="113"/>
      <c r="E441" s="113"/>
      <c r="F441" s="113"/>
      <c r="G441" s="115"/>
      <c r="H441" s="116"/>
      <c r="I441" s="116"/>
      <c r="J441" s="116"/>
      <c r="K441" s="113"/>
      <c r="L441" s="113"/>
      <c r="M441" s="113"/>
      <c r="N441" s="113"/>
      <c r="O441" s="113"/>
      <c r="P441" s="115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</row>
    <row r="442" spans="1:26" ht="17.25" customHeight="1">
      <c r="A442" s="3"/>
      <c r="B442" s="113"/>
      <c r="C442" s="113"/>
      <c r="D442" s="113"/>
      <c r="E442" s="113"/>
      <c r="F442" s="113"/>
      <c r="G442" s="115"/>
      <c r="H442" s="116"/>
      <c r="I442" s="116"/>
      <c r="J442" s="116"/>
      <c r="K442" s="113"/>
      <c r="L442" s="113"/>
      <c r="M442" s="113"/>
      <c r="N442" s="113"/>
      <c r="O442" s="113"/>
      <c r="P442" s="115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</row>
    <row r="443" spans="1:26" ht="17.25" customHeight="1">
      <c r="A443" s="3"/>
      <c r="B443" s="113"/>
      <c r="C443" s="113"/>
      <c r="D443" s="113"/>
      <c r="E443" s="113"/>
      <c r="F443" s="113"/>
      <c r="G443" s="115"/>
      <c r="H443" s="116"/>
      <c r="I443" s="116"/>
      <c r="J443" s="116"/>
      <c r="K443" s="113"/>
      <c r="L443" s="113"/>
      <c r="M443" s="113"/>
      <c r="N443" s="113"/>
      <c r="O443" s="113"/>
      <c r="P443" s="115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</row>
    <row r="444" spans="1:26" ht="17.25" customHeight="1">
      <c r="A444" s="3"/>
      <c r="B444" s="113"/>
      <c r="C444" s="113"/>
      <c r="D444" s="113"/>
      <c r="E444" s="113"/>
      <c r="F444" s="113"/>
      <c r="G444" s="115"/>
      <c r="H444" s="116"/>
      <c r="I444" s="116"/>
      <c r="J444" s="116"/>
      <c r="K444" s="113"/>
      <c r="L444" s="113"/>
      <c r="M444" s="113"/>
      <c r="N444" s="113"/>
      <c r="O444" s="113"/>
      <c r="P444" s="115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</row>
    <row r="445" spans="1:26" ht="17.25" customHeight="1">
      <c r="A445" s="3"/>
      <c r="B445" s="113"/>
      <c r="C445" s="113"/>
      <c r="D445" s="113"/>
      <c r="E445" s="113"/>
      <c r="F445" s="113"/>
      <c r="G445" s="115"/>
      <c r="H445" s="116"/>
      <c r="I445" s="116"/>
      <c r="J445" s="116"/>
      <c r="K445" s="113"/>
      <c r="L445" s="113"/>
      <c r="M445" s="113"/>
      <c r="N445" s="113"/>
      <c r="O445" s="113"/>
      <c r="P445" s="115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</row>
    <row r="446" spans="1:26" ht="17.25" customHeight="1">
      <c r="A446" s="3"/>
      <c r="B446" s="113"/>
      <c r="C446" s="113"/>
      <c r="D446" s="113"/>
      <c r="E446" s="113"/>
      <c r="F446" s="113"/>
      <c r="G446" s="115"/>
      <c r="H446" s="116"/>
      <c r="I446" s="116"/>
      <c r="J446" s="116"/>
      <c r="K446" s="113"/>
      <c r="L446" s="113"/>
      <c r="M446" s="113"/>
      <c r="N446" s="113"/>
      <c r="O446" s="113"/>
      <c r="P446" s="115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</row>
    <row r="447" spans="1:26" ht="17.25" customHeight="1">
      <c r="A447" s="3"/>
      <c r="B447" s="113"/>
      <c r="C447" s="113"/>
      <c r="D447" s="113"/>
      <c r="E447" s="113"/>
      <c r="F447" s="113"/>
      <c r="G447" s="115"/>
      <c r="H447" s="116"/>
      <c r="I447" s="116"/>
      <c r="J447" s="116"/>
      <c r="K447" s="113"/>
      <c r="L447" s="113"/>
      <c r="M447" s="113"/>
      <c r="N447" s="113"/>
      <c r="O447" s="113"/>
      <c r="P447" s="115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</row>
    <row r="448" spans="1:26" ht="17.25" customHeight="1">
      <c r="A448" s="3"/>
      <c r="B448" s="113"/>
      <c r="C448" s="113"/>
      <c r="D448" s="113"/>
      <c r="E448" s="113"/>
      <c r="F448" s="113"/>
      <c r="G448" s="115"/>
      <c r="H448" s="116"/>
      <c r="I448" s="116"/>
      <c r="J448" s="116"/>
      <c r="K448" s="113"/>
      <c r="L448" s="113"/>
      <c r="M448" s="113"/>
      <c r="N448" s="113"/>
      <c r="O448" s="113"/>
      <c r="P448" s="115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</row>
    <row r="449" spans="1:26" ht="17.25" customHeight="1">
      <c r="A449" s="3"/>
      <c r="B449" s="113"/>
      <c r="C449" s="113"/>
      <c r="D449" s="113"/>
      <c r="E449" s="113"/>
      <c r="F449" s="113"/>
      <c r="G449" s="115"/>
      <c r="H449" s="116"/>
      <c r="I449" s="116"/>
      <c r="J449" s="116"/>
      <c r="K449" s="113"/>
      <c r="L449" s="113"/>
      <c r="M449" s="113"/>
      <c r="N449" s="113"/>
      <c r="O449" s="113"/>
      <c r="P449" s="115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</row>
    <row r="450" spans="1:26" ht="17.25" customHeight="1">
      <c r="A450" s="3"/>
      <c r="B450" s="113"/>
      <c r="C450" s="113"/>
      <c r="D450" s="113"/>
      <c r="E450" s="113"/>
      <c r="F450" s="113"/>
      <c r="G450" s="115"/>
      <c r="H450" s="116"/>
      <c r="I450" s="116"/>
      <c r="J450" s="116"/>
      <c r="K450" s="113"/>
      <c r="L450" s="113"/>
      <c r="M450" s="113"/>
      <c r="N450" s="113"/>
      <c r="O450" s="113"/>
      <c r="P450" s="115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</row>
    <row r="451" spans="1:26" ht="17.25" customHeight="1">
      <c r="A451" s="3"/>
      <c r="B451" s="113"/>
      <c r="C451" s="113"/>
      <c r="D451" s="113"/>
      <c r="E451" s="113"/>
      <c r="F451" s="113"/>
      <c r="G451" s="115"/>
      <c r="H451" s="116"/>
      <c r="I451" s="116"/>
      <c r="J451" s="116"/>
      <c r="K451" s="113"/>
      <c r="L451" s="113"/>
      <c r="M451" s="113"/>
      <c r="N451" s="113"/>
      <c r="O451" s="113"/>
      <c r="P451" s="115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</row>
    <row r="452" spans="1:26" ht="17.25" customHeight="1">
      <c r="A452" s="3"/>
      <c r="B452" s="113"/>
      <c r="C452" s="113"/>
      <c r="D452" s="113"/>
      <c r="E452" s="113"/>
      <c r="F452" s="113"/>
      <c r="G452" s="115"/>
      <c r="H452" s="116"/>
      <c r="I452" s="116"/>
      <c r="J452" s="116"/>
      <c r="K452" s="113"/>
      <c r="L452" s="113"/>
      <c r="M452" s="113"/>
      <c r="N452" s="113"/>
      <c r="O452" s="113"/>
      <c r="P452" s="115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</row>
    <row r="453" spans="1:26" ht="17.25" customHeight="1">
      <c r="A453" s="3"/>
      <c r="B453" s="113"/>
      <c r="C453" s="113"/>
      <c r="D453" s="113"/>
      <c r="E453" s="113"/>
      <c r="F453" s="113"/>
      <c r="G453" s="115"/>
      <c r="H453" s="116"/>
      <c r="I453" s="116"/>
      <c r="J453" s="116"/>
      <c r="K453" s="113"/>
      <c r="L453" s="113"/>
      <c r="M453" s="113"/>
      <c r="N453" s="113"/>
      <c r="O453" s="113"/>
      <c r="P453" s="115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</row>
    <row r="454" spans="1:26" ht="17.25" customHeight="1">
      <c r="A454" s="3"/>
      <c r="B454" s="113"/>
      <c r="C454" s="113"/>
      <c r="D454" s="113"/>
      <c r="E454" s="113"/>
      <c r="F454" s="113"/>
      <c r="G454" s="115"/>
      <c r="H454" s="116"/>
      <c r="I454" s="116"/>
      <c r="J454" s="116"/>
      <c r="K454" s="113"/>
      <c r="L454" s="113"/>
      <c r="M454" s="113"/>
      <c r="N454" s="113"/>
      <c r="O454" s="113"/>
      <c r="P454" s="115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</row>
    <row r="455" spans="1:26" ht="17.25" customHeight="1">
      <c r="A455" s="3"/>
      <c r="B455" s="113"/>
      <c r="C455" s="113"/>
      <c r="D455" s="113"/>
      <c r="E455" s="113"/>
      <c r="F455" s="113"/>
      <c r="G455" s="115"/>
      <c r="H455" s="116"/>
      <c r="I455" s="116"/>
      <c r="J455" s="116"/>
      <c r="K455" s="113"/>
      <c r="L455" s="113"/>
      <c r="M455" s="113"/>
      <c r="N455" s="113"/>
      <c r="O455" s="113"/>
      <c r="P455" s="115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</row>
    <row r="456" spans="1:26" ht="17.25" customHeight="1">
      <c r="A456" s="3"/>
      <c r="B456" s="113"/>
      <c r="C456" s="113"/>
      <c r="D456" s="113"/>
      <c r="E456" s="113"/>
      <c r="F456" s="113"/>
      <c r="G456" s="115"/>
      <c r="H456" s="116"/>
      <c r="I456" s="116"/>
      <c r="J456" s="116"/>
      <c r="K456" s="113"/>
      <c r="L456" s="113"/>
      <c r="M456" s="113"/>
      <c r="N456" s="113"/>
      <c r="O456" s="113"/>
      <c r="P456" s="115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</row>
    <row r="457" spans="1:26" ht="17.25" customHeight="1">
      <c r="A457" s="3"/>
      <c r="B457" s="113"/>
      <c r="C457" s="113"/>
      <c r="D457" s="113"/>
      <c r="E457" s="113"/>
      <c r="F457" s="113"/>
      <c r="G457" s="115"/>
      <c r="H457" s="116"/>
      <c r="I457" s="116"/>
      <c r="J457" s="116"/>
      <c r="K457" s="113"/>
      <c r="L457" s="113"/>
      <c r="M457" s="113"/>
      <c r="N457" s="113"/>
      <c r="O457" s="113"/>
      <c r="P457" s="115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</row>
    <row r="458" spans="1:26" ht="17.25" customHeight="1">
      <c r="A458" s="3"/>
      <c r="B458" s="113"/>
      <c r="C458" s="113"/>
      <c r="D458" s="113"/>
      <c r="E458" s="113"/>
      <c r="F458" s="113"/>
      <c r="G458" s="115"/>
      <c r="H458" s="116"/>
      <c r="I458" s="116"/>
      <c r="J458" s="116"/>
      <c r="K458" s="113"/>
      <c r="L458" s="113"/>
      <c r="M458" s="113"/>
      <c r="N458" s="113"/>
      <c r="O458" s="113"/>
      <c r="P458" s="115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</row>
    <row r="459" spans="1:26" ht="17.25" customHeight="1">
      <c r="A459" s="3"/>
      <c r="B459" s="113"/>
      <c r="C459" s="113"/>
      <c r="D459" s="113"/>
      <c r="E459" s="113"/>
      <c r="F459" s="113"/>
      <c r="G459" s="115"/>
      <c r="H459" s="116"/>
      <c r="I459" s="116"/>
      <c r="J459" s="116"/>
      <c r="K459" s="113"/>
      <c r="L459" s="113"/>
      <c r="M459" s="113"/>
      <c r="N459" s="113"/>
      <c r="O459" s="113"/>
      <c r="P459" s="115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</row>
    <row r="460" spans="1:26" ht="17.25" customHeight="1">
      <c r="A460" s="3"/>
      <c r="B460" s="113"/>
      <c r="C460" s="113"/>
      <c r="D460" s="113"/>
      <c r="E460" s="113"/>
      <c r="F460" s="113"/>
      <c r="G460" s="115"/>
      <c r="H460" s="116"/>
      <c r="I460" s="116"/>
      <c r="J460" s="116"/>
      <c r="K460" s="113"/>
      <c r="L460" s="113"/>
      <c r="M460" s="113"/>
      <c r="N460" s="113"/>
      <c r="O460" s="113"/>
      <c r="P460" s="115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</row>
    <row r="461" spans="1:26" ht="17.25" customHeight="1">
      <c r="A461" s="3"/>
      <c r="B461" s="113"/>
      <c r="C461" s="113"/>
      <c r="D461" s="113"/>
      <c r="E461" s="113"/>
      <c r="F461" s="113"/>
      <c r="G461" s="115"/>
      <c r="H461" s="116"/>
      <c r="I461" s="116"/>
      <c r="J461" s="116"/>
      <c r="K461" s="113"/>
      <c r="L461" s="113"/>
      <c r="M461" s="113"/>
      <c r="N461" s="113"/>
      <c r="O461" s="113"/>
      <c r="P461" s="115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</row>
    <row r="462" spans="1:26" ht="17.25" customHeight="1">
      <c r="A462" s="3"/>
      <c r="B462" s="113"/>
      <c r="C462" s="113"/>
      <c r="D462" s="113"/>
      <c r="E462" s="113"/>
      <c r="F462" s="113"/>
      <c r="G462" s="115"/>
      <c r="H462" s="116"/>
      <c r="I462" s="116"/>
      <c r="J462" s="116"/>
      <c r="K462" s="113"/>
      <c r="L462" s="113"/>
      <c r="M462" s="113"/>
      <c r="N462" s="113"/>
      <c r="O462" s="113"/>
      <c r="P462" s="115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</row>
    <row r="463" spans="1:26" ht="17.25" customHeight="1">
      <c r="A463" s="3"/>
      <c r="B463" s="113"/>
      <c r="C463" s="113"/>
      <c r="D463" s="113"/>
      <c r="E463" s="113"/>
      <c r="F463" s="113"/>
      <c r="G463" s="115"/>
      <c r="H463" s="116"/>
      <c r="I463" s="116"/>
      <c r="J463" s="116"/>
      <c r="K463" s="113"/>
      <c r="L463" s="113"/>
      <c r="M463" s="113"/>
      <c r="N463" s="113"/>
      <c r="O463" s="113"/>
      <c r="P463" s="115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</row>
    <row r="464" spans="1:26" ht="17.25" customHeight="1">
      <c r="A464" s="3"/>
      <c r="B464" s="113"/>
      <c r="C464" s="113"/>
      <c r="D464" s="113"/>
      <c r="E464" s="113"/>
      <c r="F464" s="113"/>
      <c r="G464" s="115"/>
      <c r="H464" s="116"/>
      <c r="I464" s="116"/>
      <c r="J464" s="116"/>
      <c r="K464" s="113"/>
      <c r="L464" s="113"/>
      <c r="M464" s="113"/>
      <c r="N464" s="113"/>
      <c r="O464" s="113"/>
      <c r="P464" s="115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</row>
    <row r="465" spans="1:26" ht="17.25" customHeight="1">
      <c r="A465" s="3"/>
      <c r="B465" s="113"/>
      <c r="C465" s="113"/>
      <c r="D465" s="113"/>
      <c r="E465" s="113"/>
      <c r="F465" s="113"/>
      <c r="G465" s="115"/>
      <c r="H465" s="116"/>
      <c r="I465" s="116"/>
      <c r="J465" s="116"/>
      <c r="K465" s="113"/>
      <c r="L465" s="113"/>
      <c r="M465" s="113"/>
      <c r="N465" s="113"/>
      <c r="O465" s="113"/>
      <c r="P465" s="115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</row>
    <row r="466" spans="1:26" ht="17.25" customHeight="1">
      <c r="A466" s="3"/>
      <c r="B466" s="113"/>
      <c r="C466" s="113"/>
      <c r="D466" s="113"/>
      <c r="E466" s="113"/>
      <c r="F466" s="113"/>
      <c r="G466" s="115"/>
      <c r="H466" s="116"/>
      <c r="I466" s="116"/>
      <c r="J466" s="116"/>
      <c r="K466" s="113"/>
      <c r="L466" s="113"/>
      <c r="M466" s="113"/>
      <c r="N466" s="113"/>
      <c r="O466" s="113"/>
      <c r="P466" s="115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</row>
    <row r="467" spans="1:26" ht="17.25" customHeight="1">
      <c r="A467" s="3"/>
      <c r="B467" s="113"/>
      <c r="C467" s="113"/>
      <c r="D467" s="113"/>
      <c r="E467" s="113"/>
      <c r="F467" s="113"/>
      <c r="G467" s="115"/>
      <c r="H467" s="116"/>
      <c r="I467" s="116"/>
      <c r="J467" s="116"/>
      <c r="K467" s="113"/>
      <c r="L467" s="113"/>
      <c r="M467" s="113"/>
      <c r="N467" s="113"/>
      <c r="O467" s="113"/>
      <c r="P467" s="115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</row>
    <row r="468" spans="1:26" ht="17.25" customHeight="1">
      <c r="A468" s="3"/>
      <c r="B468" s="113"/>
      <c r="C468" s="113"/>
      <c r="D468" s="113"/>
      <c r="E468" s="113"/>
      <c r="F468" s="113"/>
      <c r="G468" s="115"/>
      <c r="H468" s="116"/>
      <c r="I468" s="116"/>
      <c r="J468" s="116"/>
      <c r="K468" s="113"/>
      <c r="L468" s="113"/>
      <c r="M468" s="113"/>
      <c r="N468" s="113"/>
      <c r="O468" s="113"/>
      <c r="P468" s="115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</row>
    <row r="469" spans="1:26" ht="17.25" customHeight="1">
      <c r="A469" s="3"/>
      <c r="B469" s="113"/>
      <c r="C469" s="113"/>
      <c r="D469" s="113"/>
      <c r="E469" s="113"/>
      <c r="F469" s="113"/>
      <c r="G469" s="115"/>
      <c r="H469" s="116"/>
      <c r="I469" s="116"/>
      <c r="J469" s="116"/>
      <c r="K469" s="113"/>
      <c r="L469" s="113"/>
      <c r="M469" s="113"/>
      <c r="N469" s="113"/>
      <c r="O469" s="113"/>
      <c r="P469" s="115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</row>
    <row r="470" spans="1:26" ht="17.25" customHeight="1">
      <c r="A470" s="3"/>
      <c r="B470" s="113"/>
      <c r="C470" s="113"/>
      <c r="D470" s="113"/>
      <c r="E470" s="113"/>
      <c r="F470" s="113"/>
      <c r="G470" s="115"/>
      <c r="H470" s="116"/>
      <c r="I470" s="116"/>
      <c r="J470" s="116"/>
      <c r="K470" s="113"/>
      <c r="L470" s="113"/>
      <c r="M470" s="113"/>
      <c r="N470" s="113"/>
      <c r="O470" s="113"/>
      <c r="P470" s="115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</row>
    <row r="471" spans="1:26" ht="17.25" customHeight="1">
      <c r="A471" s="3"/>
      <c r="B471" s="113"/>
      <c r="C471" s="113"/>
      <c r="D471" s="113"/>
      <c r="E471" s="113"/>
      <c r="F471" s="113"/>
      <c r="G471" s="115"/>
      <c r="H471" s="116"/>
      <c r="I471" s="116"/>
      <c r="J471" s="116"/>
      <c r="K471" s="113"/>
      <c r="L471" s="113"/>
      <c r="M471" s="113"/>
      <c r="N471" s="113"/>
      <c r="O471" s="113"/>
      <c r="P471" s="115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</row>
    <row r="472" spans="1:26" ht="17.25" customHeight="1">
      <c r="A472" s="3"/>
      <c r="B472" s="113"/>
      <c r="C472" s="113"/>
      <c r="D472" s="113"/>
      <c r="E472" s="113"/>
      <c r="F472" s="113"/>
      <c r="G472" s="115"/>
      <c r="H472" s="116"/>
      <c r="I472" s="116"/>
      <c r="J472" s="116"/>
      <c r="K472" s="113"/>
      <c r="L472" s="113"/>
      <c r="M472" s="113"/>
      <c r="N472" s="113"/>
      <c r="O472" s="113"/>
      <c r="P472" s="115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</row>
    <row r="473" spans="1:26" ht="17.25" customHeight="1">
      <c r="A473" s="3"/>
      <c r="B473" s="113"/>
      <c r="C473" s="113"/>
      <c r="D473" s="113"/>
      <c r="E473" s="113"/>
      <c r="F473" s="113"/>
      <c r="G473" s="115"/>
      <c r="H473" s="116"/>
      <c r="I473" s="116"/>
      <c r="J473" s="116"/>
      <c r="K473" s="113"/>
      <c r="L473" s="113"/>
      <c r="M473" s="113"/>
      <c r="N473" s="113"/>
      <c r="O473" s="113"/>
      <c r="P473" s="115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</row>
    <row r="474" spans="1:26" ht="17.25" customHeight="1">
      <c r="A474" s="3"/>
      <c r="B474" s="113"/>
      <c r="C474" s="113"/>
      <c r="D474" s="113"/>
      <c r="E474" s="113"/>
      <c r="F474" s="113"/>
      <c r="G474" s="115"/>
      <c r="H474" s="116"/>
      <c r="I474" s="116"/>
      <c r="J474" s="116"/>
      <c r="K474" s="113"/>
      <c r="L474" s="113"/>
      <c r="M474" s="113"/>
      <c r="N474" s="113"/>
      <c r="O474" s="113"/>
      <c r="P474" s="115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</row>
    <row r="475" spans="1:26" ht="17.25" customHeight="1">
      <c r="A475" s="3"/>
      <c r="B475" s="113"/>
      <c r="C475" s="113"/>
      <c r="D475" s="113"/>
      <c r="E475" s="113"/>
      <c r="F475" s="113"/>
      <c r="G475" s="115"/>
      <c r="H475" s="116"/>
      <c r="I475" s="116"/>
      <c r="J475" s="116"/>
      <c r="K475" s="113"/>
      <c r="L475" s="113"/>
      <c r="M475" s="113"/>
      <c r="N475" s="113"/>
      <c r="O475" s="113"/>
      <c r="P475" s="115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</row>
    <row r="476" spans="1:26" ht="17.25" customHeight="1">
      <c r="A476" s="3"/>
      <c r="B476" s="113"/>
      <c r="C476" s="113"/>
      <c r="D476" s="113"/>
      <c r="E476" s="113"/>
      <c r="F476" s="113"/>
      <c r="G476" s="115"/>
      <c r="H476" s="116"/>
      <c r="I476" s="116"/>
      <c r="J476" s="116"/>
      <c r="K476" s="113"/>
      <c r="L476" s="113"/>
      <c r="M476" s="113"/>
      <c r="N476" s="113"/>
      <c r="O476" s="113"/>
      <c r="P476" s="115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</row>
    <row r="477" spans="1:26" ht="17.25" customHeight="1">
      <c r="A477" s="3"/>
      <c r="B477" s="113"/>
      <c r="C477" s="113"/>
      <c r="D477" s="113"/>
      <c r="E477" s="113"/>
      <c r="F477" s="113"/>
      <c r="G477" s="115"/>
      <c r="H477" s="116"/>
      <c r="I477" s="116"/>
      <c r="J477" s="116"/>
      <c r="K477" s="113"/>
      <c r="L477" s="113"/>
      <c r="M477" s="113"/>
      <c r="N477" s="113"/>
      <c r="O477" s="113"/>
      <c r="P477" s="115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</row>
    <row r="478" spans="1:26" ht="17.25" customHeight="1">
      <c r="A478" s="3"/>
      <c r="B478" s="113"/>
      <c r="C478" s="113"/>
      <c r="D478" s="113"/>
      <c r="E478" s="113"/>
      <c r="F478" s="113"/>
      <c r="G478" s="115"/>
      <c r="H478" s="116"/>
      <c r="I478" s="116"/>
      <c r="J478" s="116"/>
      <c r="K478" s="113"/>
      <c r="L478" s="113"/>
      <c r="M478" s="113"/>
      <c r="N478" s="113"/>
      <c r="O478" s="113"/>
      <c r="P478" s="115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</row>
    <row r="479" spans="1:26" ht="17.25" customHeight="1">
      <c r="A479" s="3"/>
      <c r="B479" s="113"/>
      <c r="C479" s="113"/>
      <c r="D479" s="113"/>
      <c r="E479" s="113"/>
      <c r="F479" s="113"/>
      <c r="G479" s="115"/>
      <c r="H479" s="116"/>
      <c r="I479" s="116"/>
      <c r="J479" s="116"/>
      <c r="K479" s="113"/>
      <c r="L479" s="113"/>
      <c r="M479" s="113"/>
      <c r="N479" s="113"/>
      <c r="O479" s="113"/>
      <c r="P479" s="115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</row>
    <row r="480" spans="1:26" ht="17.25" customHeight="1">
      <c r="A480" s="3"/>
      <c r="B480" s="113"/>
      <c r="C480" s="113"/>
      <c r="D480" s="113"/>
      <c r="E480" s="113"/>
      <c r="F480" s="113"/>
      <c r="G480" s="115"/>
      <c r="H480" s="116"/>
      <c r="I480" s="116"/>
      <c r="J480" s="116"/>
      <c r="K480" s="113"/>
      <c r="L480" s="113"/>
      <c r="M480" s="113"/>
      <c r="N480" s="113"/>
      <c r="O480" s="113"/>
      <c r="P480" s="115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</row>
    <row r="481" spans="1:26" ht="17.25" customHeight="1">
      <c r="A481" s="3"/>
      <c r="B481" s="113"/>
      <c r="C481" s="113"/>
      <c r="D481" s="113"/>
      <c r="E481" s="113"/>
      <c r="F481" s="113"/>
      <c r="G481" s="115"/>
      <c r="H481" s="116"/>
      <c r="I481" s="116"/>
      <c r="J481" s="116"/>
      <c r="K481" s="113"/>
      <c r="L481" s="113"/>
      <c r="M481" s="113"/>
      <c r="N481" s="113"/>
      <c r="O481" s="113"/>
      <c r="P481" s="115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</row>
    <row r="482" spans="1:26" ht="17.25" customHeight="1">
      <c r="A482" s="3"/>
      <c r="B482" s="113"/>
      <c r="C482" s="113"/>
      <c r="D482" s="113"/>
      <c r="E482" s="113"/>
      <c r="F482" s="113"/>
      <c r="G482" s="115"/>
      <c r="H482" s="116"/>
      <c r="I482" s="116"/>
      <c r="J482" s="116"/>
      <c r="K482" s="113"/>
      <c r="L482" s="113"/>
      <c r="M482" s="113"/>
      <c r="N482" s="113"/>
      <c r="O482" s="113"/>
      <c r="P482" s="115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</row>
    <row r="483" spans="1:26" ht="17.25" customHeight="1">
      <c r="A483" s="3"/>
      <c r="B483" s="113"/>
      <c r="C483" s="113"/>
      <c r="D483" s="113"/>
      <c r="E483" s="113"/>
      <c r="F483" s="113"/>
      <c r="G483" s="115"/>
      <c r="H483" s="116"/>
      <c r="I483" s="116"/>
      <c r="J483" s="116"/>
      <c r="K483" s="113"/>
      <c r="L483" s="113"/>
      <c r="M483" s="113"/>
      <c r="N483" s="113"/>
      <c r="O483" s="113"/>
      <c r="P483" s="115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</row>
    <row r="484" spans="1:26" ht="17.25" customHeight="1">
      <c r="A484" s="3"/>
      <c r="B484" s="113"/>
      <c r="C484" s="113"/>
      <c r="D484" s="113"/>
      <c r="E484" s="113"/>
      <c r="F484" s="113"/>
      <c r="G484" s="115"/>
      <c r="H484" s="116"/>
      <c r="I484" s="116"/>
      <c r="J484" s="116"/>
      <c r="K484" s="113"/>
      <c r="L484" s="113"/>
      <c r="M484" s="113"/>
      <c r="N484" s="113"/>
      <c r="O484" s="113"/>
      <c r="P484" s="115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</row>
    <row r="485" spans="1:26" ht="17.25" customHeight="1">
      <c r="A485" s="3"/>
      <c r="B485" s="113"/>
      <c r="C485" s="113"/>
      <c r="D485" s="113"/>
      <c r="E485" s="113"/>
      <c r="F485" s="113"/>
      <c r="G485" s="115"/>
      <c r="H485" s="116"/>
      <c r="I485" s="116"/>
      <c r="J485" s="116"/>
      <c r="K485" s="113"/>
      <c r="L485" s="113"/>
      <c r="M485" s="113"/>
      <c r="N485" s="113"/>
      <c r="O485" s="113"/>
      <c r="P485" s="115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</row>
    <row r="486" spans="1:26" ht="17.25" customHeight="1">
      <c r="A486" s="3"/>
      <c r="B486" s="113"/>
      <c r="C486" s="113"/>
      <c r="D486" s="113"/>
      <c r="E486" s="113"/>
      <c r="F486" s="113"/>
      <c r="G486" s="115"/>
      <c r="H486" s="116"/>
      <c r="I486" s="116"/>
      <c r="J486" s="116"/>
      <c r="K486" s="113"/>
      <c r="L486" s="113"/>
      <c r="M486" s="113"/>
      <c r="N486" s="113"/>
      <c r="O486" s="113"/>
      <c r="P486" s="115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</row>
    <row r="487" spans="1:26" ht="17.25" customHeight="1">
      <c r="A487" s="3"/>
      <c r="B487" s="113"/>
      <c r="C487" s="113"/>
      <c r="D487" s="113"/>
      <c r="E487" s="113"/>
      <c r="F487" s="113"/>
      <c r="G487" s="115"/>
      <c r="H487" s="116"/>
      <c r="I487" s="116"/>
      <c r="J487" s="116"/>
      <c r="K487" s="113"/>
      <c r="L487" s="113"/>
      <c r="M487" s="113"/>
      <c r="N487" s="113"/>
      <c r="O487" s="113"/>
      <c r="P487" s="115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</row>
    <row r="488" spans="1:26" ht="17.25" customHeight="1">
      <c r="A488" s="3"/>
      <c r="B488" s="113"/>
      <c r="C488" s="113"/>
      <c r="D488" s="113"/>
      <c r="E488" s="113"/>
      <c r="F488" s="113"/>
      <c r="G488" s="115"/>
      <c r="H488" s="116"/>
      <c r="I488" s="116"/>
      <c r="J488" s="116"/>
      <c r="K488" s="113"/>
      <c r="L488" s="113"/>
      <c r="M488" s="113"/>
      <c r="N488" s="113"/>
      <c r="O488" s="113"/>
      <c r="P488" s="115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</row>
    <row r="489" spans="1:26" ht="17.25" customHeight="1">
      <c r="A489" s="3"/>
      <c r="B489" s="113"/>
      <c r="C489" s="113"/>
      <c r="D489" s="113"/>
      <c r="E489" s="113"/>
      <c r="F489" s="113"/>
      <c r="G489" s="115"/>
      <c r="H489" s="116"/>
      <c r="I489" s="116"/>
      <c r="J489" s="116"/>
      <c r="K489" s="113"/>
      <c r="L489" s="113"/>
      <c r="M489" s="113"/>
      <c r="N489" s="113"/>
      <c r="O489" s="113"/>
      <c r="P489" s="115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</row>
    <row r="490" spans="1:26" ht="17.25" customHeight="1">
      <c r="A490" s="3"/>
      <c r="B490" s="113"/>
      <c r="C490" s="113"/>
      <c r="D490" s="113"/>
      <c r="E490" s="113"/>
      <c r="F490" s="113"/>
      <c r="G490" s="115"/>
      <c r="H490" s="116"/>
      <c r="I490" s="116"/>
      <c r="J490" s="116"/>
      <c r="K490" s="113"/>
      <c r="L490" s="113"/>
      <c r="M490" s="113"/>
      <c r="N490" s="113"/>
      <c r="O490" s="113"/>
      <c r="P490" s="115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</row>
    <row r="491" spans="1:26" ht="17.25" customHeight="1">
      <c r="A491" s="3"/>
      <c r="B491" s="113"/>
      <c r="C491" s="113"/>
      <c r="D491" s="113"/>
      <c r="E491" s="113"/>
      <c r="F491" s="113"/>
      <c r="G491" s="115"/>
      <c r="H491" s="116"/>
      <c r="I491" s="116"/>
      <c r="J491" s="116"/>
      <c r="K491" s="113"/>
      <c r="L491" s="113"/>
      <c r="M491" s="113"/>
      <c r="N491" s="113"/>
      <c r="O491" s="113"/>
      <c r="P491" s="115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</row>
    <row r="492" spans="1:26" ht="17.25" customHeight="1">
      <c r="A492" s="3"/>
      <c r="B492" s="113"/>
      <c r="C492" s="113"/>
      <c r="D492" s="113"/>
      <c r="E492" s="113"/>
      <c r="F492" s="113"/>
      <c r="G492" s="115"/>
      <c r="H492" s="116"/>
      <c r="I492" s="116"/>
      <c r="J492" s="116"/>
      <c r="K492" s="113"/>
      <c r="L492" s="113"/>
      <c r="M492" s="113"/>
      <c r="N492" s="113"/>
      <c r="O492" s="113"/>
      <c r="P492" s="115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</row>
    <row r="493" spans="1:26" ht="17.25" customHeight="1">
      <c r="A493" s="3"/>
      <c r="B493" s="113"/>
      <c r="C493" s="113"/>
      <c r="D493" s="113"/>
      <c r="E493" s="113"/>
      <c r="F493" s="113"/>
      <c r="G493" s="115"/>
      <c r="H493" s="116"/>
      <c r="I493" s="116"/>
      <c r="J493" s="116"/>
      <c r="K493" s="113"/>
      <c r="L493" s="113"/>
      <c r="M493" s="113"/>
      <c r="N493" s="113"/>
      <c r="O493" s="113"/>
      <c r="P493" s="115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</row>
    <row r="494" spans="1:26" ht="17.25" customHeight="1">
      <c r="A494" s="3"/>
      <c r="B494" s="113"/>
      <c r="C494" s="113"/>
      <c r="D494" s="113"/>
      <c r="E494" s="113"/>
      <c r="F494" s="113"/>
      <c r="G494" s="115"/>
      <c r="H494" s="116"/>
      <c r="I494" s="116"/>
      <c r="J494" s="116"/>
      <c r="K494" s="113"/>
      <c r="L494" s="113"/>
      <c r="M494" s="113"/>
      <c r="N494" s="113"/>
      <c r="O494" s="113"/>
      <c r="P494" s="115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</row>
    <row r="495" spans="1:26" ht="17.25" customHeight="1">
      <c r="A495" s="3"/>
      <c r="B495" s="113"/>
      <c r="C495" s="113"/>
      <c r="D495" s="113"/>
      <c r="E495" s="113"/>
      <c r="F495" s="113"/>
      <c r="G495" s="115"/>
      <c r="H495" s="116"/>
      <c r="I495" s="116"/>
      <c r="J495" s="116"/>
      <c r="K495" s="113"/>
      <c r="L495" s="113"/>
      <c r="M495" s="113"/>
      <c r="N495" s="113"/>
      <c r="O495" s="113"/>
      <c r="P495" s="115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</row>
    <row r="496" spans="1:26" ht="17.25" customHeight="1">
      <c r="A496" s="3"/>
      <c r="B496" s="113"/>
      <c r="C496" s="113"/>
      <c r="D496" s="113"/>
      <c r="E496" s="113"/>
      <c r="F496" s="113"/>
      <c r="G496" s="115"/>
      <c r="H496" s="116"/>
      <c r="I496" s="116"/>
      <c r="J496" s="116"/>
      <c r="K496" s="113"/>
      <c r="L496" s="113"/>
      <c r="M496" s="113"/>
      <c r="N496" s="113"/>
      <c r="O496" s="113"/>
      <c r="P496" s="115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</row>
    <row r="497" spans="1:26" ht="17.25" customHeight="1">
      <c r="A497" s="3"/>
      <c r="B497" s="113"/>
      <c r="C497" s="113"/>
      <c r="D497" s="113"/>
      <c r="E497" s="113"/>
      <c r="F497" s="113"/>
      <c r="G497" s="115"/>
      <c r="H497" s="116"/>
      <c r="I497" s="116"/>
      <c r="J497" s="116"/>
      <c r="K497" s="113"/>
      <c r="L497" s="113"/>
      <c r="M497" s="113"/>
      <c r="N497" s="113"/>
      <c r="O497" s="113"/>
      <c r="P497" s="115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</row>
    <row r="498" spans="1:26" ht="17.25" customHeight="1">
      <c r="A498" s="3"/>
      <c r="B498" s="113"/>
      <c r="C498" s="113"/>
      <c r="D498" s="113"/>
      <c r="E498" s="113"/>
      <c r="F498" s="113"/>
      <c r="G498" s="115"/>
      <c r="H498" s="116"/>
      <c r="I498" s="116"/>
      <c r="J498" s="116"/>
      <c r="K498" s="113"/>
      <c r="L498" s="113"/>
      <c r="M498" s="113"/>
      <c r="N498" s="113"/>
      <c r="O498" s="113"/>
      <c r="P498" s="115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</row>
    <row r="499" spans="1:26" ht="17.25" customHeight="1">
      <c r="A499" s="3"/>
      <c r="B499" s="113"/>
      <c r="C499" s="113"/>
      <c r="D499" s="113"/>
      <c r="E499" s="113"/>
      <c r="F499" s="113"/>
      <c r="G499" s="115"/>
      <c r="H499" s="116"/>
      <c r="I499" s="116"/>
      <c r="J499" s="116"/>
      <c r="K499" s="113"/>
      <c r="L499" s="113"/>
      <c r="M499" s="113"/>
      <c r="N499" s="113"/>
      <c r="O499" s="113"/>
      <c r="P499" s="115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</row>
    <row r="500" spans="1:26" ht="17.25" customHeight="1">
      <c r="A500" s="3"/>
      <c r="B500" s="113"/>
      <c r="C500" s="113"/>
      <c r="D500" s="113"/>
      <c r="E500" s="113"/>
      <c r="F500" s="113"/>
      <c r="G500" s="115"/>
      <c r="H500" s="116"/>
      <c r="I500" s="116"/>
      <c r="J500" s="116"/>
      <c r="K500" s="113"/>
      <c r="L500" s="113"/>
      <c r="M500" s="113"/>
      <c r="N500" s="113"/>
      <c r="O500" s="113"/>
      <c r="P500" s="115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</row>
    <row r="501" spans="1:26" ht="17.25" customHeight="1">
      <c r="A501" s="3"/>
      <c r="B501" s="113"/>
      <c r="C501" s="113"/>
      <c r="D501" s="113"/>
      <c r="E501" s="113"/>
      <c r="F501" s="113"/>
      <c r="G501" s="115"/>
      <c r="H501" s="116"/>
      <c r="I501" s="116"/>
      <c r="J501" s="116"/>
      <c r="K501" s="113"/>
      <c r="L501" s="113"/>
      <c r="M501" s="113"/>
      <c r="N501" s="113"/>
      <c r="O501" s="113"/>
      <c r="P501" s="115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</row>
    <row r="502" spans="1:26" ht="17.25" customHeight="1">
      <c r="A502" s="3"/>
      <c r="B502" s="113"/>
      <c r="C502" s="113"/>
      <c r="D502" s="113"/>
      <c r="E502" s="113"/>
      <c r="F502" s="113"/>
      <c r="G502" s="115"/>
      <c r="H502" s="116"/>
      <c r="I502" s="116"/>
      <c r="J502" s="116"/>
      <c r="K502" s="113"/>
      <c r="L502" s="113"/>
      <c r="M502" s="113"/>
      <c r="N502" s="113"/>
      <c r="O502" s="113"/>
      <c r="P502" s="115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</row>
    <row r="503" spans="1:26" ht="17.25" customHeight="1">
      <c r="A503" s="3"/>
      <c r="B503" s="113"/>
      <c r="C503" s="113"/>
      <c r="D503" s="113"/>
      <c r="E503" s="113"/>
      <c r="F503" s="113"/>
      <c r="G503" s="115"/>
      <c r="H503" s="116"/>
      <c r="I503" s="116"/>
      <c r="J503" s="116"/>
      <c r="K503" s="113"/>
      <c r="L503" s="113"/>
      <c r="M503" s="113"/>
      <c r="N503" s="113"/>
      <c r="O503" s="113"/>
      <c r="P503" s="115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</row>
    <row r="504" spans="1:26" ht="17.25" customHeight="1">
      <c r="A504" s="3"/>
      <c r="B504" s="113"/>
      <c r="C504" s="113"/>
      <c r="D504" s="113"/>
      <c r="E504" s="113"/>
      <c r="F504" s="113"/>
      <c r="G504" s="115"/>
      <c r="H504" s="116"/>
      <c r="I504" s="116"/>
      <c r="J504" s="116"/>
      <c r="K504" s="113"/>
      <c r="L504" s="113"/>
      <c r="M504" s="113"/>
      <c r="N504" s="113"/>
      <c r="O504" s="113"/>
      <c r="P504" s="115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</row>
    <row r="505" spans="1:26" ht="17.25" customHeight="1">
      <c r="A505" s="3"/>
      <c r="B505" s="113"/>
      <c r="C505" s="113"/>
      <c r="D505" s="113"/>
      <c r="E505" s="113"/>
      <c r="F505" s="113"/>
      <c r="G505" s="115"/>
      <c r="H505" s="116"/>
      <c r="I505" s="116"/>
      <c r="J505" s="116"/>
      <c r="K505" s="113"/>
      <c r="L505" s="113"/>
      <c r="M505" s="113"/>
      <c r="N505" s="113"/>
      <c r="O505" s="113"/>
      <c r="P505" s="115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</row>
    <row r="506" spans="1:26" ht="17.25" customHeight="1">
      <c r="A506" s="3"/>
      <c r="B506" s="113"/>
      <c r="C506" s="113"/>
      <c r="D506" s="113"/>
      <c r="E506" s="113"/>
      <c r="F506" s="113"/>
      <c r="G506" s="115"/>
      <c r="H506" s="116"/>
      <c r="I506" s="116"/>
      <c r="J506" s="116"/>
      <c r="K506" s="113"/>
      <c r="L506" s="113"/>
      <c r="M506" s="113"/>
      <c r="N506" s="113"/>
      <c r="O506" s="113"/>
      <c r="P506" s="115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</row>
    <row r="507" spans="1:26" ht="17.25" customHeight="1">
      <c r="A507" s="3"/>
      <c r="B507" s="113"/>
      <c r="C507" s="113"/>
      <c r="D507" s="113"/>
      <c r="E507" s="113"/>
      <c r="F507" s="113"/>
      <c r="G507" s="115"/>
      <c r="H507" s="116"/>
      <c r="I507" s="116"/>
      <c r="J507" s="116"/>
      <c r="K507" s="113"/>
      <c r="L507" s="113"/>
      <c r="M507" s="113"/>
      <c r="N507" s="113"/>
      <c r="O507" s="113"/>
      <c r="P507" s="115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</row>
    <row r="508" spans="1:26" ht="17.25" customHeight="1">
      <c r="A508" s="3"/>
      <c r="B508" s="113"/>
      <c r="C508" s="113"/>
      <c r="D508" s="113"/>
      <c r="E508" s="113"/>
      <c r="F508" s="113"/>
      <c r="G508" s="115"/>
      <c r="H508" s="116"/>
      <c r="I508" s="116"/>
      <c r="J508" s="116"/>
      <c r="K508" s="113"/>
      <c r="L508" s="113"/>
      <c r="M508" s="113"/>
      <c r="N508" s="113"/>
      <c r="O508" s="113"/>
      <c r="P508" s="115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</row>
    <row r="509" spans="1:26" ht="17.25" customHeight="1">
      <c r="A509" s="3"/>
      <c r="B509" s="113"/>
      <c r="C509" s="113"/>
      <c r="D509" s="113"/>
      <c r="E509" s="113"/>
      <c r="F509" s="113"/>
      <c r="G509" s="115"/>
      <c r="H509" s="116"/>
      <c r="I509" s="116"/>
      <c r="J509" s="116"/>
      <c r="K509" s="113"/>
      <c r="L509" s="113"/>
      <c r="M509" s="113"/>
      <c r="N509" s="113"/>
      <c r="O509" s="113"/>
      <c r="P509" s="115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</row>
    <row r="510" spans="1:26" ht="17.25" customHeight="1">
      <c r="A510" s="3"/>
      <c r="B510" s="113"/>
      <c r="C510" s="113"/>
      <c r="D510" s="113"/>
      <c r="E510" s="113"/>
      <c r="F510" s="113"/>
      <c r="G510" s="115"/>
      <c r="H510" s="116"/>
      <c r="I510" s="116"/>
      <c r="J510" s="116"/>
      <c r="K510" s="113"/>
      <c r="L510" s="113"/>
      <c r="M510" s="113"/>
      <c r="N510" s="113"/>
      <c r="O510" s="113"/>
      <c r="P510" s="115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</row>
    <row r="511" spans="1:26" ht="17.25" customHeight="1">
      <c r="A511" s="3"/>
      <c r="B511" s="113"/>
      <c r="C511" s="113"/>
      <c r="D511" s="113"/>
      <c r="E511" s="113"/>
      <c r="F511" s="113"/>
      <c r="G511" s="115"/>
      <c r="H511" s="116"/>
      <c r="I511" s="116"/>
      <c r="J511" s="116"/>
      <c r="K511" s="113"/>
      <c r="L511" s="113"/>
      <c r="M511" s="113"/>
      <c r="N511" s="113"/>
      <c r="O511" s="113"/>
      <c r="P511" s="115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</row>
    <row r="512" spans="1:26" ht="17.25" customHeight="1">
      <c r="A512" s="3"/>
      <c r="B512" s="113"/>
      <c r="C512" s="113"/>
      <c r="D512" s="113"/>
      <c r="E512" s="113"/>
      <c r="F512" s="113"/>
      <c r="G512" s="115"/>
      <c r="H512" s="116"/>
      <c r="I512" s="116"/>
      <c r="J512" s="116"/>
      <c r="K512" s="113"/>
      <c r="L512" s="113"/>
      <c r="M512" s="113"/>
      <c r="N512" s="113"/>
      <c r="O512" s="113"/>
      <c r="P512" s="115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</row>
    <row r="513" spans="1:26" ht="17.25" customHeight="1">
      <c r="A513" s="3"/>
      <c r="B513" s="113"/>
      <c r="C513" s="113"/>
      <c r="D513" s="113"/>
      <c r="E513" s="113"/>
      <c r="F513" s="113"/>
      <c r="G513" s="115"/>
      <c r="H513" s="116"/>
      <c r="I513" s="116"/>
      <c r="J513" s="116"/>
      <c r="K513" s="113"/>
      <c r="L513" s="113"/>
      <c r="M513" s="113"/>
      <c r="N513" s="113"/>
      <c r="O513" s="113"/>
      <c r="P513" s="115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</row>
    <row r="514" spans="1:26" ht="17.25" customHeight="1">
      <c r="A514" s="3"/>
      <c r="B514" s="113"/>
      <c r="C514" s="113"/>
      <c r="D514" s="113"/>
      <c r="E514" s="113"/>
      <c r="F514" s="113"/>
      <c r="G514" s="115"/>
      <c r="H514" s="116"/>
      <c r="I514" s="116"/>
      <c r="J514" s="116"/>
      <c r="K514" s="113"/>
      <c r="L514" s="113"/>
      <c r="M514" s="113"/>
      <c r="N514" s="113"/>
      <c r="O514" s="113"/>
      <c r="P514" s="115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</row>
    <row r="515" spans="1:26" ht="17.25" customHeight="1">
      <c r="A515" s="3"/>
      <c r="B515" s="113"/>
      <c r="C515" s="113"/>
      <c r="D515" s="113"/>
      <c r="E515" s="113"/>
      <c r="F515" s="113"/>
      <c r="G515" s="115"/>
      <c r="H515" s="116"/>
      <c r="I515" s="116"/>
      <c r="J515" s="116"/>
      <c r="K515" s="113"/>
      <c r="L515" s="113"/>
      <c r="M515" s="113"/>
      <c r="N515" s="113"/>
      <c r="O515" s="113"/>
      <c r="P515" s="115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</row>
    <row r="516" spans="1:26" ht="17.25" customHeight="1">
      <c r="A516" s="3"/>
      <c r="B516" s="113"/>
      <c r="C516" s="113"/>
      <c r="D516" s="113"/>
      <c r="E516" s="113"/>
      <c r="F516" s="113"/>
      <c r="G516" s="115"/>
      <c r="H516" s="116"/>
      <c r="I516" s="116"/>
      <c r="J516" s="116"/>
      <c r="K516" s="113"/>
      <c r="L516" s="113"/>
      <c r="M516" s="113"/>
      <c r="N516" s="113"/>
      <c r="O516" s="113"/>
      <c r="P516" s="115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</row>
    <row r="517" spans="1:26" ht="17.25" customHeight="1">
      <c r="A517" s="3"/>
      <c r="B517" s="113"/>
      <c r="C517" s="113"/>
      <c r="D517" s="113"/>
      <c r="E517" s="113"/>
      <c r="F517" s="113"/>
      <c r="G517" s="115"/>
      <c r="H517" s="116"/>
      <c r="I517" s="116"/>
      <c r="J517" s="116"/>
      <c r="K517" s="113"/>
      <c r="L517" s="113"/>
      <c r="M517" s="113"/>
      <c r="N517" s="113"/>
      <c r="O517" s="113"/>
      <c r="P517" s="115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</row>
    <row r="518" spans="1:26" ht="17.25" customHeight="1">
      <c r="A518" s="3"/>
      <c r="B518" s="113"/>
      <c r="C518" s="113"/>
      <c r="D518" s="113"/>
      <c r="E518" s="113"/>
      <c r="F518" s="113"/>
      <c r="G518" s="115"/>
      <c r="H518" s="116"/>
      <c r="I518" s="116"/>
      <c r="J518" s="116"/>
      <c r="K518" s="113"/>
      <c r="L518" s="113"/>
      <c r="M518" s="113"/>
      <c r="N518" s="113"/>
      <c r="O518" s="113"/>
      <c r="P518" s="115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</row>
    <row r="519" spans="1:26" ht="17.25" customHeight="1">
      <c r="A519" s="3"/>
      <c r="B519" s="113"/>
      <c r="C519" s="113"/>
      <c r="D519" s="113"/>
      <c r="E519" s="113"/>
      <c r="F519" s="113"/>
      <c r="G519" s="115"/>
      <c r="H519" s="116"/>
      <c r="I519" s="116"/>
      <c r="J519" s="116"/>
      <c r="K519" s="113"/>
      <c r="L519" s="113"/>
      <c r="M519" s="113"/>
      <c r="N519" s="113"/>
      <c r="O519" s="113"/>
      <c r="P519" s="115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</row>
    <row r="520" spans="1:26" ht="17.25" customHeight="1">
      <c r="A520" s="3"/>
      <c r="B520" s="113"/>
      <c r="C520" s="113"/>
      <c r="D520" s="113"/>
      <c r="E520" s="113"/>
      <c r="F520" s="113"/>
      <c r="G520" s="115"/>
      <c r="H520" s="116"/>
      <c r="I520" s="116"/>
      <c r="J520" s="116"/>
      <c r="K520" s="113"/>
      <c r="L520" s="113"/>
      <c r="M520" s="113"/>
      <c r="N520" s="113"/>
      <c r="O520" s="113"/>
      <c r="P520" s="115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</row>
    <row r="521" spans="1:26" ht="17.25" customHeight="1">
      <c r="A521" s="3"/>
      <c r="B521" s="113"/>
      <c r="C521" s="113"/>
      <c r="D521" s="113"/>
      <c r="E521" s="113"/>
      <c r="F521" s="113"/>
      <c r="G521" s="115"/>
      <c r="H521" s="116"/>
      <c r="I521" s="116"/>
      <c r="J521" s="116"/>
      <c r="K521" s="113"/>
      <c r="L521" s="113"/>
      <c r="M521" s="113"/>
      <c r="N521" s="113"/>
      <c r="O521" s="113"/>
      <c r="P521" s="115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</row>
    <row r="522" spans="1:26" ht="17.25" customHeight="1">
      <c r="A522" s="3"/>
      <c r="B522" s="113"/>
      <c r="C522" s="113"/>
      <c r="D522" s="113"/>
      <c r="E522" s="113"/>
      <c r="F522" s="113"/>
      <c r="G522" s="115"/>
      <c r="H522" s="116"/>
      <c r="I522" s="116"/>
      <c r="J522" s="116"/>
      <c r="K522" s="113"/>
      <c r="L522" s="113"/>
      <c r="M522" s="113"/>
      <c r="N522" s="113"/>
      <c r="O522" s="113"/>
      <c r="P522" s="115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</row>
    <row r="523" spans="1:26" ht="17.25" customHeight="1">
      <c r="A523" s="3"/>
      <c r="B523" s="113"/>
      <c r="C523" s="113"/>
      <c r="D523" s="113"/>
      <c r="E523" s="113"/>
      <c r="F523" s="113"/>
      <c r="G523" s="115"/>
      <c r="H523" s="116"/>
      <c r="I523" s="116"/>
      <c r="J523" s="116"/>
      <c r="K523" s="113"/>
      <c r="L523" s="113"/>
      <c r="M523" s="113"/>
      <c r="N523" s="113"/>
      <c r="O523" s="113"/>
      <c r="P523" s="115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</row>
    <row r="524" spans="1:26" ht="17.25" customHeight="1">
      <c r="A524" s="3"/>
      <c r="B524" s="113"/>
      <c r="C524" s="113"/>
      <c r="D524" s="113"/>
      <c r="E524" s="113"/>
      <c r="F524" s="113"/>
      <c r="G524" s="115"/>
      <c r="H524" s="116"/>
      <c r="I524" s="116"/>
      <c r="J524" s="116"/>
      <c r="K524" s="113"/>
      <c r="L524" s="113"/>
      <c r="M524" s="113"/>
      <c r="N524" s="113"/>
      <c r="O524" s="113"/>
      <c r="P524" s="115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</row>
    <row r="525" spans="1:26" ht="17.25" customHeight="1">
      <c r="A525" s="3"/>
      <c r="B525" s="113"/>
      <c r="C525" s="113"/>
      <c r="D525" s="113"/>
      <c r="E525" s="113"/>
      <c r="F525" s="113"/>
      <c r="G525" s="115"/>
      <c r="H525" s="116"/>
      <c r="I525" s="116"/>
      <c r="J525" s="116"/>
      <c r="K525" s="113"/>
      <c r="L525" s="113"/>
      <c r="M525" s="113"/>
      <c r="N525" s="113"/>
      <c r="O525" s="113"/>
      <c r="P525" s="115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</row>
    <row r="526" spans="1:26" ht="17.25" customHeight="1">
      <c r="A526" s="3"/>
      <c r="B526" s="113"/>
      <c r="C526" s="113"/>
      <c r="D526" s="113"/>
      <c r="E526" s="113"/>
      <c r="F526" s="113"/>
      <c r="G526" s="115"/>
      <c r="H526" s="116"/>
      <c r="I526" s="116"/>
      <c r="J526" s="116"/>
      <c r="K526" s="113"/>
      <c r="L526" s="113"/>
      <c r="M526" s="113"/>
      <c r="N526" s="113"/>
      <c r="O526" s="113"/>
      <c r="P526" s="115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</row>
    <row r="527" spans="1:26" ht="17.25" customHeight="1">
      <c r="A527" s="3"/>
      <c r="B527" s="113"/>
      <c r="C527" s="113"/>
      <c r="D527" s="113"/>
      <c r="E527" s="113"/>
      <c r="F527" s="113"/>
      <c r="G527" s="115"/>
      <c r="H527" s="116"/>
      <c r="I527" s="116"/>
      <c r="J527" s="116"/>
      <c r="K527" s="113"/>
      <c r="L527" s="113"/>
      <c r="M527" s="113"/>
      <c r="N527" s="113"/>
      <c r="O527" s="113"/>
      <c r="P527" s="115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</row>
    <row r="528" spans="1:26" ht="17.25" customHeight="1">
      <c r="A528" s="3"/>
      <c r="B528" s="113"/>
      <c r="C528" s="113"/>
      <c r="D528" s="113"/>
      <c r="E528" s="113"/>
      <c r="F528" s="113"/>
      <c r="G528" s="115"/>
      <c r="H528" s="116"/>
      <c r="I528" s="116"/>
      <c r="J528" s="116"/>
      <c r="K528" s="113"/>
      <c r="L528" s="113"/>
      <c r="M528" s="113"/>
      <c r="N528" s="113"/>
      <c r="O528" s="113"/>
      <c r="P528" s="115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</row>
    <row r="529" spans="1:26" ht="17.25" customHeight="1">
      <c r="A529" s="3"/>
      <c r="B529" s="113"/>
      <c r="C529" s="113"/>
      <c r="D529" s="113"/>
      <c r="E529" s="113"/>
      <c r="F529" s="113"/>
      <c r="G529" s="115"/>
      <c r="H529" s="116"/>
      <c r="I529" s="116"/>
      <c r="J529" s="116"/>
      <c r="K529" s="113"/>
      <c r="L529" s="113"/>
      <c r="M529" s="113"/>
      <c r="N529" s="113"/>
      <c r="O529" s="113"/>
      <c r="P529" s="115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</row>
    <row r="530" spans="1:26" ht="17.25" customHeight="1">
      <c r="A530" s="3"/>
      <c r="B530" s="113"/>
      <c r="C530" s="113"/>
      <c r="D530" s="113"/>
      <c r="E530" s="113"/>
      <c r="F530" s="113"/>
      <c r="G530" s="115"/>
      <c r="H530" s="116"/>
      <c r="I530" s="116"/>
      <c r="J530" s="116"/>
      <c r="K530" s="113"/>
      <c r="L530" s="113"/>
      <c r="M530" s="113"/>
      <c r="N530" s="113"/>
      <c r="O530" s="113"/>
      <c r="P530" s="115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</row>
    <row r="531" spans="1:26" ht="17.25" customHeight="1">
      <c r="A531" s="3"/>
      <c r="B531" s="113"/>
      <c r="C531" s="113"/>
      <c r="D531" s="113"/>
      <c r="E531" s="113"/>
      <c r="F531" s="113"/>
      <c r="G531" s="115"/>
      <c r="H531" s="116"/>
      <c r="I531" s="116"/>
      <c r="J531" s="116"/>
      <c r="K531" s="113"/>
      <c r="L531" s="113"/>
      <c r="M531" s="113"/>
      <c r="N531" s="113"/>
      <c r="O531" s="113"/>
      <c r="P531" s="115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</row>
    <row r="532" spans="1:26" ht="17.25" customHeight="1">
      <c r="A532" s="3"/>
      <c r="B532" s="113"/>
      <c r="C532" s="113"/>
      <c r="D532" s="113"/>
      <c r="E532" s="113"/>
      <c r="F532" s="113"/>
      <c r="G532" s="115"/>
      <c r="H532" s="116"/>
      <c r="I532" s="116"/>
      <c r="J532" s="116"/>
      <c r="K532" s="113"/>
      <c r="L532" s="113"/>
      <c r="M532" s="113"/>
      <c r="N532" s="113"/>
      <c r="O532" s="113"/>
      <c r="P532" s="115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</row>
    <row r="533" spans="1:26" ht="17.25" customHeight="1">
      <c r="A533" s="3"/>
      <c r="B533" s="113"/>
      <c r="C533" s="113"/>
      <c r="D533" s="113"/>
      <c r="E533" s="113"/>
      <c r="F533" s="113"/>
      <c r="G533" s="115"/>
      <c r="H533" s="116"/>
      <c r="I533" s="116"/>
      <c r="J533" s="116"/>
      <c r="K533" s="113"/>
      <c r="L533" s="113"/>
      <c r="M533" s="113"/>
      <c r="N533" s="113"/>
      <c r="O533" s="113"/>
      <c r="P533" s="115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</row>
    <row r="534" spans="1:26" ht="17.25" customHeight="1">
      <c r="A534" s="3"/>
      <c r="B534" s="113"/>
      <c r="C534" s="113"/>
      <c r="D534" s="113"/>
      <c r="E534" s="113"/>
      <c r="F534" s="113"/>
      <c r="G534" s="115"/>
      <c r="H534" s="116"/>
      <c r="I534" s="116"/>
      <c r="J534" s="116"/>
      <c r="K534" s="113"/>
      <c r="L534" s="113"/>
      <c r="M534" s="113"/>
      <c r="N534" s="113"/>
      <c r="O534" s="113"/>
      <c r="P534" s="115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</row>
    <row r="535" spans="1:26" ht="17.25" customHeight="1">
      <c r="A535" s="3"/>
      <c r="B535" s="113"/>
      <c r="C535" s="113"/>
      <c r="D535" s="113"/>
      <c r="E535" s="113"/>
      <c r="F535" s="113"/>
      <c r="G535" s="115"/>
      <c r="H535" s="116"/>
      <c r="I535" s="116"/>
      <c r="J535" s="116"/>
      <c r="K535" s="113"/>
      <c r="L535" s="113"/>
      <c r="M535" s="113"/>
      <c r="N535" s="113"/>
      <c r="O535" s="113"/>
      <c r="P535" s="115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</row>
    <row r="536" spans="1:26" ht="17.25" customHeight="1">
      <c r="A536" s="3"/>
      <c r="B536" s="113"/>
      <c r="C536" s="113"/>
      <c r="D536" s="113"/>
      <c r="E536" s="113"/>
      <c r="F536" s="113"/>
      <c r="G536" s="115"/>
      <c r="H536" s="116"/>
      <c r="I536" s="116"/>
      <c r="J536" s="116"/>
      <c r="K536" s="113"/>
      <c r="L536" s="113"/>
      <c r="M536" s="113"/>
      <c r="N536" s="113"/>
      <c r="O536" s="113"/>
      <c r="P536" s="115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</row>
    <row r="537" spans="1:26" ht="17.25" customHeight="1">
      <c r="A537" s="3"/>
      <c r="B537" s="113"/>
      <c r="C537" s="113"/>
      <c r="D537" s="113"/>
      <c r="E537" s="113"/>
      <c r="F537" s="113"/>
      <c r="G537" s="115"/>
      <c r="H537" s="116"/>
      <c r="I537" s="116"/>
      <c r="J537" s="116"/>
      <c r="K537" s="113"/>
      <c r="L537" s="113"/>
      <c r="M537" s="113"/>
      <c r="N537" s="113"/>
      <c r="O537" s="113"/>
      <c r="P537" s="115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</row>
    <row r="538" spans="1:26" ht="17.25" customHeight="1">
      <c r="A538" s="3"/>
      <c r="B538" s="113"/>
      <c r="C538" s="113"/>
      <c r="D538" s="113"/>
      <c r="E538" s="113"/>
      <c r="F538" s="113"/>
      <c r="G538" s="115"/>
      <c r="H538" s="116"/>
      <c r="I538" s="116"/>
      <c r="J538" s="116"/>
      <c r="K538" s="113"/>
      <c r="L538" s="113"/>
      <c r="M538" s="113"/>
      <c r="N538" s="113"/>
      <c r="O538" s="113"/>
      <c r="P538" s="115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</row>
    <row r="539" spans="1:26" ht="17.25" customHeight="1">
      <c r="A539" s="3"/>
      <c r="B539" s="113"/>
      <c r="C539" s="113"/>
      <c r="D539" s="113"/>
      <c r="E539" s="113"/>
      <c r="F539" s="113"/>
      <c r="G539" s="115"/>
      <c r="H539" s="116"/>
      <c r="I539" s="116"/>
      <c r="J539" s="116"/>
      <c r="K539" s="113"/>
      <c r="L539" s="113"/>
      <c r="M539" s="113"/>
      <c r="N539" s="113"/>
      <c r="O539" s="113"/>
      <c r="P539" s="115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</row>
    <row r="540" spans="1:26" ht="17.25" customHeight="1">
      <c r="A540" s="3"/>
      <c r="B540" s="113"/>
      <c r="C540" s="113"/>
      <c r="D540" s="113"/>
      <c r="E540" s="113"/>
      <c r="F540" s="113"/>
      <c r="G540" s="115"/>
      <c r="H540" s="116"/>
      <c r="I540" s="116"/>
      <c r="J540" s="116"/>
      <c r="K540" s="113"/>
      <c r="L540" s="113"/>
      <c r="M540" s="113"/>
      <c r="N540" s="113"/>
      <c r="O540" s="113"/>
      <c r="P540" s="115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</row>
    <row r="541" spans="1:26" ht="17.25" customHeight="1">
      <c r="A541" s="3"/>
      <c r="B541" s="113"/>
      <c r="C541" s="113"/>
      <c r="D541" s="113"/>
      <c r="E541" s="113"/>
      <c r="F541" s="113"/>
      <c r="G541" s="115"/>
      <c r="H541" s="116"/>
      <c r="I541" s="116"/>
      <c r="J541" s="116"/>
      <c r="K541" s="113"/>
      <c r="L541" s="113"/>
      <c r="M541" s="113"/>
      <c r="N541" s="113"/>
      <c r="O541" s="113"/>
      <c r="P541" s="115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</row>
    <row r="542" spans="1:26" ht="17.25" customHeight="1">
      <c r="A542" s="3"/>
      <c r="B542" s="113"/>
      <c r="C542" s="113"/>
      <c r="D542" s="113"/>
      <c r="E542" s="113"/>
      <c r="F542" s="113"/>
      <c r="G542" s="115"/>
      <c r="H542" s="116"/>
      <c r="I542" s="116"/>
      <c r="J542" s="116"/>
      <c r="K542" s="113"/>
      <c r="L542" s="113"/>
      <c r="M542" s="113"/>
      <c r="N542" s="113"/>
      <c r="O542" s="113"/>
      <c r="P542" s="115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</row>
    <row r="543" spans="1:26" ht="17.25" customHeight="1">
      <c r="A543" s="3"/>
      <c r="B543" s="113"/>
      <c r="C543" s="113"/>
      <c r="D543" s="113"/>
      <c r="E543" s="113"/>
      <c r="F543" s="113"/>
      <c r="G543" s="115"/>
      <c r="H543" s="116"/>
      <c r="I543" s="116"/>
      <c r="J543" s="116"/>
      <c r="K543" s="113"/>
      <c r="L543" s="113"/>
      <c r="M543" s="113"/>
      <c r="N543" s="113"/>
      <c r="O543" s="113"/>
      <c r="P543" s="115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</row>
    <row r="544" spans="1:26" ht="17.25" customHeight="1">
      <c r="A544" s="3"/>
      <c r="B544" s="113"/>
      <c r="C544" s="113"/>
      <c r="D544" s="113"/>
      <c r="E544" s="113"/>
      <c r="F544" s="113"/>
      <c r="G544" s="115"/>
      <c r="H544" s="116"/>
      <c r="I544" s="116"/>
      <c r="J544" s="116"/>
      <c r="K544" s="113"/>
      <c r="L544" s="113"/>
      <c r="M544" s="113"/>
      <c r="N544" s="113"/>
      <c r="O544" s="113"/>
      <c r="P544" s="115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</row>
    <row r="545" spans="1:26" ht="17.25" customHeight="1">
      <c r="A545" s="3"/>
      <c r="B545" s="113"/>
      <c r="C545" s="113"/>
      <c r="D545" s="113"/>
      <c r="E545" s="113"/>
      <c r="F545" s="113"/>
      <c r="G545" s="115"/>
      <c r="H545" s="116"/>
      <c r="I545" s="116"/>
      <c r="J545" s="116"/>
      <c r="K545" s="113"/>
      <c r="L545" s="113"/>
      <c r="M545" s="113"/>
      <c r="N545" s="113"/>
      <c r="O545" s="113"/>
      <c r="P545" s="115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</row>
    <row r="546" spans="1:26" ht="17.25" customHeight="1">
      <c r="A546" s="3"/>
      <c r="B546" s="113"/>
      <c r="C546" s="113"/>
      <c r="D546" s="113"/>
      <c r="E546" s="113"/>
      <c r="F546" s="113"/>
      <c r="G546" s="115"/>
      <c r="H546" s="116"/>
      <c r="I546" s="116"/>
      <c r="J546" s="116"/>
      <c r="K546" s="113"/>
      <c r="L546" s="113"/>
      <c r="M546" s="113"/>
      <c r="N546" s="113"/>
      <c r="O546" s="113"/>
      <c r="P546" s="115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</row>
    <row r="547" spans="1:26" ht="17.25" customHeight="1">
      <c r="A547" s="3"/>
      <c r="B547" s="113"/>
      <c r="C547" s="113"/>
      <c r="D547" s="113"/>
      <c r="E547" s="113"/>
      <c r="F547" s="113"/>
      <c r="G547" s="115"/>
      <c r="H547" s="116"/>
      <c r="I547" s="116"/>
      <c r="J547" s="116"/>
      <c r="K547" s="113"/>
      <c r="L547" s="113"/>
      <c r="M547" s="113"/>
      <c r="N547" s="113"/>
      <c r="O547" s="113"/>
      <c r="P547" s="115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</row>
    <row r="548" spans="1:26" ht="17.25" customHeight="1">
      <c r="A548" s="3"/>
      <c r="B548" s="113"/>
      <c r="C548" s="113"/>
      <c r="D548" s="113"/>
      <c r="E548" s="113"/>
      <c r="F548" s="113"/>
      <c r="G548" s="115"/>
      <c r="H548" s="116"/>
      <c r="I548" s="116"/>
      <c r="J548" s="116"/>
      <c r="K548" s="113"/>
      <c r="L548" s="113"/>
      <c r="M548" s="113"/>
      <c r="N548" s="113"/>
      <c r="O548" s="113"/>
      <c r="P548" s="115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</row>
    <row r="549" spans="1:26" ht="17.25" customHeight="1">
      <c r="A549" s="3"/>
      <c r="B549" s="113"/>
      <c r="C549" s="113"/>
      <c r="D549" s="113"/>
      <c r="E549" s="113"/>
      <c r="F549" s="113"/>
      <c r="G549" s="115"/>
      <c r="H549" s="116"/>
      <c r="I549" s="116"/>
      <c r="J549" s="116"/>
      <c r="K549" s="113"/>
      <c r="L549" s="113"/>
      <c r="M549" s="113"/>
      <c r="N549" s="113"/>
      <c r="O549" s="113"/>
      <c r="P549" s="115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</row>
    <row r="550" spans="1:26" ht="17.25" customHeight="1">
      <c r="A550" s="3"/>
      <c r="B550" s="113"/>
      <c r="C550" s="113"/>
      <c r="D550" s="113"/>
      <c r="E550" s="113"/>
      <c r="F550" s="113"/>
      <c r="G550" s="115"/>
      <c r="H550" s="116"/>
      <c r="I550" s="116"/>
      <c r="J550" s="116"/>
      <c r="K550" s="113"/>
      <c r="L550" s="113"/>
      <c r="M550" s="113"/>
      <c r="N550" s="113"/>
      <c r="O550" s="113"/>
      <c r="P550" s="115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</row>
    <row r="551" spans="1:26" ht="17.25" customHeight="1">
      <c r="A551" s="3"/>
      <c r="B551" s="113"/>
      <c r="C551" s="113"/>
      <c r="D551" s="113"/>
      <c r="E551" s="113"/>
      <c r="F551" s="113"/>
      <c r="G551" s="115"/>
      <c r="H551" s="116"/>
      <c r="I551" s="116"/>
      <c r="J551" s="116"/>
      <c r="K551" s="113"/>
      <c r="L551" s="113"/>
      <c r="M551" s="113"/>
      <c r="N551" s="113"/>
      <c r="O551" s="113"/>
      <c r="P551" s="115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</row>
    <row r="552" spans="1:26" ht="17.25" customHeight="1">
      <c r="A552" s="3"/>
      <c r="B552" s="113"/>
      <c r="C552" s="113"/>
      <c r="D552" s="113"/>
      <c r="E552" s="113"/>
      <c r="F552" s="113"/>
      <c r="G552" s="115"/>
      <c r="H552" s="116"/>
      <c r="I552" s="116"/>
      <c r="J552" s="116"/>
      <c r="K552" s="113"/>
      <c r="L552" s="113"/>
      <c r="M552" s="113"/>
      <c r="N552" s="113"/>
      <c r="O552" s="113"/>
      <c r="P552" s="115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</row>
    <row r="553" spans="1:26" ht="17.25" customHeight="1">
      <c r="A553" s="3"/>
      <c r="B553" s="113"/>
      <c r="C553" s="113"/>
      <c r="D553" s="113"/>
      <c r="E553" s="113"/>
      <c r="F553" s="113"/>
      <c r="G553" s="115"/>
      <c r="H553" s="116"/>
      <c r="I553" s="116"/>
      <c r="J553" s="116"/>
      <c r="K553" s="113"/>
      <c r="L553" s="113"/>
      <c r="M553" s="113"/>
      <c r="N553" s="113"/>
      <c r="O553" s="113"/>
      <c r="P553" s="115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</row>
    <row r="554" spans="1:26" ht="17.25" customHeight="1">
      <c r="A554" s="3"/>
      <c r="B554" s="113"/>
      <c r="C554" s="113"/>
      <c r="D554" s="113"/>
      <c r="E554" s="113"/>
      <c r="F554" s="113"/>
      <c r="G554" s="115"/>
      <c r="H554" s="116"/>
      <c r="I554" s="116"/>
      <c r="J554" s="116"/>
      <c r="K554" s="113"/>
      <c r="L554" s="113"/>
      <c r="M554" s="113"/>
      <c r="N554" s="113"/>
      <c r="O554" s="113"/>
      <c r="P554" s="115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</row>
    <row r="555" spans="1:26" ht="17.25" customHeight="1">
      <c r="A555" s="3"/>
      <c r="B555" s="113"/>
      <c r="C555" s="113"/>
      <c r="D555" s="113"/>
      <c r="E555" s="113"/>
      <c r="F555" s="113"/>
      <c r="G555" s="115"/>
      <c r="H555" s="116"/>
      <c r="I555" s="116"/>
      <c r="J555" s="116"/>
      <c r="K555" s="113"/>
      <c r="L555" s="113"/>
      <c r="M555" s="113"/>
      <c r="N555" s="113"/>
      <c r="O555" s="113"/>
      <c r="P555" s="115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</row>
    <row r="556" spans="1:26" ht="17.25" customHeight="1">
      <c r="A556" s="3"/>
      <c r="B556" s="113"/>
      <c r="C556" s="113"/>
      <c r="D556" s="113"/>
      <c r="E556" s="113"/>
      <c r="F556" s="113"/>
      <c r="G556" s="115"/>
      <c r="H556" s="116"/>
      <c r="I556" s="116"/>
      <c r="J556" s="116"/>
      <c r="K556" s="113"/>
      <c r="L556" s="113"/>
      <c r="M556" s="113"/>
      <c r="N556" s="113"/>
      <c r="O556" s="113"/>
      <c r="P556" s="115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</row>
    <row r="557" spans="1:26" ht="17.25" customHeight="1">
      <c r="A557" s="3"/>
      <c r="B557" s="113"/>
      <c r="C557" s="113"/>
      <c r="D557" s="113"/>
      <c r="E557" s="113"/>
      <c r="F557" s="113"/>
      <c r="G557" s="115"/>
      <c r="H557" s="116"/>
      <c r="I557" s="116"/>
      <c r="J557" s="116"/>
      <c r="K557" s="113"/>
      <c r="L557" s="113"/>
      <c r="M557" s="113"/>
      <c r="N557" s="113"/>
      <c r="O557" s="113"/>
      <c r="P557" s="115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</row>
    <row r="558" spans="1:26" ht="17.25" customHeight="1">
      <c r="A558" s="3"/>
      <c r="B558" s="113"/>
      <c r="C558" s="113"/>
      <c r="D558" s="113"/>
      <c r="E558" s="113"/>
      <c r="F558" s="113"/>
      <c r="G558" s="115"/>
      <c r="H558" s="116"/>
      <c r="I558" s="116"/>
      <c r="J558" s="116"/>
      <c r="K558" s="113"/>
      <c r="L558" s="113"/>
      <c r="M558" s="113"/>
      <c r="N558" s="113"/>
      <c r="O558" s="113"/>
      <c r="P558" s="115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</row>
    <row r="559" spans="1:26" ht="17.25" customHeight="1">
      <c r="A559" s="3"/>
      <c r="B559" s="113"/>
      <c r="C559" s="113"/>
      <c r="D559" s="113"/>
      <c r="E559" s="113"/>
      <c r="F559" s="113"/>
      <c r="G559" s="115"/>
      <c r="H559" s="116"/>
      <c r="I559" s="116"/>
      <c r="J559" s="116"/>
      <c r="K559" s="113"/>
      <c r="L559" s="113"/>
      <c r="M559" s="113"/>
      <c r="N559" s="113"/>
      <c r="O559" s="113"/>
      <c r="P559" s="115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</row>
    <row r="560" spans="1:26" ht="17.25" customHeight="1">
      <c r="A560" s="3"/>
      <c r="B560" s="113"/>
      <c r="C560" s="113"/>
      <c r="D560" s="113"/>
      <c r="E560" s="113"/>
      <c r="F560" s="113"/>
      <c r="G560" s="115"/>
      <c r="H560" s="116"/>
      <c r="I560" s="116"/>
      <c r="J560" s="116"/>
      <c r="K560" s="113"/>
      <c r="L560" s="113"/>
      <c r="M560" s="113"/>
      <c r="N560" s="113"/>
      <c r="O560" s="113"/>
      <c r="P560" s="115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</row>
    <row r="561" spans="1:26" ht="17.25" customHeight="1">
      <c r="A561" s="3"/>
      <c r="B561" s="113"/>
      <c r="C561" s="113"/>
      <c r="D561" s="113"/>
      <c r="E561" s="113"/>
      <c r="F561" s="113"/>
      <c r="G561" s="115"/>
      <c r="H561" s="116"/>
      <c r="I561" s="116"/>
      <c r="J561" s="116"/>
      <c r="K561" s="113"/>
      <c r="L561" s="113"/>
      <c r="M561" s="113"/>
      <c r="N561" s="113"/>
      <c r="O561" s="113"/>
      <c r="P561" s="115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</row>
    <row r="562" spans="1:26" ht="17.25" customHeight="1">
      <c r="A562" s="3"/>
      <c r="B562" s="113"/>
      <c r="C562" s="113"/>
      <c r="D562" s="113"/>
      <c r="E562" s="113"/>
      <c r="F562" s="113"/>
      <c r="G562" s="115"/>
      <c r="H562" s="116"/>
      <c r="I562" s="116"/>
      <c r="J562" s="116"/>
      <c r="K562" s="113"/>
      <c r="L562" s="113"/>
      <c r="M562" s="113"/>
      <c r="N562" s="113"/>
      <c r="O562" s="113"/>
      <c r="P562" s="115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</row>
    <row r="563" spans="1:26" ht="17.25" customHeight="1">
      <c r="A563" s="3"/>
      <c r="B563" s="113"/>
      <c r="C563" s="113"/>
      <c r="D563" s="113"/>
      <c r="E563" s="113"/>
      <c r="F563" s="113"/>
      <c r="G563" s="115"/>
      <c r="H563" s="116"/>
      <c r="I563" s="116"/>
      <c r="J563" s="116"/>
      <c r="K563" s="113"/>
      <c r="L563" s="113"/>
      <c r="M563" s="113"/>
      <c r="N563" s="113"/>
      <c r="O563" s="113"/>
      <c r="P563" s="115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</row>
    <row r="564" spans="1:26" ht="17.25" customHeight="1">
      <c r="A564" s="3"/>
      <c r="B564" s="113"/>
      <c r="C564" s="113"/>
      <c r="D564" s="113"/>
      <c r="E564" s="113"/>
      <c r="F564" s="113"/>
      <c r="G564" s="115"/>
      <c r="H564" s="116"/>
      <c r="I564" s="116"/>
      <c r="J564" s="116"/>
      <c r="K564" s="113"/>
      <c r="L564" s="113"/>
      <c r="M564" s="113"/>
      <c r="N564" s="113"/>
      <c r="O564" s="113"/>
      <c r="P564" s="115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</row>
    <row r="565" spans="1:26" ht="17.25" customHeight="1">
      <c r="A565" s="3"/>
      <c r="B565" s="113"/>
      <c r="C565" s="113"/>
      <c r="D565" s="113"/>
      <c r="E565" s="113"/>
      <c r="F565" s="113"/>
      <c r="G565" s="115"/>
      <c r="H565" s="116"/>
      <c r="I565" s="116"/>
      <c r="J565" s="116"/>
      <c r="K565" s="113"/>
      <c r="L565" s="113"/>
      <c r="M565" s="113"/>
      <c r="N565" s="113"/>
      <c r="O565" s="113"/>
      <c r="P565" s="115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</row>
    <row r="566" spans="1:26" ht="17.25" customHeight="1">
      <c r="A566" s="3"/>
      <c r="B566" s="113"/>
      <c r="C566" s="113"/>
      <c r="D566" s="113"/>
      <c r="E566" s="113"/>
      <c r="F566" s="113"/>
      <c r="G566" s="115"/>
      <c r="H566" s="116"/>
      <c r="I566" s="116"/>
      <c r="J566" s="116"/>
      <c r="K566" s="113"/>
      <c r="L566" s="113"/>
      <c r="M566" s="113"/>
      <c r="N566" s="113"/>
      <c r="O566" s="113"/>
      <c r="P566" s="115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</row>
    <row r="567" spans="1:26" ht="17.25" customHeight="1">
      <c r="A567" s="3"/>
      <c r="B567" s="113"/>
      <c r="C567" s="113"/>
      <c r="D567" s="113"/>
      <c r="E567" s="113"/>
      <c r="F567" s="113"/>
      <c r="G567" s="115"/>
      <c r="H567" s="116"/>
      <c r="I567" s="116"/>
      <c r="J567" s="116"/>
      <c r="K567" s="113"/>
      <c r="L567" s="113"/>
      <c r="M567" s="113"/>
      <c r="N567" s="113"/>
      <c r="O567" s="113"/>
      <c r="P567" s="115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</row>
    <row r="568" spans="1:26" ht="17.25" customHeight="1">
      <c r="A568" s="3"/>
      <c r="B568" s="113"/>
      <c r="C568" s="113"/>
      <c r="D568" s="113"/>
      <c r="E568" s="113"/>
      <c r="F568" s="113"/>
      <c r="G568" s="115"/>
      <c r="H568" s="116"/>
      <c r="I568" s="116"/>
      <c r="J568" s="116"/>
      <c r="K568" s="113"/>
      <c r="L568" s="113"/>
      <c r="M568" s="113"/>
      <c r="N568" s="113"/>
      <c r="O568" s="113"/>
      <c r="P568" s="115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</row>
    <row r="569" spans="1:26" ht="17.25" customHeight="1">
      <c r="A569" s="3"/>
      <c r="B569" s="113"/>
      <c r="C569" s="113"/>
      <c r="D569" s="113"/>
      <c r="E569" s="113"/>
      <c r="F569" s="113"/>
      <c r="G569" s="115"/>
      <c r="H569" s="116"/>
      <c r="I569" s="116"/>
      <c r="J569" s="116"/>
      <c r="K569" s="113"/>
      <c r="L569" s="113"/>
      <c r="M569" s="113"/>
      <c r="N569" s="113"/>
      <c r="O569" s="113"/>
      <c r="P569" s="115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</row>
    <row r="570" spans="1:26" ht="17.25" customHeight="1">
      <c r="A570" s="3"/>
      <c r="B570" s="113"/>
      <c r="C570" s="113"/>
      <c r="D570" s="113"/>
      <c r="E570" s="113"/>
      <c r="F570" s="113"/>
      <c r="G570" s="115"/>
      <c r="H570" s="116"/>
      <c r="I570" s="116"/>
      <c r="J570" s="116"/>
      <c r="K570" s="113"/>
      <c r="L570" s="113"/>
      <c r="M570" s="113"/>
      <c r="N570" s="113"/>
      <c r="O570" s="113"/>
      <c r="P570" s="115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</row>
    <row r="571" spans="1:26" ht="17.25" customHeight="1">
      <c r="A571" s="3"/>
      <c r="B571" s="113"/>
      <c r="C571" s="113"/>
      <c r="D571" s="113"/>
      <c r="E571" s="113"/>
      <c r="F571" s="113"/>
      <c r="G571" s="115"/>
      <c r="H571" s="116"/>
      <c r="I571" s="116"/>
      <c r="J571" s="116"/>
      <c r="K571" s="113"/>
      <c r="L571" s="113"/>
      <c r="M571" s="113"/>
      <c r="N571" s="113"/>
      <c r="O571" s="113"/>
      <c r="P571" s="115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</row>
    <row r="572" spans="1:26" ht="17.25" customHeight="1">
      <c r="A572" s="3"/>
      <c r="B572" s="113"/>
      <c r="C572" s="113"/>
      <c r="D572" s="113"/>
      <c r="E572" s="113"/>
      <c r="F572" s="113"/>
      <c r="G572" s="115"/>
      <c r="H572" s="116"/>
      <c r="I572" s="116"/>
      <c r="J572" s="116"/>
      <c r="K572" s="113"/>
      <c r="L572" s="113"/>
      <c r="M572" s="113"/>
      <c r="N572" s="113"/>
      <c r="O572" s="113"/>
      <c r="P572" s="115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</row>
    <row r="573" spans="1:26" ht="17.25" customHeight="1">
      <c r="A573" s="3"/>
      <c r="B573" s="113"/>
      <c r="C573" s="113"/>
      <c r="D573" s="113"/>
      <c r="E573" s="113"/>
      <c r="F573" s="113"/>
      <c r="G573" s="115"/>
      <c r="H573" s="116"/>
      <c r="I573" s="116"/>
      <c r="J573" s="116"/>
      <c r="K573" s="113"/>
      <c r="L573" s="113"/>
      <c r="M573" s="113"/>
      <c r="N573" s="113"/>
      <c r="O573" s="113"/>
      <c r="P573" s="115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</row>
    <row r="574" spans="1:26" ht="17.25" customHeight="1">
      <c r="A574" s="3"/>
      <c r="B574" s="113"/>
      <c r="C574" s="113"/>
      <c r="D574" s="113"/>
      <c r="E574" s="113"/>
      <c r="F574" s="113"/>
      <c r="G574" s="115"/>
      <c r="H574" s="116"/>
      <c r="I574" s="116"/>
      <c r="J574" s="116"/>
      <c r="K574" s="113"/>
      <c r="L574" s="113"/>
      <c r="M574" s="113"/>
      <c r="N574" s="113"/>
      <c r="O574" s="113"/>
      <c r="P574" s="115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</row>
    <row r="575" spans="1:26" ht="17.25" customHeight="1">
      <c r="A575" s="3"/>
      <c r="B575" s="113"/>
      <c r="C575" s="113"/>
      <c r="D575" s="113"/>
      <c r="E575" s="113"/>
      <c r="F575" s="113"/>
      <c r="G575" s="115"/>
      <c r="H575" s="116"/>
      <c r="I575" s="116"/>
      <c r="J575" s="116"/>
      <c r="K575" s="113"/>
      <c r="L575" s="113"/>
      <c r="M575" s="113"/>
      <c r="N575" s="113"/>
      <c r="O575" s="113"/>
      <c r="P575" s="115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</row>
    <row r="576" spans="1:26" ht="17.25" customHeight="1">
      <c r="A576" s="3"/>
      <c r="B576" s="113"/>
      <c r="C576" s="113"/>
      <c r="D576" s="113"/>
      <c r="E576" s="113"/>
      <c r="F576" s="113"/>
      <c r="G576" s="115"/>
      <c r="H576" s="116"/>
      <c r="I576" s="116"/>
      <c r="J576" s="116"/>
      <c r="K576" s="113"/>
      <c r="L576" s="113"/>
      <c r="M576" s="113"/>
      <c r="N576" s="113"/>
      <c r="O576" s="113"/>
      <c r="P576" s="115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</row>
    <row r="577" spans="1:26" ht="17.25" customHeight="1">
      <c r="A577" s="3"/>
      <c r="B577" s="113"/>
      <c r="C577" s="113"/>
      <c r="D577" s="113"/>
      <c r="E577" s="113"/>
      <c r="F577" s="113"/>
      <c r="G577" s="115"/>
      <c r="H577" s="116"/>
      <c r="I577" s="116"/>
      <c r="J577" s="116"/>
      <c r="K577" s="113"/>
      <c r="L577" s="113"/>
      <c r="M577" s="113"/>
      <c r="N577" s="113"/>
      <c r="O577" s="113"/>
      <c r="P577" s="115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</row>
    <row r="578" spans="1:26" ht="17.25" customHeight="1">
      <c r="A578" s="3"/>
      <c r="B578" s="113"/>
      <c r="C578" s="113"/>
      <c r="D578" s="113"/>
      <c r="E578" s="113"/>
      <c r="F578" s="113"/>
      <c r="G578" s="115"/>
      <c r="H578" s="116"/>
      <c r="I578" s="116"/>
      <c r="J578" s="116"/>
      <c r="K578" s="113"/>
      <c r="L578" s="113"/>
      <c r="M578" s="113"/>
      <c r="N578" s="113"/>
      <c r="O578" s="113"/>
      <c r="P578" s="115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</row>
    <row r="579" spans="1:26" ht="17.25" customHeight="1">
      <c r="A579" s="3"/>
      <c r="B579" s="113"/>
      <c r="C579" s="113"/>
      <c r="D579" s="113"/>
      <c r="E579" s="113"/>
      <c r="F579" s="113"/>
      <c r="G579" s="115"/>
      <c r="H579" s="116"/>
      <c r="I579" s="116"/>
      <c r="J579" s="116"/>
      <c r="K579" s="113"/>
      <c r="L579" s="113"/>
      <c r="M579" s="113"/>
      <c r="N579" s="113"/>
      <c r="O579" s="113"/>
      <c r="P579" s="115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</row>
    <row r="580" spans="1:26" ht="17.25" customHeight="1">
      <c r="A580" s="3"/>
      <c r="B580" s="113"/>
      <c r="C580" s="113"/>
      <c r="D580" s="113"/>
      <c r="E580" s="113"/>
      <c r="F580" s="113"/>
      <c r="G580" s="115"/>
      <c r="H580" s="116"/>
      <c r="I580" s="116"/>
      <c r="J580" s="116"/>
      <c r="K580" s="113"/>
      <c r="L580" s="113"/>
      <c r="M580" s="113"/>
      <c r="N580" s="113"/>
      <c r="O580" s="113"/>
      <c r="P580" s="115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</row>
    <row r="581" spans="1:26" ht="17.25" customHeight="1">
      <c r="A581" s="3"/>
      <c r="B581" s="113"/>
      <c r="C581" s="113"/>
      <c r="D581" s="113"/>
      <c r="E581" s="113"/>
      <c r="F581" s="113"/>
      <c r="G581" s="115"/>
      <c r="H581" s="116"/>
      <c r="I581" s="116"/>
      <c r="J581" s="116"/>
      <c r="K581" s="113"/>
      <c r="L581" s="113"/>
      <c r="M581" s="113"/>
      <c r="N581" s="113"/>
      <c r="O581" s="113"/>
      <c r="P581" s="115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</row>
    <row r="582" spans="1:26" ht="17.25" customHeight="1">
      <c r="A582" s="3"/>
      <c r="B582" s="113"/>
      <c r="C582" s="113"/>
      <c r="D582" s="113"/>
      <c r="E582" s="113"/>
      <c r="F582" s="113"/>
      <c r="G582" s="115"/>
      <c r="H582" s="116"/>
      <c r="I582" s="116"/>
      <c r="J582" s="116"/>
      <c r="K582" s="113"/>
      <c r="L582" s="113"/>
      <c r="M582" s="113"/>
      <c r="N582" s="113"/>
      <c r="O582" s="113"/>
      <c r="P582" s="115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</row>
    <row r="583" spans="1:26" ht="17.25" customHeight="1">
      <c r="A583" s="3"/>
      <c r="B583" s="113"/>
      <c r="C583" s="113"/>
      <c r="D583" s="113"/>
      <c r="E583" s="113"/>
      <c r="F583" s="113"/>
      <c r="G583" s="115"/>
      <c r="H583" s="116"/>
      <c r="I583" s="116"/>
      <c r="J583" s="116"/>
      <c r="K583" s="113"/>
      <c r="L583" s="113"/>
      <c r="M583" s="113"/>
      <c r="N583" s="113"/>
      <c r="O583" s="113"/>
      <c r="P583" s="115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</row>
    <row r="584" spans="1:26" ht="17.25" customHeight="1">
      <c r="A584" s="3"/>
      <c r="B584" s="113"/>
      <c r="C584" s="113"/>
      <c r="D584" s="113"/>
      <c r="E584" s="113"/>
      <c r="F584" s="113"/>
      <c r="G584" s="115"/>
      <c r="H584" s="116"/>
      <c r="I584" s="116"/>
      <c r="J584" s="116"/>
      <c r="K584" s="113"/>
      <c r="L584" s="113"/>
      <c r="M584" s="113"/>
      <c r="N584" s="113"/>
      <c r="O584" s="113"/>
      <c r="P584" s="115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</row>
    <row r="585" spans="1:26" ht="17.25" customHeight="1">
      <c r="A585" s="3"/>
      <c r="B585" s="113"/>
      <c r="C585" s="113"/>
      <c r="D585" s="113"/>
      <c r="E585" s="113"/>
      <c r="F585" s="113"/>
      <c r="G585" s="115"/>
      <c r="H585" s="116"/>
      <c r="I585" s="116"/>
      <c r="J585" s="116"/>
      <c r="K585" s="113"/>
      <c r="L585" s="113"/>
      <c r="M585" s="113"/>
      <c r="N585" s="113"/>
      <c r="O585" s="113"/>
      <c r="P585" s="115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</row>
    <row r="586" spans="1:26" ht="17.25" customHeight="1">
      <c r="A586" s="3"/>
      <c r="B586" s="113"/>
      <c r="C586" s="113"/>
      <c r="D586" s="113"/>
      <c r="E586" s="113"/>
      <c r="F586" s="113"/>
      <c r="G586" s="115"/>
      <c r="H586" s="116"/>
      <c r="I586" s="116"/>
      <c r="J586" s="116"/>
      <c r="K586" s="113"/>
      <c r="L586" s="113"/>
      <c r="M586" s="113"/>
      <c r="N586" s="113"/>
      <c r="O586" s="113"/>
      <c r="P586" s="115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</row>
    <row r="587" spans="1:26" ht="17.25" customHeight="1">
      <c r="A587" s="3"/>
      <c r="B587" s="113"/>
      <c r="C587" s="113"/>
      <c r="D587" s="113"/>
      <c r="E587" s="113"/>
      <c r="F587" s="113"/>
      <c r="G587" s="115"/>
      <c r="H587" s="116"/>
      <c r="I587" s="116"/>
      <c r="J587" s="116"/>
      <c r="K587" s="113"/>
      <c r="L587" s="113"/>
      <c r="M587" s="113"/>
      <c r="N587" s="113"/>
      <c r="O587" s="113"/>
      <c r="P587" s="115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</row>
    <row r="588" spans="1:26" ht="17.25" customHeight="1">
      <c r="A588" s="3"/>
      <c r="B588" s="113"/>
      <c r="C588" s="113"/>
      <c r="D588" s="113"/>
      <c r="E588" s="113"/>
      <c r="F588" s="113"/>
      <c r="G588" s="115"/>
      <c r="H588" s="116"/>
      <c r="I588" s="116"/>
      <c r="J588" s="116"/>
      <c r="K588" s="113"/>
      <c r="L588" s="113"/>
      <c r="M588" s="113"/>
      <c r="N588" s="113"/>
      <c r="O588" s="113"/>
      <c r="P588" s="115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</row>
    <row r="589" spans="1:26" ht="17.25" customHeight="1">
      <c r="A589" s="3"/>
      <c r="B589" s="113"/>
      <c r="C589" s="113"/>
      <c r="D589" s="113"/>
      <c r="E589" s="113"/>
      <c r="F589" s="113"/>
      <c r="G589" s="115"/>
      <c r="H589" s="116"/>
      <c r="I589" s="116"/>
      <c r="J589" s="116"/>
      <c r="K589" s="113"/>
      <c r="L589" s="113"/>
      <c r="M589" s="113"/>
      <c r="N589" s="113"/>
      <c r="O589" s="113"/>
      <c r="P589" s="115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</row>
    <row r="590" spans="1:26" ht="17.25" customHeight="1">
      <c r="A590" s="3"/>
      <c r="B590" s="113"/>
      <c r="C590" s="113"/>
      <c r="D590" s="113"/>
      <c r="E590" s="113"/>
      <c r="F590" s="113"/>
      <c r="G590" s="115"/>
      <c r="H590" s="116"/>
      <c r="I590" s="116"/>
      <c r="J590" s="116"/>
      <c r="K590" s="113"/>
      <c r="L590" s="113"/>
      <c r="M590" s="113"/>
      <c r="N590" s="113"/>
      <c r="O590" s="113"/>
      <c r="P590" s="115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</row>
    <row r="591" spans="1:26" ht="17.25" customHeight="1">
      <c r="A591" s="3"/>
      <c r="B591" s="113"/>
      <c r="C591" s="113"/>
      <c r="D591" s="113"/>
      <c r="E591" s="113"/>
      <c r="F591" s="113"/>
      <c r="G591" s="115"/>
      <c r="H591" s="116"/>
      <c r="I591" s="116"/>
      <c r="J591" s="116"/>
      <c r="K591" s="113"/>
      <c r="L591" s="113"/>
      <c r="M591" s="113"/>
      <c r="N591" s="113"/>
      <c r="O591" s="113"/>
      <c r="P591" s="115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</row>
    <row r="592" spans="1:26" ht="17.25" customHeight="1">
      <c r="A592" s="3"/>
      <c r="B592" s="113"/>
      <c r="C592" s="113"/>
      <c r="D592" s="113"/>
      <c r="E592" s="113"/>
      <c r="F592" s="113"/>
      <c r="G592" s="115"/>
      <c r="H592" s="116"/>
      <c r="I592" s="116"/>
      <c r="J592" s="116"/>
      <c r="K592" s="113"/>
      <c r="L592" s="113"/>
      <c r="M592" s="113"/>
      <c r="N592" s="113"/>
      <c r="O592" s="113"/>
      <c r="P592" s="115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</row>
    <row r="593" spans="1:26" ht="17.25" customHeight="1">
      <c r="A593" s="3"/>
      <c r="B593" s="113"/>
      <c r="C593" s="113"/>
      <c r="D593" s="113"/>
      <c r="E593" s="113"/>
      <c r="F593" s="113"/>
      <c r="G593" s="115"/>
      <c r="H593" s="116"/>
      <c r="I593" s="116"/>
      <c r="J593" s="116"/>
      <c r="K593" s="113"/>
      <c r="L593" s="113"/>
      <c r="M593" s="113"/>
      <c r="N593" s="113"/>
      <c r="O593" s="113"/>
      <c r="P593" s="115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</row>
    <row r="594" spans="1:26" ht="17.25" customHeight="1">
      <c r="A594" s="3"/>
      <c r="B594" s="113"/>
      <c r="C594" s="113"/>
      <c r="D594" s="113"/>
      <c r="E594" s="113"/>
      <c r="F594" s="113"/>
      <c r="G594" s="115"/>
      <c r="H594" s="116"/>
      <c r="I594" s="116"/>
      <c r="J594" s="116"/>
      <c r="K594" s="113"/>
      <c r="L594" s="113"/>
      <c r="M594" s="113"/>
      <c r="N594" s="113"/>
      <c r="O594" s="113"/>
      <c r="P594" s="115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</row>
    <row r="595" spans="1:26" ht="17.25" customHeight="1">
      <c r="A595" s="3"/>
      <c r="B595" s="113"/>
      <c r="C595" s="113"/>
      <c r="D595" s="113"/>
      <c r="E595" s="113"/>
      <c r="F595" s="113"/>
      <c r="G595" s="115"/>
      <c r="H595" s="116"/>
      <c r="I595" s="116"/>
      <c r="J595" s="116"/>
      <c r="K595" s="113"/>
      <c r="L595" s="113"/>
      <c r="M595" s="113"/>
      <c r="N595" s="113"/>
      <c r="O595" s="113"/>
      <c r="P595" s="115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</row>
    <row r="596" spans="1:26" ht="17.25" customHeight="1">
      <c r="A596" s="3"/>
      <c r="B596" s="113"/>
      <c r="C596" s="113"/>
      <c r="D596" s="113"/>
      <c r="E596" s="113"/>
      <c r="F596" s="113"/>
      <c r="G596" s="115"/>
      <c r="H596" s="116"/>
      <c r="I596" s="116"/>
      <c r="J596" s="116"/>
      <c r="K596" s="113"/>
      <c r="L596" s="113"/>
      <c r="M596" s="113"/>
      <c r="N596" s="113"/>
      <c r="O596" s="113"/>
      <c r="P596" s="115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</row>
    <row r="597" spans="1:26" ht="17.25" customHeight="1">
      <c r="A597" s="3"/>
      <c r="B597" s="113"/>
      <c r="C597" s="113"/>
      <c r="D597" s="113"/>
      <c r="E597" s="113"/>
      <c r="F597" s="113"/>
      <c r="G597" s="115"/>
      <c r="H597" s="116"/>
      <c r="I597" s="116"/>
      <c r="J597" s="116"/>
      <c r="K597" s="113"/>
      <c r="L597" s="113"/>
      <c r="M597" s="113"/>
      <c r="N597" s="113"/>
      <c r="O597" s="113"/>
      <c r="P597" s="115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</row>
    <row r="598" spans="1:26" ht="17.25" customHeight="1">
      <c r="A598" s="3"/>
      <c r="B598" s="113"/>
      <c r="C598" s="113"/>
      <c r="D598" s="113"/>
      <c r="E598" s="113"/>
      <c r="F598" s="113"/>
      <c r="G598" s="115"/>
      <c r="H598" s="116"/>
      <c r="I598" s="116"/>
      <c r="J598" s="116"/>
      <c r="K598" s="113"/>
      <c r="L598" s="113"/>
      <c r="M598" s="113"/>
      <c r="N598" s="113"/>
      <c r="O598" s="113"/>
      <c r="P598" s="115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</row>
    <row r="599" spans="1:26" ht="17.25" customHeight="1">
      <c r="A599" s="3"/>
      <c r="B599" s="113"/>
      <c r="C599" s="113"/>
      <c r="D599" s="113"/>
      <c r="E599" s="113"/>
      <c r="F599" s="113"/>
      <c r="G599" s="115"/>
      <c r="H599" s="116"/>
      <c r="I599" s="116"/>
      <c r="J599" s="116"/>
      <c r="K599" s="113"/>
      <c r="L599" s="113"/>
      <c r="M599" s="113"/>
      <c r="N599" s="113"/>
      <c r="O599" s="113"/>
      <c r="P599" s="115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</row>
    <row r="600" spans="1:26" ht="17.25" customHeight="1">
      <c r="A600" s="3"/>
      <c r="B600" s="113"/>
      <c r="C600" s="113"/>
      <c r="D600" s="113"/>
      <c r="E600" s="113"/>
      <c r="F600" s="113"/>
      <c r="G600" s="115"/>
      <c r="H600" s="116"/>
      <c r="I600" s="116"/>
      <c r="J600" s="116"/>
      <c r="K600" s="113"/>
      <c r="L600" s="113"/>
      <c r="M600" s="113"/>
      <c r="N600" s="113"/>
      <c r="O600" s="113"/>
      <c r="P600" s="115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</row>
    <row r="601" spans="1:26" ht="17.25" customHeight="1">
      <c r="A601" s="3"/>
      <c r="B601" s="113"/>
      <c r="C601" s="113"/>
      <c r="D601" s="113"/>
      <c r="E601" s="113"/>
      <c r="F601" s="113"/>
      <c r="G601" s="115"/>
      <c r="H601" s="116"/>
      <c r="I601" s="116"/>
      <c r="J601" s="116"/>
      <c r="K601" s="113"/>
      <c r="L601" s="113"/>
      <c r="M601" s="113"/>
      <c r="N601" s="113"/>
      <c r="O601" s="113"/>
      <c r="P601" s="115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</row>
    <row r="602" spans="1:26" ht="17.25" customHeight="1">
      <c r="A602" s="3"/>
      <c r="B602" s="113"/>
      <c r="C602" s="113"/>
      <c r="D602" s="113"/>
      <c r="E602" s="113"/>
      <c r="F602" s="113"/>
      <c r="G602" s="115"/>
      <c r="H602" s="116"/>
      <c r="I602" s="116"/>
      <c r="J602" s="116"/>
      <c r="K602" s="113"/>
      <c r="L602" s="113"/>
      <c r="M602" s="113"/>
      <c r="N602" s="113"/>
      <c r="O602" s="113"/>
      <c r="P602" s="115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</row>
    <row r="603" spans="1:26" ht="17.25" customHeight="1">
      <c r="A603" s="3"/>
      <c r="B603" s="113"/>
      <c r="C603" s="113"/>
      <c r="D603" s="113"/>
      <c r="E603" s="113"/>
      <c r="F603" s="113"/>
      <c r="G603" s="115"/>
      <c r="H603" s="116"/>
      <c r="I603" s="116"/>
      <c r="J603" s="116"/>
      <c r="K603" s="113"/>
      <c r="L603" s="113"/>
      <c r="M603" s="113"/>
      <c r="N603" s="113"/>
      <c r="O603" s="113"/>
      <c r="P603" s="115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</row>
    <row r="604" spans="1:26" ht="17.25" customHeight="1">
      <c r="A604" s="3"/>
      <c r="B604" s="113"/>
      <c r="C604" s="113"/>
      <c r="D604" s="113"/>
      <c r="E604" s="113"/>
      <c r="F604" s="113"/>
      <c r="G604" s="115"/>
      <c r="H604" s="116"/>
      <c r="I604" s="116"/>
      <c r="J604" s="116"/>
      <c r="K604" s="113"/>
      <c r="L604" s="113"/>
      <c r="M604" s="113"/>
      <c r="N604" s="113"/>
      <c r="O604" s="113"/>
      <c r="P604" s="115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</row>
    <row r="605" spans="1:26" ht="17.25" customHeight="1">
      <c r="A605" s="3"/>
      <c r="B605" s="113"/>
      <c r="C605" s="113"/>
      <c r="D605" s="113"/>
      <c r="E605" s="113"/>
      <c r="F605" s="113"/>
      <c r="G605" s="115"/>
      <c r="H605" s="116"/>
      <c r="I605" s="116"/>
      <c r="J605" s="116"/>
      <c r="K605" s="113"/>
      <c r="L605" s="113"/>
      <c r="M605" s="113"/>
      <c r="N605" s="113"/>
      <c r="O605" s="113"/>
      <c r="P605" s="115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</row>
    <row r="606" spans="1:26" ht="17.25" customHeight="1">
      <c r="A606" s="3"/>
      <c r="B606" s="113"/>
      <c r="C606" s="113"/>
      <c r="D606" s="113"/>
      <c r="E606" s="113"/>
      <c r="F606" s="113"/>
      <c r="G606" s="115"/>
      <c r="H606" s="116"/>
      <c r="I606" s="116"/>
      <c r="J606" s="116"/>
      <c r="K606" s="113"/>
      <c r="L606" s="113"/>
      <c r="M606" s="113"/>
      <c r="N606" s="113"/>
      <c r="O606" s="113"/>
      <c r="P606" s="115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</row>
    <row r="607" spans="1:26" ht="17.25" customHeight="1">
      <c r="A607" s="3"/>
      <c r="B607" s="113"/>
      <c r="C607" s="113"/>
      <c r="D607" s="113"/>
      <c r="E607" s="113"/>
      <c r="F607" s="113"/>
      <c r="G607" s="115"/>
      <c r="H607" s="116"/>
      <c r="I607" s="116"/>
      <c r="J607" s="116"/>
      <c r="K607" s="113"/>
      <c r="L607" s="113"/>
      <c r="M607" s="113"/>
      <c r="N607" s="113"/>
      <c r="O607" s="113"/>
      <c r="P607" s="115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</row>
    <row r="608" spans="1:26" ht="17.25" customHeight="1">
      <c r="A608" s="3"/>
      <c r="B608" s="113"/>
      <c r="C608" s="113"/>
      <c r="D608" s="113"/>
      <c r="E608" s="113"/>
      <c r="F608" s="113"/>
      <c r="G608" s="115"/>
      <c r="H608" s="116"/>
      <c r="I608" s="116"/>
      <c r="J608" s="116"/>
      <c r="K608" s="113"/>
      <c r="L608" s="113"/>
      <c r="M608" s="113"/>
      <c r="N608" s="113"/>
      <c r="O608" s="113"/>
      <c r="P608" s="115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</row>
    <row r="609" spans="1:26" ht="17.25" customHeight="1">
      <c r="A609" s="3"/>
      <c r="B609" s="113"/>
      <c r="C609" s="113"/>
      <c r="D609" s="113"/>
      <c r="E609" s="113"/>
      <c r="F609" s="113"/>
      <c r="G609" s="115"/>
      <c r="H609" s="116"/>
      <c r="I609" s="116"/>
      <c r="J609" s="116"/>
      <c r="K609" s="113"/>
      <c r="L609" s="113"/>
      <c r="M609" s="113"/>
      <c r="N609" s="113"/>
      <c r="O609" s="113"/>
      <c r="P609" s="115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</row>
    <row r="610" spans="1:26" ht="17.25" customHeight="1">
      <c r="A610" s="3"/>
      <c r="B610" s="113"/>
      <c r="C610" s="113"/>
      <c r="D610" s="113"/>
      <c r="E610" s="113"/>
      <c r="F610" s="113"/>
      <c r="G610" s="115"/>
      <c r="H610" s="116"/>
      <c r="I610" s="116"/>
      <c r="J610" s="116"/>
      <c r="K610" s="113"/>
      <c r="L610" s="113"/>
      <c r="M610" s="113"/>
      <c r="N610" s="113"/>
      <c r="O610" s="113"/>
      <c r="P610" s="115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</row>
    <row r="611" spans="1:26" ht="17.25" customHeight="1">
      <c r="A611" s="3"/>
      <c r="B611" s="113"/>
      <c r="C611" s="113"/>
      <c r="D611" s="113"/>
      <c r="E611" s="113"/>
      <c r="F611" s="113"/>
      <c r="G611" s="115"/>
      <c r="H611" s="116"/>
      <c r="I611" s="116"/>
      <c r="J611" s="116"/>
      <c r="K611" s="113"/>
      <c r="L611" s="113"/>
      <c r="M611" s="113"/>
      <c r="N611" s="113"/>
      <c r="O611" s="113"/>
      <c r="P611" s="115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</row>
    <row r="612" spans="1:26" ht="17.25" customHeight="1">
      <c r="A612" s="3"/>
      <c r="B612" s="113"/>
      <c r="C612" s="113"/>
      <c r="D612" s="113"/>
      <c r="E612" s="113"/>
      <c r="F612" s="113"/>
      <c r="G612" s="115"/>
      <c r="H612" s="116"/>
      <c r="I612" s="116"/>
      <c r="J612" s="116"/>
      <c r="K612" s="113"/>
      <c r="L612" s="113"/>
      <c r="M612" s="113"/>
      <c r="N612" s="113"/>
      <c r="O612" s="113"/>
      <c r="P612" s="115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</row>
    <row r="613" spans="1:26" ht="17.25" customHeight="1">
      <c r="A613" s="3"/>
      <c r="B613" s="113"/>
      <c r="C613" s="113"/>
      <c r="D613" s="113"/>
      <c r="E613" s="113"/>
      <c r="F613" s="113"/>
      <c r="G613" s="115"/>
      <c r="H613" s="116"/>
      <c r="I613" s="116"/>
      <c r="J613" s="116"/>
      <c r="K613" s="113"/>
      <c r="L613" s="113"/>
      <c r="M613" s="113"/>
      <c r="N613" s="113"/>
      <c r="O613" s="113"/>
      <c r="P613" s="115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</row>
    <row r="614" spans="1:26" ht="17.25" customHeight="1">
      <c r="A614" s="3"/>
      <c r="B614" s="113"/>
      <c r="C614" s="113"/>
      <c r="D614" s="113"/>
      <c r="E614" s="113"/>
      <c r="F614" s="113"/>
      <c r="G614" s="115"/>
      <c r="H614" s="116"/>
      <c r="I614" s="116"/>
      <c r="J614" s="116"/>
      <c r="K614" s="113"/>
      <c r="L614" s="113"/>
      <c r="M614" s="113"/>
      <c r="N614" s="113"/>
      <c r="O614" s="113"/>
      <c r="P614" s="115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</row>
    <row r="615" spans="1:26" ht="17.25" customHeight="1">
      <c r="A615" s="3"/>
      <c r="B615" s="113"/>
      <c r="C615" s="113"/>
      <c r="D615" s="113"/>
      <c r="E615" s="113"/>
      <c r="F615" s="113"/>
      <c r="G615" s="115"/>
      <c r="H615" s="116"/>
      <c r="I615" s="116"/>
      <c r="J615" s="116"/>
      <c r="K615" s="113"/>
      <c r="L615" s="113"/>
      <c r="M615" s="113"/>
      <c r="N615" s="113"/>
      <c r="O615" s="113"/>
      <c r="P615" s="115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</row>
    <row r="616" spans="1:26" ht="17.25" customHeight="1">
      <c r="A616" s="3"/>
      <c r="B616" s="113"/>
      <c r="C616" s="113"/>
      <c r="D616" s="113"/>
      <c r="E616" s="113"/>
      <c r="F616" s="113"/>
      <c r="G616" s="115"/>
      <c r="H616" s="116"/>
      <c r="I616" s="116"/>
      <c r="J616" s="116"/>
      <c r="K616" s="113"/>
      <c r="L616" s="113"/>
      <c r="M616" s="113"/>
      <c r="N616" s="113"/>
      <c r="O616" s="113"/>
      <c r="P616" s="115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</row>
    <row r="617" spans="1:26" ht="17.25" customHeight="1">
      <c r="A617" s="3"/>
      <c r="B617" s="113"/>
      <c r="C617" s="113"/>
      <c r="D617" s="113"/>
      <c r="E617" s="113"/>
      <c r="F617" s="113"/>
      <c r="G617" s="115"/>
      <c r="H617" s="116"/>
      <c r="I617" s="116"/>
      <c r="J617" s="116"/>
      <c r="K617" s="113"/>
      <c r="L617" s="113"/>
      <c r="M617" s="113"/>
      <c r="N617" s="113"/>
      <c r="O617" s="113"/>
      <c r="P617" s="115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</row>
    <row r="618" spans="1:26" ht="17.25" customHeight="1">
      <c r="A618" s="3"/>
      <c r="B618" s="113"/>
      <c r="C618" s="113"/>
      <c r="D618" s="113"/>
      <c r="E618" s="113"/>
      <c r="F618" s="113"/>
      <c r="G618" s="115"/>
      <c r="H618" s="116"/>
      <c r="I618" s="116"/>
      <c r="J618" s="116"/>
      <c r="K618" s="113"/>
      <c r="L618" s="113"/>
      <c r="M618" s="113"/>
      <c r="N618" s="113"/>
      <c r="O618" s="113"/>
      <c r="P618" s="115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</row>
    <row r="619" spans="1:26" ht="17.25" customHeight="1">
      <c r="A619" s="3"/>
      <c r="B619" s="113"/>
      <c r="C619" s="113"/>
      <c r="D619" s="113"/>
      <c r="E619" s="113"/>
      <c r="F619" s="113"/>
      <c r="G619" s="115"/>
      <c r="H619" s="116"/>
      <c r="I619" s="116"/>
      <c r="J619" s="116"/>
      <c r="K619" s="113"/>
      <c r="L619" s="113"/>
      <c r="M619" s="113"/>
      <c r="N619" s="113"/>
      <c r="O619" s="113"/>
      <c r="P619" s="115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</row>
    <row r="620" spans="1:26" ht="17.25" customHeight="1">
      <c r="A620" s="3"/>
      <c r="B620" s="113"/>
      <c r="C620" s="113"/>
      <c r="D620" s="113"/>
      <c r="E620" s="113"/>
      <c r="F620" s="113"/>
      <c r="G620" s="115"/>
      <c r="H620" s="116"/>
      <c r="I620" s="116"/>
      <c r="J620" s="116"/>
      <c r="K620" s="113"/>
      <c r="L620" s="113"/>
      <c r="M620" s="113"/>
      <c r="N620" s="113"/>
      <c r="O620" s="113"/>
      <c r="P620" s="115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</row>
    <row r="621" spans="1:26" ht="17.25" customHeight="1">
      <c r="A621" s="3"/>
      <c r="B621" s="113"/>
      <c r="C621" s="113"/>
      <c r="D621" s="113"/>
      <c r="E621" s="113"/>
      <c r="F621" s="113"/>
      <c r="G621" s="115"/>
      <c r="H621" s="116"/>
      <c r="I621" s="116"/>
      <c r="J621" s="116"/>
      <c r="K621" s="113"/>
      <c r="L621" s="113"/>
      <c r="M621" s="113"/>
      <c r="N621" s="113"/>
      <c r="O621" s="113"/>
      <c r="P621" s="115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</row>
    <row r="622" spans="1:26" ht="17.25" customHeight="1">
      <c r="A622" s="3"/>
      <c r="B622" s="113"/>
      <c r="C622" s="113"/>
      <c r="D622" s="113"/>
      <c r="E622" s="113"/>
      <c r="F622" s="113"/>
      <c r="G622" s="115"/>
      <c r="H622" s="116"/>
      <c r="I622" s="116"/>
      <c r="J622" s="116"/>
      <c r="K622" s="113"/>
      <c r="L622" s="113"/>
      <c r="M622" s="113"/>
      <c r="N622" s="113"/>
      <c r="O622" s="113"/>
      <c r="P622" s="115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</row>
    <row r="623" spans="1:26" ht="17.25" customHeight="1">
      <c r="A623" s="3"/>
      <c r="B623" s="113"/>
      <c r="C623" s="113"/>
      <c r="D623" s="113"/>
      <c r="E623" s="113"/>
      <c r="F623" s="113"/>
      <c r="G623" s="115"/>
      <c r="H623" s="116"/>
      <c r="I623" s="116"/>
      <c r="J623" s="116"/>
      <c r="K623" s="113"/>
      <c r="L623" s="113"/>
      <c r="M623" s="113"/>
      <c r="N623" s="113"/>
      <c r="O623" s="113"/>
      <c r="P623" s="115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</row>
    <row r="624" spans="1:26" ht="17.25" customHeight="1">
      <c r="A624" s="3"/>
      <c r="B624" s="113"/>
      <c r="C624" s="113"/>
      <c r="D624" s="113"/>
      <c r="E624" s="113"/>
      <c r="F624" s="113"/>
      <c r="G624" s="115"/>
      <c r="H624" s="116"/>
      <c r="I624" s="116"/>
      <c r="J624" s="116"/>
      <c r="K624" s="113"/>
      <c r="L624" s="113"/>
      <c r="M624" s="113"/>
      <c r="N624" s="113"/>
      <c r="O624" s="113"/>
      <c r="P624" s="115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</row>
    <row r="625" spans="1:26" ht="17.25" customHeight="1">
      <c r="A625" s="3"/>
      <c r="B625" s="113"/>
      <c r="C625" s="113"/>
      <c r="D625" s="113"/>
      <c r="E625" s="113"/>
      <c r="F625" s="113"/>
      <c r="G625" s="115"/>
      <c r="H625" s="116"/>
      <c r="I625" s="116"/>
      <c r="J625" s="116"/>
      <c r="K625" s="113"/>
      <c r="L625" s="113"/>
      <c r="M625" s="113"/>
      <c r="N625" s="113"/>
      <c r="O625" s="113"/>
      <c r="P625" s="115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</row>
    <row r="626" spans="1:26" ht="17.25" customHeight="1">
      <c r="A626" s="3"/>
      <c r="B626" s="113"/>
      <c r="C626" s="113"/>
      <c r="D626" s="113"/>
      <c r="E626" s="113"/>
      <c r="F626" s="113"/>
      <c r="G626" s="115"/>
      <c r="H626" s="116"/>
      <c r="I626" s="116"/>
      <c r="J626" s="116"/>
      <c r="K626" s="113"/>
      <c r="L626" s="113"/>
      <c r="M626" s="113"/>
      <c r="N626" s="113"/>
      <c r="O626" s="113"/>
      <c r="P626" s="115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</row>
    <row r="627" spans="1:26" ht="17.25" customHeight="1">
      <c r="A627" s="3"/>
      <c r="B627" s="113"/>
      <c r="C627" s="113"/>
      <c r="D627" s="113"/>
      <c r="E627" s="113"/>
      <c r="F627" s="113"/>
      <c r="G627" s="115"/>
      <c r="H627" s="116"/>
      <c r="I627" s="116"/>
      <c r="J627" s="116"/>
      <c r="K627" s="113"/>
      <c r="L627" s="113"/>
      <c r="M627" s="113"/>
      <c r="N627" s="113"/>
      <c r="O627" s="113"/>
      <c r="P627" s="115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</row>
    <row r="628" spans="1:26" ht="17.25" customHeight="1">
      <c r="A628" s="3"/>
      <c r="B628" s="113"/>
      <c r="C628" s="113"/>
      <c r="D628" s="113"/>
      <c r="E628" s="113"/>
      <c r="F628" s="113"/>
      <c r="G628" s="115"/>
      <c r="H628" s="116"/>
      <c r="I628" s="116"/>
      <c r="J628" s="116"/>
      <c r="K628" s="113"/>
      <c r="L628" s="113"/>
      <c r="M628" s="113"/>
      <c r="N628" s="113"/>
      <c r="O628" s="113"/>
      <c r="P628" s="115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</row>
    <row r="629" spans="1:26" ht="17.25" customHeight="1">
      <c r="A629" s="3"/>
      <c r="B629" s="113"/>
      <c r="C629" s="113"/>
      <c r="D629" s="113"/>
      <c r="E629" s="113"/>
      <c r="F629" s="113"/>
      <c r="G629" s="115"/>
      <c r="H629" s="116"/>
      <c r="I629" s="116"/>
      <c r="J629" s="116"/>
      <c r="K629" s="113"/>
      <c r="L629" s="113"/>
      <c r="M629" s="113"/>
      <c r="N629" s="113"/>
      <c r="O629" s="113"/>
      <c r="P629" s="115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</row>
    <row r="630" spans="1:26" ht="17.25" customHeight="1">
      <c r="A630" s="3"/>
      <c r="B630" s="113"/>
      <c r="C630" s="113"/>
      <c r="D630" s="113"/>
      <c r="E630" s="113"/>
      <c r="F630" s="113"/>
      <c r="G630" s="115"/>
      <c r="H630" s="116"/>
      <c r="I630" s="116"/>
      <c r="J630" s="116"/>
      <c r="K630" s="113"/>
      <c r="L630" s="113"/>
      <c r="M630" s="113"/>
      <c r="N630" s="113"/>
      <c r="O630" s="113"/>
      <c r="P630" s="115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</row>
    <row r="631" spans="1:26" ht="17.25" customHeight="1">
      <c r="A631" s="3"/>
      <c r="B631" s="113"/>
      <c r="C631" s="113"/>
      <c r="D631" s="113"/>
      <c r="E631" s="113"/>
      <c r="F631" s="113"/>
      <c r="G631" s="115"/>
      <c r="H631" s="116"/>
      <c r="I631" s="116"/>
      <c r="J631" s="116"/>
      <c r="K631" s="113"/>
      <c r="L631" s="113"/>
      <c r="M631" s="113"/>
      <c r="N631" s="113"/>
      <c r="O631" s="113"/>
      <c r="P631" s="115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</row>
    <row r="632" spans="1:26" ht="17.25" customHeight="1">
      <c r="A632" s="3"/>
      <c r="B632" s="113"/>
      <c r="C632" s="113"/>
      <c r="D632" s="113"/>
      <c r="E632" s="113"/>
      <c r="F632" s="113"/>
      <c r="G632" s="115"/>
      <c r="H632" s="116"/>
      <c r="I632" s="116"/>
      <c r="J632" s="116"/>
      <c r="K632" s="113"/>
      <c r="L632" s="113"/>
      <c r="M632" s="113"/>
      <c r="N632" s="113"/>
      <c r="O632" s="113"/>
      <c r="P632" s="115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</row>
    <row r="633" spans="1:26" ht="17.25" customHeight="1">
      <c r="A633" s="3"/>
      <c r="B633" s="113"/>
      <c r="C633" s="113"/>
      <c r="D633" s="113"/>
      <c r="E633" s="113"/>
      <c r="F633" s="113"/>
      <c r="G633" s="115"/>
      <c r="H633" s="116"/>
      <c r="I633" s="116"/>
      <c r="J633" s="116"/>
      <c r="K633" s="113"/>
      <c r="L633" s="113"/>
      <c r="M633" s="113"/>
      <c r="N633" s="113"/>
      <c r="O633" s="113"/>
      <c r="P633" s="115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</row>
    <row r="634" spans="1:26" ht="17.25" customHeight="1">
      <c r="A634" s="3"/>
      <c r="B634" s="113"/>
      <c r="C634" s="113"/>
      <c r="D634" s="113"/>
      <c r="E634" s="113"/>
      <c r="F634" s="113"/>
      <c r="G634" s="115"/>
      <c r="H634" s="116"/>
      <c r="I634" s="116"/>
      <c r="J634" s="116"/>
      <c r="K634" s="113"/>
      <c r="L634" s="113"/>
      <c r="M634" s="113"/>
      <c r="N634" s="113"/>
      <c r="O634" s="113"/>
      <c r="P634" s="115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</row>
    <row r="635" spans="1:26" ht="17.25" customHeight="1">
      <c r="A635" s="3"/>
      <c r="B635" s="113"/>
      <c r="C635" s="113"/>
      <c r="D635" s="113"/>
      <c r="E635" s="113"/>
      <c r="F635" s="113"/>
      <c r="G635" s="115"/>
      <c r="H635" s="116"/>
      <c r="I635" s="116"/>
      <c r="J635" s="116"/>
      <c r="K635" s="113"/>
      <c r="L635" s="113"/>
      <c r="M635" s="113"/>
      <c r="N635" s="113"/>
      <c r="O635" s="113"/>
      <c r="P635" s="115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</row>
    <row r="636" spans="1:26" ht="17.25" customHeight="1">
      <c r="A636" s="3"/>
      <c r="B636" s="113"/>
      <c r="C636" s="113"/>
      <c r="D636" s="113"/>
      <c r="E636" s="113"/>
      <c r="F636" s="113"/>
      <c r="G636" s="115"/>
      <c r="H636" s="116"/>
      <c r="I636" s="116"/>
      <c r="J636" s="116"/>
      <c r="K636" s="113"/>
      <c r="L636" s="113"/>
      <c r="M636" s="113"/>
      <c r="N636" s="113"/>
      <c r="O636" s="113"/>
      <c r="P636" s="115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</row>
    <row r="637" spans="1:26" ht="17.25" customHeight="1">
      <c r="A637" s="3"/>
      <c r="B637" s="113"/>
      <c r="C637" s="113"/>
      <c r="D637" s="113"/>
      <c r="E637" s="113"/>
      <c r="F637" s="113"/>
      <c r="G637" s="115"/>
      <c r="H637" s="116"/>
      <c r="I637" s="116"/>
      <c r="J637" s="116"/>
      <c r="K637" s="113"/>
      <c r="L637" s="113"/>
      <c r="M637" s="113"/>
      <c r="N637" s="113"/>
      <c r="O637" s="113"/>
      <c r="P637" s="115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</row>
    <row r="638" spans="1:26" ht="17.25" customHeight="1">
      <c r="A638" s="3"/>
      <c r="B638" s="113"/>
      <c r="C638" s="113"/>
      <c r="D638" s="113"/>
      <c r="E638" s="113"/>
      <c r="F638" s="113"/>
      <c r="G638" s="115"/>
      <c r="H638" s="116"/>
      <c r="I638" s="116"/>
      <c r="J638" s="116"/>
      <c r="K638" s="113"/>
      <c r="L638" s="113"/>
      <c r="M638" s="113"/>
      <c r="N638" s="113"/>
      <c r="O638" s="113"/>
      <c r="P638" s="115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</row>
    <row r="639" spans="1:26" ht="17.25" customHeight="1">
      <c r="A639" s="3"/>
      <c r="B639" s="113"/>
      <c r="C639" s="113"/>
      <c r="D639" s="113"/>
      <c r="E639" s="113"/>
      <c r="F639" s="113"/>
      <c r="G639" s="115"/>
      <c r="H639" s="116"/>
      <c r="I639" s="116"/>
      <c r="J639" s="116"/>
      <c r="K639" s="113"/>
      <c r="L639" s="113"/>
      <c r="M639" s="113"/>
      <c r="N639" s="113"/>
      <c r="O639" s="113"/>
      <c r="P639" s="115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</row>
    <row r="640" spans="1:26" ht="17.25" customHeight="1">
      <c r="A640" s="3"/>
      <c r="B640" s="113"/>
      <c r="C640" s="113"/>
      <c r="D640" s="113"/>
      <c r="E640" s="113"/>
      <c r="F640" s="113"/>
      <c r="G640" s="115"/>
      <c r="H640" s="116"/>
      <c r="I640" s="116"/>
      <c r="J640" s="116"/>
      <c r="K640" s="113"/>
      <c r="L640" s="113"/>
      <c r="M640" s="113"/>
      <c r="N640" s="113"/>
      <c r="O640" s="113"/>
      <c r="P640" s="115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</row>
    <row r="641" spans="1:26" ht="17.25" customHeight="1">
      <c r="A641" s="3"/>
      <c r="B641" s="113"/>
      <c r="C641" s="113"/>
      <c r="D641" s="113"/>
      <c r="E641" s="113"/>
      <c r="F641" s="113"/>
      <c r="G641" s="115"/>
      <c r="H641" s="116"/>
      <c r="I641" s="116"/>
      <c r="J641" s="116"/>
      <c r="K641" s="113"/>
      <c r="L641" s="113"/>
      <c r="M641" s="113"/>
      <c r="N641" s="113"/>
      <c r="O641" s="113"/>
      <c r="P641" s="115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</row>
    <row r="642" spans="1:26" ht="17.25" customHeight="1">
      <c r="A642" s="3"/>
      <c r="B642" s="113"/>
      <c r="C642" s="113"/>
      <c r="D642" s="113"/>
      <c r="E642" s="113"/>
      <c r="F642" s="113"/>
      <c r="G642" s="115"/>
      <c r="H642" s="116"/>
      <c r="I642" s="116"/>
      <c r="J642" s="116"/>
      <c r="K642" s="113"/>
      <c r="L642" s="113"/>
      <c r="M642" s="113"/>
      <c r="N642" s="113"/>
      <c r="O642" s="113"/>
      <c r="P642" s="115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</row>
    <row r="643" spans="1:26" ht="17.25" customHeight="1">
      <c r="A643" s="3"/>
      <c r="B643" s="113"/>
      <c r="C643" s="113"/>
      <c r="D643" s="113"/>
      <c r="E643" s="113"/>
      <c r="F643" s="113"/>
      <c r="G643" s="115"/>
      <c r="H643" s="116"/>
      <c r="I643" s="116"/>
      <c r="J643" s="116"/>
      <c r="K643" s="113"/>
      <c r="L643" s="113"/>
      <c r="M643" s="113"/>
      <c r="N643" s="113"/>
      <c r="O643" s="113"/>
      <c r="P643" s="115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</row>
    <row r="644" spans="1:26" ht="17.25" customHeight="1">
      <c r="A644" s="3"/>
      <c r="B644" s="113"/>
      <c r="C644" s="113"/>
      <c r="D644" s="113"/>
      <c r="E644" s="113"/>
      <c r="F644" s="113"/>
      <c r="G644" s="115"/>
      <c r="H644" s="116"/>
      <c r="I644" s="116"/>
      <c r="J644" s="116"/>
      <c r="K644" s="113"/>
      <c r="L644" s="113"/>
      <c r="M644" s="113"/>
      <c r="N644" s="113"/>
      <c r="O644" s="113"/>
      <c r="P644" s="115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</row>
    <row r="645" spans="1:26" ht="17.25" customHeight="1">
      <c r="A645" s="3"/>
      <c r="B645" s="113"/>
      <c r="C645" s="113"/>
      <c r="D645" s="113"/>
      <c r="E645" s="113"/>
      <c r="F645" s="113"/>
      <c r="G645" s="115"/>
      <c r="H645" s="116"/>
      <c r="I645" s="116"/>
      <c r="J645" s="116"/>
      <c r="K645" s="113"/>
      <c r="L645" s="113"/>
      <c r="M645" s="113"/>
      <c r="N645" s="113"/>
      <c r="O645" s="113"/>
      <c r="P645" s="115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17.25" customHeight="1">
      <c r="A646" s="3"/>
      <c r="B646" s="113"/>
      <c r="C646" s="113"/>
      <c r="D646" s="113"/>
      <c r="E646" s="113"/>
      <c r="F646" s="113"/>
      <c r="G646" s="115"/>
      <c r="H646" s="116"/>
      <c r="I646" s="116"/>
      <c r="J646" s="116"/>
      <c r="K646" s="113"/>
      <c r="L646" s="113"/>
      <c r="M646" s="113"/>
      <c r="N646" s="113"/>
      <c r="O646" s="113"/>
      <c r="P646" s="115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</row>
    <row r="647" spans="1:26" ht="17.25" customHeight="1">
      <c r="A647" s="3"/>
      <c r="B647" s="113"/>
      <c r="C647" s="113"/>
      <c r="D647" s="113"/>
      <c r="E647" s="113"/>
      <c r="F647" s="113"/>
      <c r="G647" s="115"/>
      <c r="H647" s="116"/>
      <c r="I647" s="116"/>
      <c r="J647" s="116"/>
      <c r="K647" s="113"/>
      <c r="L647" s="113"/>
      <c r="M647" s="113"/>
      <c r="N647" s="113"/>
      <c r="O647" s="113"/>
      <c r="P647" s="115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</row>
    <row r="648" spans="1:26" ht="17.25" customHeight="1">
      <c r="A648" s="3"/>
      <c r="B648" s="113"/>
      <c r="C648" s="113"/>
      <c r="D648" s="113"/>
      <c r="E648" s="113"/>
      <c r="F648" s="113"/>
      <c r="G648" s="115"/>
      <c r="H648" s="116"/>
      <c r="I648" s="116"/>
      <c r="J648" s="116"/>
      <c r="K648" s="113"/>
      <c r="L648" s="113"/>
      <c r="M648" s="113"/>
      <c r="N648" s="113"/>
      <c r="O648" s="113"/>
      <c r="P648" s="115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</row>
    <row r="649" spans="1:26" ht="17.25" customHeight="1">
      <c r="A649" s="3"/>
      <c r="B649" s="113"/>
      <c r="C649" s="113"/>
      <c r="D649" s="113"/>
      <c r="E649" s="113"/>
      <c r="F649" s="113"/>
      <c r="G649" s="115"/>
      <c r="H649" s="116"/>
      <c r="I649" s="116"/>
      <c r="J649" s="116"/>
      <c r="K649" s="113"/>
      <c r="L649" s="113"/>
      <c r="M649" s="113"/>
      <c r="N649" s="113"/>
      <c r="O649" s="113"/>
      <c r="P649" s="115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</row>
    <row r="650" spans="1:26" ht="17.25" customHeight="1">
      <c r="A650" s="3"/>
      <c r="B650" s="113"/>
      <c r="C650" s="113"/>
      <c r="D650" s="113"/>
      <c r="E650" s="113"/>
      <c r="F650" s="113"/>
      <c r="G650" s="115"/>
      <c r="H650" s="116"/>
      <c r="I650" s="116"/>
      <c r="J650" s="116"/>
      <c r="K650" s="113"/>
      <c r="L650" s="113"/>
      <c r="M650" s="113"/>
      <c r="N650" s="113"/>
      <c r="O650" s="113"/>
      <c r="P650" s="115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</row>
    <row r="651" spans="1:26" ht="17.25" customHeight="1">
      <c r="A651" s="3"/>
      <c r="B651" s="113"/>
      <c r="C651" s="113"/>
      <c r="D651" s="113"/>
      <c r="E651" s="113"/>
      <c r="F651" s="113"/>
      <c r="G651" s="115"/>
      <c r="H651" s="116"/>
      <c r="I651" s="116"/>
      <c r="J651" s="116"/>
      <c r="K651" s="113"/>
      <c r="L651" s="113"/>
      <c r="M651" s="113"/>
      <c r="N651" s="113"/>
      <c r="O651" s="113"/>
      <c r="P651" s="115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</row>
    <row r="652" spans="1:26" ht="17.25" customHeight="1">
      <c r="A652" s="3"/>
      <c r="B652" s="113"/>
      <c r="C652" s="113"/>
      <c r="D652" s="113"/>
      <c r="E652" s="113"/>
      <c r="F652" s="113"/>
      <c r="G652" s="115"/>
      <c r="H652" s="116"/>
      <c r="I652" s="116"/>
      <c r="J652" s="116"/>
      <c r="K652" s="113"/>
      <c r="L652" s="113"/>
      <c r="M652" s="113"/>
      <c r="N652" s="113"/>
      <c r="O652" s="113"/>
      <c r="P652" s="115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</row>
    <row r="653" spans="1:26" ht="17.25" customHeight="1">
      <c r="A653" s="3"/>
      <c r="B653" s="113"/>
      <c r="C653" s="113"/>
      <c r="D653" s="113"/>
      <c r="E653" s="113"/>
      <c r="F653" s="113"/>
      <c r="G653" s="115"/>
      <c r="H653" s="116"/>
      <c r="I653" s="116"/>
      <c r="J653" s="116"/>
      <c r="K653" s="113"/>
      <c r="L653" s="113"/>
      <c r="M653" s="113"/>
      <c r="N653" s="113"/>
      <c r="O653" s="113"/>
      <c r="P653" s="115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</row>
    <row r="654" spans="1:26" ht="17.25" customHeight="1">
      <c r="A654" s="3"/>
      <c r="B654" s="113"/>
      <c r="C654" s="113"/>
      <c r="D654" s="113"/>
      <c r="E654" s="113"/>
      <c r="F654" s="113"/>
      <c r="G654" s="115"/>
      <c r="H654" s="116"/>
      <c r="I654" s="116"/>
      <c r="J654" s="116"/>
      <c r="K654" s="113"/>
      <c r="L654" s="113"/>
      <c r="M654" s="113"/>
      <c r="N654" s="113"/>
      <c r="O654" s="113"/>
      <c r="P654" s="115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</row>
    <row r="655" spans="1:26" ht="17.25" customHeight="1">
      <c r="A655" s="3"/>
      <c r="B655" s="113"/>
      <c r="C655" s="113"/>
      <c r="D655" s="113"/>
      <c r="E655" s="113"/>
      <c r="F655" s="113"/>
      <c r="G655" s="115"/>
      <c r="H655" s="116"/>
      <c r="I655" s="116"/>
      <c r="J655" s="116"/>
      <c r="K655" s="113"/>
      <c r="L655" s="113"/>
      <c r="M655" s="113"/>
      <c r="N655" s="113"/>
      <c r="O655" s="113"/>
      <c r="P655" s="115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</row>
    <row r="656" spans="1:26" ht="17.25" customHeight="1">
      <c r="A656" s="3"/>
      <c r="B656" s="113"/>
      <c r="C656" s="113"/>
      <c r="D656" s="113"/>
      <c r="E656" s="113"/>
      <c r="F656" s="113"/>
      <c r="G656" s="115"/>
      <c r="H656" s="116"/>
      <c r="I656" s="116"/>
      <c r="J656" s="116"/>
      <c r="K656" s="113"/>
      <c r="L656" s="113"/>
      <c r="M656" s="113"/>
      <c r="N656" s="113"/>
      <c r="O656" s="113"/>
      <c r="P656" s="115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</row>
    <row r="657" spans="1:26" ht="17.25" customHeight="1">
      <c r="A657" s="3"/>
      <c r="B657" s="113"/>
      <c r="C657" s="113"/>
      <c r="D657" s="113"/>
      <c r="E657" s="113"/>
      <c r="F657" s="113"/>
      <c r="G657" s="115"/>
      <c r="H657" s="116"/>
      <c r="I657" s="116"/>
      <c r="J657" s="116"/>
      <c r="K657" s="113"/>
      <c r="L657" s="113"/>
      <c r="M657" s="113"/>
      <c r="N657" s="113"/>
      <c r="O657" s="113"/>
      <c r="P657" s="115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</row>
    <row r="658" spans="1:26" ht="17.25" customHeight="1">
      <c r="A658" s="3"/>
      <c r="B658" s="113"/>
      <c r="C658" s="113"/>
      <c r="D658" s="113"/>
      <c r="E658" s="113"/>
      <c r="F658" s="113"/>
      <c r="G658" s="115"/>
      <c r="H658" s="116"/>
      <c r="I658" s="116"/>
      <c r="J658" s="116"/>
      <c r="K658" s="113"/>
      <c r="L658" s="113"/>
      <c r="M658" s="113"/>
      <c r="N658" s="113"/>
      <c r="O658" s="113"/>
      <c r="P658" s="115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</row>
    <row r="659" spans="1:26" ht="17.25" customHeight="1">
      <c r="A659" s="3"/>
      <c r="B659" s="113"/>
      <c r="C659" s="113"/>
      <c r="D659" s="113"/>
      <c r="E659" s="113"/>
      <c r="F659" s="113"/>
      <c r="G659" s="115"/>
      <c r="H659" s="116"/>
      <c r="I659" s="116"/>
      <c r="J659" s="116"/>
      <c r="K659" s="113"/>
      <c r="L659" s="113"/>
      <c r="M659" s="113"/>
      <c r="N659" s="113"/>
      <c r="O659" s="113"/>
      <c r="P659" s="115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</row>
    <row r="660" spans="1:26" ht="17.25" customHeight="1">
      <c r="A660" s="3"/>
      <c r="B660" s="113"/>
      <c r="C660" s="113"/>
      <c r="D660" s="113"/>
      <c r="E660" s="113"/>
      <c r="F660" s="113"/>
      <c r="G660" s="115"/>
      <c r="H660" s="116"/>
      <c r="I660" s="116"/>
      <c r="J660" s="116"/>
      <c r="K660" s="113"/>
      <c r="L660" s="113"/>
      <c r="M660" s="113"/>
      <c r="N660" s="113"/>
      <c r="O660" s="113"/>
      <c r="P660" s="115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</row>
    <row r="661" spans="1:26" ht="17.25" customHeight="1">
      <c r="A661" s="3"/>
      <c r="B661" s="113"/>
      <c r="C661" s="113"/>
      <c r="D661" s="113"/>
      <c r="E661" s="113"/>
      <c r="F661" s="113"/>
      <c r="G661" s="115"/>
      <c r="H661" s="116"/>
      <c r="I661" s="116"/>
      <c r="J661" s="116"/>
      <c r="K661" s="113"/>
      <c r="L661" s="113"/>
      <c r="M661" s="113"/>
      <c r="N661" s="113"/>
      <c r="O661" s="113"/>
      <c r="P661" s="115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</row>
    <row r="662" spans="1:26" ht="17.25" customHeight="1">
      <c r="A662" s="3"/>
      <c r="B662" s="113"/>
      <c r="C662" s="113"/>
      <c r="D662" s="113"/>
      <c r="E662" s="113"/>
      <c r="F662" s="113"/>
      <c r="G662" s="115"/>
      <c r="H662" s="116"/>
      <c r="I662" s="116"/>
      <c r="J662" s="116"/>
      <c r="K662" s="113"/>
      <c r="L662" s="113"/>
      <c r="M662" s="113"/>
      <c r="N662" s="113"/>
      <c r="O662" s="113"/>
      <c r="P662" s="115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</row>
    <row r="663" spans="1:26" ht="17.25" customHeight="1">
      <c r="A663" s="3"/>
      <c r="B663" s="113"/>
      <c r="C663" s="113"/>
      <c r="D663" s="113"/>
      <c r="E663" s="113"/>
      <c r="F663" s="113"/>
      <c r="G663" s="115"/>
      <c r="H663" s="116"/>
      <c r="I663" s="116"/>
      <c r="J663" s="116"/>
      <c r="K663" s="113"/>
      <c r="L663" s="113"/>
      <c r="M663" s="113"/>
      <c r="N663" s="113"/>
      <c r="O663" s="113"/>
      <c r="P663" s="115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</row>
    <row r="664" spans="1:26" ht="17.25" customHeight="1">
      <c r="A664" s="3"/>
      <c r="B664" s="113"/>
      <c r="C664" s="113"/>
      <c r="D664" s="113"/>
      <c r="E664" s="113"/>
      <c r="F664" s="113"/>
      <c r="G664" s="115"/>
      <c r="H664" s="116"/>
      <c r="I664" s="116"/>
      <c r="J664" s="116"/>
      <c r="K664" s="113"/>
      <c r="L664" s="113"/>
      <c r="M664" s="113"/>
      <c r="N664" s="113"/>
      <c r="O664" s="113"/>
      <c r="P664" s="115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</row>
    <row r="665" spans="1:26" ht="17.25" customHeight="1">
      <c r="A665" s="3"/>
      <c r="B665" s="113"/>
      <c r="C665" s="113"/>
      <c r="D665" s="113"/>
      <c r="E665" s="113"/>
      <c r="F665" s="113"/>
      <c r="G665" s="115"/>
      <c r="H665" s="116"/>
      <c r="I665" s="116"/>
      <c r="J665" s="116"/>
      <c r="K665" s="113"/>
      <c r="L665" s="113"/>
      <c r="M665" s="113"/>
      <c r="N665" s="113"/>
      <c r="O665" s="113"/>
      <c r="P665" s="115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</row>
    <row r="666" spans="1:26" ht="17.25" customHeight="1">
      <c r="A666" s="3"/>
      <c r="B666" s="113"/>
      <c r="C666" s="113"/>
      <c r="D666" s="113"/>
      <c r="E666" s="113"/>
      <c r="F666" s="113"/>
      <c r="G666" s="115"/>
      <c r="H666" s="116"/>
      <c r="I666" s="116"/>
      <c r="J666" s="116"/>
      <c r="K666" s="113"/>
      <c r="L666" s="113"/>
      <c r="M666" s="113"/>
      <c r="N666" s="113"/>
      <c r="O666" s="113"/>
      <c r="P666" s="115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</row>
    <row r="667" spans="1:26" ht="17.25" customHeight="1">
      <c r="A667" s="3"/>
      <c r="B667" s="113"/>
      <c r="C667" s="113"/>
      <c r="D667" s="113"/>
      <c r="E667" s="113"/>
      <c r="F667" s="113"/>
      <c r="G667" s="115"/>
      <c r="H667" s="116"/>
      <c r="I667" s="116"/>
      <c r="J667" s="116"/>
      <c r="K667" s="113"/>
      <c r="L667" s="113"/>
      <c r="M667" s="113"/>
      <c r="N667" s="113"/>
      <c r="O667" s="113"/>
      <c r="P667" s="115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</row>
    <row r="668" spans="1:26" ht="17.25" customHeight="1">
      <c r="A668" s="3"/>
      <c r="B668" s="113"/>
      <c r="C668" s="113"/>
      <c r="D668" s="113"/>
      <c r="E668" s="113"/>
      <c r="F668" s="113"/>
      <c r="G668" s="115"/>
      <c r="H668" s="116"/>
      <c r="I668" s="116"/>
      <c r="J668" s="116"/>
      <c r="K668" s="113"/>
      <c r="L668" s="113"/>
      <c r="M668" s="113"/>
      <c r="N668" s="113"/>
      <c r="O668" s="113"/>
      <c r="P668" s="115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</row>
    <row r="669" spans="1:26" ht="17.25" customHeight="1">
      <c r="A669" s="3"/>
      <c r="B669" s="113"/>
      <c r="C669" s="113"/>
      <c r="D669" s="113"/>
      <c r="E669" s="113"/>
      <c r="F669" s="113"/>
      <c r="G669" s="115"/>
      <c r="H669" s="116"/>
      <c r="I669" s="116"/>
      <c r="J669" s="116"/>
      <c r="K669" s="113"/>
      <c r="L669" s="113"/>
      <c r="M669" s="113"/>
      <c r="N669" s="113"/>
      <c r="O669" s="113"/>
      <c r="P669" s="115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</row>
    <row r="670" spans="1:26" ht="17.25" customHeight="1">
      <c r="A670" s="3"/>
      <c r="B670" s="113"/>
      <c r="C670" s="113"/>
      <c r="D670" s="113"/>
      <c r="E670" s="113"/>
      <c r="F670" s="113"/>
      <c r="G670" s="115"/>
      <c r="H670" s="116"/>
      <c r="I670" s="116"/>
      <c r="J670" s="116"/>
      <c r="K670" s="113"/>
      <c r="L670" s="113"/>
      <c r="M670" s="113"/>
      <c r="N670" s="113"/>
      <c r="O670" s="113"/>
      <c r="P670" s="115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</row>
    <row r="671" spans="1:26" ht="17.25" customHeight="1">
      <c r="A671" s="3"/>
      <c r="B671" s="113"/>
      <c r="C671" s="113"/>
      <c r="D671" s="113"/>
      <c r="E671" s="113"/>
      <c r="F671" s="113"/>
      <c r="G671" s="115"/>
      <c r="H671" s="116"/>
      <c r="I671" s="116"/>
      <c r="J671" s="116"/>
      <c r="K671" s="113"/>
      <c r="L671" s="113"/>
      <c r="M671" s="113"/>
      <c r="N671" s="113"/>
      <c r="O671" s="113"/>
      <c r="P671" s="115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</row>
    <row r="672" spans="1:26" ht="17.25" customHeight="1">
      <c r="A672" s="3"/>
      <c r="B672" s="113"/>
      <c r="C672" s="113"/>
      <c r="D672" s="113"/>
      <c r="E672" s="113"/>
      <c r="F672" s="113"/>
      <c r="G672" s="115"/>
      <c r="H672" s="116"/>
      <c r="I672" s="116"/>
      <c r="J672" s="116"/>
      <c r="K672" s="113"/>
      <c r="L672" s="113"/>
      <c r="M672" s="113"/>
      <c r="N672" s="113"/>
      <c r="O672" s="113"/>
      <c r="P672" s="115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</row>
    <row r="673" spans="1:26" ht="17.25" customHeight="1">
      <c r="A673" s="3"/>
      <c r="B673" s="113"/>
      <c r="C673" s="113"/>
      <c r="D673" s="113"/>
      <c r="E673" s="113"/>
      <c r="F673" s="113"/>
      <c r="G673" s="115"/>
      <c r="H673" s="116"/>
      <c r="I673" s="116"/>
      <c r="J673" s="116"/>
      <c r="K673" s="113"/>
      <c r="L673" s="113"/>
      <c r="M673" s="113"/>
      <c r="N673" s="113"/>
      <c r="O673" s="113"/>
      <c r="P673" s="115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</row>
    <row r="674" spans="1:26" ht="17.25" customHeight="1">
      <c r="A674" s="3"/>
      <c r="B674" s="113"/>
      <c r="C674" s="113"/>
      <c r="D674" s="113"/>
      <c r="E674" s="113"/>
      <c r="F674" s="113"/>
      <c r="G674" s="115"/>
      <c r="H674" s="116"/>
      <c r="I674" s="116"/>
      <c r="J674" s="116"/>
      <c r="K674" s="113"/>
      <c r="L674" s="113"/>
      <c r="M674" s="113"/>
      <c r="N674" s="113"/>
      <c r="O674" s="113"/>
      <c r="P674" s="115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</row>
    <row r="675" spans="1:26" ht="17.25" customHeight="1">
      <c r="A675" s="3"/>
      <c r="B675" s="113"/>
      <c r="C675" s="113"/>
      <c r="D675" s="113"/>
      <c r="E675" s="113"/>
      <c r="F675" s="113"/>
      <c r="G675" s="115"/>
      <c r="H675" s="116"/>
      <c r="I675" s="116"/>
      <c r="J675" s="116"/>
      <c r="K675" s="113"/>
      <c r="L675" s="113"/>
      <c r="M675" s="113"/>
      <c r="N675" s="113"/>
      <c r="O675" s="113"/>
      <c r="P675" s="115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</row>
    <row r="676" spans="1:26" ht="17.25" customHeight="1">
      <c r="A676" s="3"/>
      <c r="B676" s="113"/>
      <c r="C676" s="113"/>
      <c r="D676" s="113"/>
      <c r="E676" s="113"/>
      <c r="F676" s="113"/>
      <c r="G676" s="115"/>
      <c r="H676" s="116"/>
      <c r="I676" s="116"/>
      <c r="J676" s="116"/>
      <c r="K676" s="113"/>
      <c r="L676" s="113"/>
      <c r="M676" s="113"/>
      <c r="N676" s="113"/>
      <c r="O676" s="113"/>
      <c r="P676" s="115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</row>
    <row r="677" spans="1:26" ht="17.25" customHeight="1">
      <c r="A677" s="3"/>
      <c r="B677" s="113"/>
      <c r="C677" s="113"/>
      <c r="D677" s="113"/>
      <c r="E677" s="113"/>
      <c r="F677" s="113"/>
      <c r="G677" s="115"/>
      <c r="H677" s="116"/>
      <c r="I677" s="116"/>
      <c r="J677" s="116"/>
      <c r="K677" s="113"/>
      <c r="L677" s="113"/>
      <c r="M677" s="113"/>
      <c r="N677" s="113"/>
      <c r="O677" s="113"/>
      <c r="P677" s="115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</row>
    <row r="678" spans="1:26" ht="17.25" customHeight="1">
      <c r="A678" s="3"/>
      <c r="B678" s="113"/>
      <c r="C678" s="113"/>
      <c r="D678" s="113"/>
      <c r="E678" s="113"/>
      <c r="F678" s="113"/>
      <c r="G678" s="115"/>
      <c r="H678" s="116"/>
      <c r="I678" s="116"/>
      <c r="J678" s="116"/>
      <c r="K678" s="113"/>
      <c r="L678" s="113"/>
      <c r="M678" s="113"/>
      <c r="N678" s="113"/>
      <c r="O678" s="113"/>
      <c r="P678" s="115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</row>
    <row r="679" spans="1:26" ht="17.25" customHeight="1">
      <c r="A679" s="3"/>
      <c r="B679" s="113"/>
      <c r="C679" s="113"/>
      <c r="D679" s="113"/>
      <c r="E679" s="113"/>
      <c r="F679" s="113"/>
      <c r="G679" s="115"/>
      <c r="H679" s="116"/>
      <c r="I679" s="116"/>
      <c r="J679" s="116"/>
      <c r="K679" s="113"/>
      <c r="L679" s="113"/>
      <c r="M679" s="113"/>
      <c r="N679" s="113"/>
      <c r="O679" s="113"/>
      <c r="P679" s="115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</row>
    <row r="680" spans="1:26" ht="17.25" customHeight="1">
      <c r="A680" s="3"/>
      <c r="B680" s="113"/>
      <c r="C680" s="113"/>
      <c r="D680" s="113"/>
      <c r="E680" s="113"/>
      <c r="F680" s="113"/>
      <c r="G680" s="115"/>
      <c r="H680" s="116"/>
      <c r="I680" s="116"/>
      <c r="J680" s="116"/>
      <c r="K680" s="113"/>
      <c r="L680" s="113"/>
      <c r="M680" s="113"/>
      <c r="N680" s="113"/>
      <c r="O680" s="113"/>
      <c r="P680" s="115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</row>
    <row r="681" spans="1:26" ht="17.25" customHeight="1">
      <c r="A681" s="3"/>
      <c r="B681" s="113"/>
      <c r="C681" s="113"/>
      <c r="D681" s="113"/>
      <c r="E681" s="113"/>
      <c r="F681" s="113"/>
      <c r="G681" s="115"/>
      <c r="H681" s="116"/>
      <c r="I681" s="116"/>
      <c r="J681" s="116"/>
      <c r="K681" s="113"/>
      <c r="L681" s="113"/>
      <c r="M681" s="113"/>
      <c r="N681" s="113"/>
      <c r="O681" s="113"/>
      <c r="P681" s="115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</row>
    <row r="682" spans="1:26" ht="17.25" customHeight="1">
      <c r="A682" s="3"/>
      <c r="B682" s="113"/>
      <c r="C682" s="113"/>
      <c r="D682" s="113"/>
      <c r="E682" s="113"/>
      <c r="F682" s="113"/>
      <c r="G682" s="115"/>
      <c r="H682" s="116"/>
      <c r="I682" s="116"/>
      <c r="J682" s="116"/>
      <c r="K682" s="113"/>
      <c r="L682" s="113"/>
      <c r="M682" s="113"/>
      <c r="N682" s="113"/>
      <c r="O682" s="113"/>
      <c r="P682" s="115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</row>
    <row r="683" spans="1:26" ht="17.25" customHeight="1">
      <c r="A683" s="3"/>
      <c r="B683" s="113"/>
      <c r="C683" s="113"/>
      <c r="D683" s="113"/>
      <c r="E683" s="113"/>
      <c r="F683" s="113"/>
      <c r="G683" s="115"/>
      <c r="H683" s="116"/>
      <c r="I683" s="116"/>
      <c r="J683" s="116"/>
      <c r="K683" s="113"/>
      <c r="L683" s="113"/>
      <c r="M683" s="113"/>
      <c r="N683" s="113"/>
      <c r="O683" s="113"/>
      <c r="P683" s="115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</row>
    <row r="684" spans="1:26" ht="17.25" customHeight="1">
      <c r="A684" s="3"/>
      <c r="B684" s="113"/>
      <c r="C684" s="113"/>
      <c r="D684" s="113"/>
      <c r="E684" s="113"/>
      <c r="F684" s="113"/>
      <c r="G684" s="115"/>
      <c r="H684" s="116"/>
      <c r="I684" s="116"/>
      <c r="J684" s="116"/>
      <c r="K684" s="113"/>
      <c r="L684" s="113"/>
      <c r="M684" s="113"/>
      <c r="N684" s="113"/>
      <c r="O684" s="113"/>
      <c r="P684" s="115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</row>
    <row r="685" spans="1:26" ht="17.25" customHeight="1">
      <c r="A685" s="3"/>
      <c r="B685" s="113"/>
      <c r="C685" s="113"/>
      <c r="D685" s="113"/>
      <c r="E685" s="113"/>
      <c r="F685" s="113"/>
      <c r="G685" s="115"/>
      <c r="H685" s="116"/>
      <c r="I685" s="116"/>
      <c r="J685" s="116"/>
      <c r="K685" s="113"/>
      <c r="L685" s="113"/>
      <c r="M685" s="113"/>
      <c r="N685" s="113"/>
      <c r="O685" s="113"/>
      <c r="P685" s="115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</row>
    <row r="686" spans="1:26" ht="17.25" customHeight="1">
      <c r="A686" s="3"/>
      <c r="B686" s="113"/>
      <c r="C686" s="113"/>
      <c r="D686" s="113"/>
      <c r="E686" s="113"/>
      <c r="F686" s="113"/>
      <c r="G686" s="115"/>
      <c r="H686" s="116"/>
      <c r="I686" s="116"/>
      <c r="J686" s="116"/>
      <c r="K686" s="113"/>
      <c r="L686" s="113"/>
      <c r="M686" s="113"/>
      <c r="N686" s="113"/>
      <c r="O686" s="113"/>
      <c r="P686" s="115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</row>
    <row r="687" spans="1:26" ht="17.25" customHeight="1">
      <c r="A687" s="3"/>
      <c r="B687" s="113"/>
      <c r="C687" s="113"/>
      <c r="D687" s="113"/>
      <c r="E687" s="113"/>
      <c r="F687" s="113"/>
      <c r="G687" s="115"/>
      <c r="H687" s="116"/>
      <c r="I687" s="116"/>
      <c r="J687" s="116"/>
      <c r="K687" s="113"/>
      <c r="L687" s="113"/>
      <c r="M687" s="113"/>
      <c r="N687" s="113"/>
      <c r="O687" s="113"/>
      <c r="P687" s="115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</row>
    <row r="688" spans="1:26" ht="17.25" customHeight="1">
      <c r="A688" s="3"/>
      <c r="B688" s="113"/>
      <c r="C688" s="113"/>
      <c r="D688" s="113"/>
      <c r="E688" s="113"/>
      <c r="F688" s="113"/>
      <c r="G688" s="115"/>
      <c r="H688" s="116"/>
      <c r="I688" s="116"/>
      <c r="J688" s="116"/>
      <c r="K688" s="113"/>
      <c r="L688" s="113"/>
      <c r="M688" s="113"/>
      <c r="N688" s="113"/>
      <c r="O688" s="113"/>
      <c r="P688" s="115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</row>
    <row r="689" spans="1:26" ht="17.25" customHeight="1">
      <c r="A689" s="3"/>
      <c r="B689" s="113"/>
      <c r="C689" s="113"/>
      <c r="D689" s="113"/>
      <c r="E689" s="113"/>
      <c r="F689" s="113"/>
      <c r="G689" s="115"/>
      <c r="H689" s="116"/>
      <c r="I689" s="116"/>
      <c r="J689" s="116"/>
      <c r="K689" s="113"/>
      <c r="L689" s="113"/>
      <c r="M689" s="113"/>
      <c r="N689" s="113"/>
      <c r="O689" s="113"/>
      <c r="P689" s="115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</row>
    <row r="690" spans="1:26" ht="17.25" customHeight="1">
      <c r="A690" s="3"/>
      <c r="B690" s="113"/>
      <c r="C690" s="113"/>
      <c r="D690" s="113"/>
      <c r="E690" s="113"/>
      <c r="F690" s="113"/>
      <c r="G690" s="115"/>
      <c r="H690" s="116"/>
      <c r="I690" s="116"/>
      <c r="J690" s="116"/>
      <c r="K690" s="113"/>
      <c r="L690" s="113"/>
      <c r="M690" s="113"/>
      <c r="N690" s="113"/>
      <c r="O690" s="113"/>
      <c r="P690" s="115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</row>
    <row r="691" spans="1:26" ht="17.25" customHeight="1">
      <c r="A691" s="3"/>
      <c r="B691" s="113"/>
      <c r="C691" s="113"/>
      <c r="D691" s="113"/>
      <c r="E691" s="113"/>
      <c r="F691" s="113"/>
      <c r="G691" s="115"/>
      <c r="H691" s="116"/>
      <c r="I691" s="116"/>
      <c r="J691" s="116"/>
      <c r="K691" s="113"/>
      <c r="L691" s="113"/>
      <c r="M691" s="113"/>
      <c r="N691" s="113"/>
      <c r="O691" s="113"/>
      <c r="P691" s="115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</row>
    <row r="692" spans="1:26" ht="17.25" customHeight="1">
      <c r="A692" s="3"/>
      <c r="B692" s="113"/>
      <c r="C692" s="113"/>
      <c r="D692" s="113"/>
      <c r="E692" s="113"/>
      <c r="F692" s="113"/>
      <c r="G692" s="115"/>
      <c r="H692" s="116"/>
      <c r="I692" s="116"/>
      <c r="J692" s="116"/>
      <c r="K692" s="113"/>
      <c r="L692" s="113"/>
      <c r="M692" s="113"/>
      <c r="N692" s="113"/>
      <c r="O692" s="113"/>
      <c r="P692" s="115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</row>
    <row r="693" spans="1:26" ht="17.25" customHeight="1">
      <c r="A693" s="3"/>
      <c r="B693" s="113"/>
      <c r="C693" s="113"/>
      <c r="D693" s="113"/>
      <c r="E693" s="113"/>
      <c r="F693" s="113"/>
      <c r="G693" s="115"/>
      <c r="H693" s="116"/>
      <c r="I693" s="116"/>
      <c r="J693" s="116"/>
      <c r="K693" s="113"/>
      <c r="L693" s="113"/>
      <c r="M693" s="113"/>
      <c r="N693" s="113"/>
      <c r="O693" s="113"/>
      <c r="P693" s="115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</row>
    <row r="694" spans="1:26" ht="17.25" customHeight="1">
      <c r="A694" s="3"/>
      <c r="B694" s="113"/>
      <c r="C694" s="113"/>
      <c r="D694" s="113"/>
      <c r="E694" s="113"/>
      <c r="F694" s="113"/>
      <c r="G694" s="115"/>
      <c r="H694" s="116"/>
      <c r="I694" s="116"/>
      <c r="J694" s="116"/>
      <c r="K694" s="113"/>
      <c r="L694" s="113"/>
      <c r="M694" s="113"/>
      <c r="N694" s="113"/>
      <c r="O694" s="113"/>
      <c r="P694" s="115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</row>
    <row r="695" spans="1:26" ht="17.25" customHeight="1">
      <c r="A695" s="3"/>
      <c r="B695" s="113"/>
      <c r="C695" s="113"/>
      <c r="D695" s="113"/>
      <c r="E695" s="113"/>
      <c r="F695" s="113"/>
      <c r="G695" s="115"/>
      <c r="H695" s="116"/>
      <c r="I695" s="116"/>
      <c r="J695" s="116"/>
      <c r="K695" s="113"/>
      <c r="L695" s="113"/>
      <c r="M695" s="113"/>
      <c r="N695" s="113"/>
      <c r="O695" s="113"/>
      <c r="P695" s="115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</row>
    <row r="696" spans="1:26" ht="17.25" customHeight="1">
      <c r="A696" s="3"/>
      <c r="B696" s="113"/>
      <c r="C696" s="113"/>
      <c r="D696" s="113"/>
      <c r="E696" s="113"/>
      <c r="F696" s="113"/>
      <c r="G696" s="115"/>
      <c r="H696" s="116"/>
      <c r="I696" s="116"/>
      <c r="J696" s="116"/>
      <c r="K696" s="113"/>
      <c r="L696" s="113"/>
      <c r="M696" s="113"/>
      <c r="N696" s="113"/>
      <c r="O696" s="113"/>
      <c r="P696" s="115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</row>
    <row r="697" spans="1:26" ht="17.25" customHeight="1">
      <c r="A697" s="3"/>
      <c r="B697" s="113"/>
      <c r="C697" s="113"/>
      <c r="D697" s="113"/>
      <c r="E697" s="113"/>
      <c r="F697" s="113"/>
      <c r="G697" s="115"/>
      <c r="H697" s="116"/>
      <c r="I697" s="116"/>
      <c r="J697" s="116"/>
      <c r="K697" s="113"/>
      <c r="L697" s="113"/>
      <c r="M697" s="113"/>
      <c r="N697" s="113"/>
      <c r="O697" s="113"/>
      <c r="P697" s="115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</row>
    <row r="698" spans="1:26" ht="17.25" customHeight="1">
      <c r="A698" s="3"/>
      <c r="B698" s="113"/>
      <c r="C698" s="113"/>
      <c r="D698" s="113"/>
      <c r="E698" s="113"/>
      <c r="F698" s="113"/>
      <c r="G698" s="115"/>
      <c r="H698" s="116"/>
      <c r="I698" s="116"/>
      <c r="J698" s="116"/>
      <c r="K698" s="113"/>
      <c r="L698" s="113"/>
      <c r="M698" s="113"/>
      <c r="N698" s="113"/>
      <c r="O698" s="113"/>
      <c r="P698" s="115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</row>
    <row r="699" spans="1:26" ht="17.25" customHeight="1">
      <c r="A699" s="3"/>
      <c r="B699" s="113"/>
      <c r="C699" s="113"/>
      <c r="D699" s="113"/>
      <c r="E699" s="113"/>
      <c r="F699" s="113"/>
      <c r="G699" s="115"/>
      <c r="H699" s="116"/>
      <c r="I699" s="116"/>
      <c r="J699" s="116"/>
      <c r="K699" s="113"/>
      <c r="L699" s="113"/>
      <c r="M699" s="113"/>
      <c r="N699" s="113"/>
      <c r="O699" s="113"/>
      <c r="P699" s="115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</row>
    <row r="700" spans="1:26" ht="17.25" customHeight="1">
      <c r="A700" s="3"/>
      <c r="B700" s="113"/>
      <c r="C700" s="113"/>
      <c r="D700" s="113"/>
      <c r="E700" s="113"/>
      <c r="F700" s="113"/>
      <c r="G700" s="115"/>
      <c r="H700" s="116"/>
      <c r="I700" s="116"/>
      <c r="J700" s="116"/>
      <c r="K700" s="113"/>
      <c r="L700" s="113"/>
      <c r="M700" s="113"/>
      <c r="N700" s="113"/>
      <c r="O700" s="113"/>
      <c r="P700" s="115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</row>
    <row r="701" spans="1:26" ht="17.25" customHeight="1">
      <c r="A701" s="3"/>
      <c r="B701" s="113"/>
      <c r="C701" s="113"/>
      <c r="D701" s="113"/>
      <c r="E701" s="113"/>
      <c r="F701" s="113"/>
      <c r="G701" s="115"/>
      <c r="H701" s="116"/>
      <c r="I701" s="116"/>
      <c r="J701" s="116"/>
      <c r="K701" s="113"/>
      <c r="L701" s="113"/>
      <c r="M701" s="113"/>
      <c r="N701" s="113"/>
      <c r="O701" s="113"/>
      <c r="P701" s="115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</row>
    <row r="702" spans="1:26" ht="17.25" customHeight="1">
      <c r="A702" s="3"/>
      <c r="B702" s="113"/>
      <c r="C702" s="113"/>
      <c r="D702" s="113"/>
      <c r="E702" s="113"/>
      <c r="F702" s="113"/>
      <c r="G702" s="115"/>
      <c r="H702" s="116"/>
      <c r="I702" s="116"/>
      <c r="J702" s="116"/>
      <c r="K702" s="113"/>
      <c r="L702" s="113"/>
      <c r="M702" s="113"/>
      <c r="N702" s="113"/>
      <c r="O702" s="113"/>
      <c r="P702" s="115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</row>
    <row r="703" spans="1:26" ht="17.25" customHeight="1">
      <c r="A703" s="3"/>
      <c r="B703" s="113"/>
      <c r="C703" s="113"/>
      <c r="D703" s="113"/>
      <c r="E703" s="113"/>
      <c r="F703" s="113"/>
      <c r="G703" s="115"/>
      <c r="H703" s="116"/>
      <c r="I703" s="116"/>
      <c r="J703" s="116"/>
      <c r="K703" s="113"/>
      <c r="L703" s="113"/>
      <c r="M703" s="113"/>
      <c r="N703" s="113"/>
      <c r="O703" s="113"/>
      <c r="P703" s="115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</row>
    <row r="704" spans="1:26" ht="17.25" customHeight="1">
      <c r="A704" s="3"/>
      <c r="B704" s="113"/>
      <c r="C704" s="113"/>
      <c r="D704" s="113"/>
      <c r="E704" s="113"/>
      <c r="F704" s="113"/>
      <c r="G704" s="115"/>
      <c r="H704" s="116"/>
      <c r="I704" s="116"/>
      <c r="J704" s="116"/>
      <c r="K704" s="113"/>
      <c r="L704" s="113"/>
      <c r="M704" s="113"/>
      <c r="N704" s="113"/>
      <c r="O704" s="113"/>
      <c r="P704" s="115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</row>
    <row r="705" spans="1:26" ht="17.25" customHeight="1">
      <c r="A705" s="3"/>
      <c r="B705" s="113"/>
      <c r="C705" s="113"/>
      <c r="D705" s="113"/>
      <c r="E705" s="113"/>
      <c r="F705" s="113"/>
      <c r="G705" s="115"/>
      <c r="H705" s="116"/>
      <c r="I705" s="116"/>
      <c r="J705" s="116"/>
      <c r="K705" s="113"/>
      <c r="L705" s="113"/>
      <c r="M705" s="113"/>
      <c r="N705" s="113"/>
      <c r="O705" s="113"/>
      <c r="P705" s="115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</row>
    <row r="706" spans="1:26" ht="17.25" customHeight="1">
      <c r="A706" s="3"/>
      <c r="B706" s="113"/>
      <c r="C706" s="113"/>
      <c r="D706" s="113"/>
      <c r="E706" s="113"/>
      <c r="F706" s="113"/>
      <c r="G706" s="115"/>
      <c r="H706" s="116"/>
      <c r="I706" s="116"/>
      <c r="J706" s="116"/>
      <c r="K706" s="113"/>
      <c r="L706" s="113"/>
      <c r="M706" s="113"/>
      <c r="N706" s="113"/>
      <c r="O706" s="113"/>
      <c r="P706" s="115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</row>
    <row r="707" spans="1:26" ht="17.25" customHeight="1">
      <c r="A707" s="3"/>
      <c r="B707" s="113"/>
      <c r="C707" s="113"/>
      <c r="D707" s="113"/>
      <c r="E707" s="113"/>
      <c r="F707" s="113"/>
      <c r="G707" s="115"/>
      <c r="H707" s="116"/>
      <c r="I707" s="116"/>
      <c r="J707" s="116"/>
      <c r="K707" s="113"/>
      <c r="L707" s="113"/>
      <c r="M707" s="113"/>
      <c r="N707" s="113"/>
      <c r="O707" s="113"/>
      <c r="P707" s="115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</row>
    <row r="708" spans="1:26" ht="17.25" customHeight="1">
      <c r="A708" s="3"/>
      <c r="B708" s="113"/>
      <c r="C708" s="113"/>
      <c r="D708" s="113"/>
      <c r="E708" s="113"/>
      <c r="F708" s="113"/>
      <c r="G708" s="115"/>
      <c r="H708" s="116"/>
      <c r="I708" s="116"/>
      <c r="J708" s="116"/>
      <c r="K708" s="113"/>
      <c r="L708" s="113"/>
      <c r="M708" s="113"/>
      <c r="N708" s="113"/>
      <c r="O708" s="113"/>
      <c r="P708" s="115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</row>
    <row r="709" spans="1:26" ht="17.25" customHeight="1">
      <c r="A709" s="3"/>
      <c r="B709" s="113"/>
      <c r="C709" s="113"/>
      <c r="D709" s="113"/>
      <c r="E709" s="113"/>
      <c r="F709" s="113"/>
      <c r="G709" s="115"/>
      <c r="H709" s="116"/>
      <c r="I709" s="116"/>
      <c r="J709" s="116"/>
      <c r="K709" s="113"/>
      <c r="L709" s="113"/>
      <c r="M709" s="113"/>
      <c r="N709" s="113"/>
      <c r="O709" s="113"/>
      <c r="P709" s="115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</row>
    <row r="710" spans="1:26" ht="17.25" customHeight="1">
      <c r="A710" s="3"/>
      <c r="B710" s="113"/>
      <c r="C710" s="113"/>
      <c r="D710" s="113"/>
      <c r="E710" s="113"/>
      <c r="F710" s="113"/>
      <c r="G710" s="115"/>
      <c r="H710" s="116"/>
      <c r="I710" s="116"/>
      <c r="J710" s="116"/>
      <c r="K710" s="113"/>
      <c r="L710" s="113"/>
      <c r="M710" s="113"/>
      <c r="N710" s="113"/>
      <c r="O710" s="113"/>
      <c r="P710" s="115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</row>
    <row r="711" spans="1:26" ht="17.25" customHeight="1">
      <c r="A711" s="3"/>
      <c r="B711" s="113"/>
      <c r="C711" s="113"/>
      <c r="D711" s="113"/>
      <c r="E711" s="113"/>
      <c r="F711" s="113"/>
      <c r="G711" s="115"/>
      <c r="H711" s="116"/>
      <c r="I711" s="116"/>
      <c r="J711" s="116"/>
      <c r="K711" s="113"/>
      <c r="L711" s="113"/>
      <c r="M711" s="113"/>
      <c r="N711" s="113"/>
      <c r="O711" s="113"/>
      <c r="P711" s="115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</row>
    <row r="712" spans="1:26" ht="17.25" customHeight="1">
      <c r="A712" s="3"/>
      <c r="B712" s="113"/>
      <c r="C712" s="113"/>
      <c r="D712" s="113"/>
      <c r="E712" s="113"/>
      <c r="F712" s="113"/>
      <c r="G712" s="115"/>
      <c r="H712" s="116"/>
      <c r="I712" s="116"/>
      <c r="J712" s="116"/>
      <c r="K712" s="113"/>
      <c r="L712" s="113"/>
      <c r="M712" s="113"/>
      <c r="N712" s="113"/>
      <c r="O712" s="113"/>
      <c r="P712" s="115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</row>
    <row r="713" spans="1:26" ht="17.25" customHeight="1">
      <c r="A713" s="3"/>
      <c r="B713" s="113"/>
      <c r="C713" s="113"/>
      <c r="D713" s="113"/>
      <c r="E713" s="113"/>
      <c r="F713" s="113"/>
      <c r="G713" s="115"/>
      <c r="H713" s="116"/>
      <c r="I713" s="116"/>
      <c r="J713" s="116"/>
      <c r="K713" s="113"/>
      <c r="L713" s="113"/>
      <c r="M713" s="113"/>
      <c r="N713" s="113"/>
      <c r="O713" s="113"/>
      <c r="P713" s="115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</row>
    <row r="714" spans="1:26" ht="17.25" customHeight="1">
      <c r="A714" s="3"/>
      <c r="B714" s="113"/>
      <c r="C714" s="113"/>
      <c r="D714" s="113"/>
      <c r="E714" s="113"/>
      <c r="F714" s="113"/>
      <c r="G714" s="115"/>
      <c r="H714" s="116"/>
      <c r="I714" s="116"/>
      <c r="J714" s="116"/>
      <c r="K714" s="113"/>
      <c r="L714" s="113"/>
      <c r="M714" s="113"/>
      <c r="N714" s="113"/>
      <c r="O714" s="113"/>
      <c r="P714" s="115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</row>
    <row r="715" spans="1:26" ht="17.25" customHeight="1">
      <c r="A715" s="3"/>
      <c r="B715" s="113"/>
      <c r="C715" s="113"/>
      <c r="D715" s="113"/>
      <c r="E715" s="113"/>
      <c r="F715" s="113"/>
      <c r="G715" s="115"/>
      <c r="H715" s="116"/>
      <c r="I715" s="116"/>
      <c r="J715" s="116"/>
      <c r="K715" s="113"/>
      <c r="L715" s="113"/>
      <c r="M715" s="113"/>
      <c r="N715" s="113"/>
      <c r="O715" s="113"/>
      <c r="P715" s="115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</row>
    <row r="716" spans="1:26" ht="17.25" customHeight="1">
      <c r="A716" s="3"/>
      <c r="B716" s="113"/>
      <c r="C716" s="113"/>
      <c r="D716" s="113"/>
      <c r="E716" s="113"/>
      <c r="F716" s="113"/>
      <c r="G716" s="115"/>
      <c r="H716" s="116"/>
      <c r="I716" s="116"/>
      <c r="J716" s="116"/>
      <c r="K716" s="113"/>
      <c r="L716" s="113"/>
      <c r="M716" s="113"/>
      <c r="N716" s="113"/>
      <c r="O716" s="113"/>
      <c r="P716" s="115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</row>
    <row r="717" spans="1:26" ht="17.25" customHeight="1">
      <c r="A717" s="3"/>
      <c r="B717" s="113"/>
      <c r="C717" s="113"/>
      <c r="D717" s="113"/>
      <c r="E717" s="113"/>
      <c r="F717" s="113"/>
      <c r="G717" s="115"/>
      <c r="H717" s="116"/>
      <c r="I717" s="116"/>
      <c r="J717" s="116"/>
      <c r="K717" s="113"/>
      <c r="L717" s="113"/>
      <c r="M717" s="113"/>
      <c r="N717" s="113"/>
      <c r="O717" s="113"/>
      <c r="P717" s="115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</row>
    <row r="718" spans="1:26" ht="17.25" customHeight="1">
      <c r="A718" s="3"/>
      <c r="B718" s="113"/>
      <c r="C718" s="113"/>
      <c r="D718" s="113"/>
      <c r="E718" s="113"/>
      <c r="F718" s="113"/>
      <c r="G718" s="115"/>
      <c r="H718" s="116"/>
      <c r="I718" s="116"/>
      <c r="J718" s="116"/>
      <c r="K718" s="113"/>
      <c r="L718" s="113"/>
      <c r="M718" s="113"/>
      <c r="N718" s="113"/>
      <c r="O718" s="113"/>
      <c r="P718" s="115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</row>
    <row r="719" spans="1:26" ht="17.25" customHeight="1">
      <c r="A719" s="3"/>
      <c r="B719" s="113"/>
      <c r="C719" s="113"/>
      <c r="D719" s="113"/>
      <c r="E719" s="113"/>
      <c r="F719" s="113"/>
      <c r="G719" s="115"/>
      <c r="H719" s="116"/>
      <c r="I719" s="116"/>
      <c r="J719" s="116"/>
      <c r="K719" s="113"/>
      <c r="L719" s="113"/>
      <c r="M719" s="113"/>
      <c r="N719" s="113"/>
      <c r="O719" s="113"/>
      <c r="P719" s="115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</row>
    <row r="720" spans="1:26" ht="17.25" customHeight="1">
      <c r="A720" s="3"/>
      <c r="B720" s="113"/>
      <c r="C720" s="113"/>
      <c r="D720" s="113"/>
      <c r="E720" s="113"/>
      <c r="F720" s="113"/>
      <c r="G720" s="115"/>
      <c r="H720" s="116"/>
      <c r="I720" s="116"/>
      <c r="J720" s="116"/>
      <c r="K720" s="113"/>
      <c r="L720" s="113"/>
      <c r="M720" s="113"/>
      <c r="N720" s="113"/>
      <c r="O720" s="113"/>
      <c r="P720" s="115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</row>
    <row r="721" spans="1:26" ht="17.25" customHeight="1">
      <c r="A721" s="3"/>
      <c r="B721" s="113"/>
      <c r="C721" s="113"/>
      <c r="D721" s="113"/>
      <c r="E721" s="113"/>
      <c r="F721" s="113"/>
      <c r="G721" s="115"/>
      <c r="H721" s="116"/>
      <c r="I721" s="116"/>
      <c r="J721" s="116"/>
      <c r="K721" s="113"/>
      <c r="L721" s="113"/>
      <c r="M721" s="113"/>
      <c r="N721" s="113"/>
      <c r="O721" s="113"/>
      <c r="P721" s="115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</row>
    <row r="722" spans="1:26" ht="17.25" customHeight="1">
      <c r="A722" s="3"/>
      <c r="B722" s="113"/>
      <c r="C722" s="113"/>
      <c r="D722" s="113"/>
      <c r="E722" s="113"/>
      <c r="F722" s="113"/>
      <c r="G722" s="115"/>
      <c r="H722" s="116"/>
      <c r="I722" s="116"/>
      <c r="J722" s="116"/>
      <c r="K722" s="113"/>
      <c r="L722" s="113"/>
      <c r="M722" s="113"/>
      <c r="N722" s="113"/>
      <c r="O722" s="113"/>
      <c r="P722" s="115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</row>
    <row r="723" spans="1:26" ht="17.25" customHeight="1">
      <c r="A723" s="3"/>
      <c r="B723" s="113"/>
      <c r="C723" s="113"/>
      <c r="D723" s="113"/>
      <c r="E723" s="113"/>
      <c r="F723" s="113"/>
      <c r="G723" s="115"/>
      <c r="H723" s="116"/>
      <c r="I723" s="116"/>
      <c r="J723" s="116"/>
      <c r="K723" s="113"/>
      <c r="L723" s="113"/>
      <c r="M723" s="113"/>
      <c r="N723" s="113"/>
      <c r="O723" s="113"/>
      <c r="P723" s="115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</row>
    <row r="724" spans="1:26" ht="17.25" customHeight="1">
      <c r="A724" s="3"/>
      <c r="B724" s="113"/>
      <c r="C724" s="113"/>
      <c r="D724" s="113"/>
      <c r="E724" s="113"/>
      <c r="F724" s="113"/>
      <c r="G724" s="115"/>
      <c r="H724" s="116"/>
      <c r="I724" s="116"/>
      <c r="J724" s="116"/>
      <c r="K724" s="113"/>
      <c r="L724" s="113"/>
      <c r="M724" s="113"/>
      <c r="N724" s="113"/>
      <c r="O724" s="113"/>
      <c r="P724" s="115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</row>
    <row r="725" spans="1:26" ht="17.25" customHeight="1">
      <c r="A725" s="3"/>
      <c r="B725" s="113"/>
      <c r="C725" s="113"/>
      <c r="D725" s="113"/>
      <c r="E725" s="113"/>
      <c r="F725" s="113"/>
      <c r="G725" s="115"/>
      <c r="H725" s="116"/>
      <c r="I725" s="116"/>
      <c r="J725" s="116"/>
      <c r="K725" s="113"/>
      <c r="L725" s="113"/>
      <c r="M725" s="113"/>
      <c r="N725" s="113"/>
      <c r="O725" s="113"/>
      <c r="P725" s="115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</row>
    <row r="726" spans="1:26" ht="17.25" customHeight="1">
      <c r="A726" s="3"/>
      <c r="B726" s="113"/>
      <c r="C726" s="113"/>
      <c r="D726" s="113"/>
      <c r="E726" s="113"/>
      <c r="F726" s="113"/>
      <c r="G726" s="115"/>
      <c r="H726" s="116"/>
      <c r="I726" s="116"/>
      <c r="J726" s="116"/>
      <c r="K726" s="113"/>
      <c r="L726" s="113"/>
      <c r="M726" s="113"/>
      <c r="N726" s="113"/>
      <c r="O726" s="113"/>
      <c r="P726" s="115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</row>
    <row r="727" spans="1:26" ht="17.25" customHeight="1">
      <c r="A727" s="3"/>
      <c r="B727" s="113"/>
      <c r="C727" s="113"/>
      <c r="D727" s="113"/>
      <c r="E727" s="113"/>
      <c r="F727" s="113"/>
      <c r="G727" s="115"/>
      <c r="H727" s="116"/>
      <c r="I727" s="116"/>
      <c r="J727" s="116"/>
      <c r="K727" s="113"/>
      <c r="L727" s="113"/>
      <c r="M727" s="113"/>
      <c r="N727" s="113"/>
      <c r="O727" s="113"/>
      <c r="P727" s="115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</row>
    <row r="728" spans="1:26" ht="17.25" customHeight="1">
      <c r="A728" s="3"/>
      <c r="B728" s="113"/>
      <c r="C728" s="113"/>
      <c r="D728" s="113"/>
      <c r="E728" s="113"/>
      <c r="F728" s="113"/>
      <c r="G728" s="115"/>
      <c r="H728" s="116"/>
      <c r="I728" s="116"/>
      <c r="J728" s="116"/>
      <c r="K728" s="113"/>
      <c r="L728" s="113"/>
      <c r="M728" s="113"/>
      <c r="N728" s="113"/>
      <c r="O728" s="113"/>
      <c r="P728" s="115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</row>
    <row r="729" spans="1:26" ht="17.25" customHeight="1">
      <c r="A729" s="3"/>
      <c r="B729" s="113"/>
      <c r="C729" s="113"/>
      <c r="D729" s="113"/>
      <c r="E729" s="113"/>
      <c r="F729" s="113"/>
      <c r="G729" s="115"/>
      <c r="H729" s="116"/>
      <c r="I729" s="116"/>
      <c r="J729" s="116"/>
      <c r="K729" s="113"/>
      <c r="L729" s="113"/>
      <c r="M729" s="113"/>
      <c r="N729" s="113"/>
      <c r="O729" s="113"/>
      <c r="P729" s="115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</row>
    <row r="730" spans="1:26" ht="17.25" customHeight="1">
      <c r="A730" s="3"/>
      <c r="B730" s="113"/>
      <c r="C730" s="113"/>
      <c r="D730" s="113"/>
      <c r="E730" s="113"/>
      <c r="F730" s="113"/>
      <c r="G730" s="115"/>
      <c r="H730" s="116"/>
      <c r="I730" s="116"/>
      <c r="J730" s="116"/>
      <c r="K730" s="113"/>
      <c r="L730" s="113"/>
      <c r="M730" s="113"/>
      <c r="N730" s="113"/>
      <c r="O730" s="113"/>
      <c r="P730" s="115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</row>
    <row r="731" spans="1:26" ht="17.25" customHeight="1">
      <c r="A731" s="3"/>
      <c r="B731" s="113"/>
      <c r="C731" s="113"/>
      <c r="D731" s="113"/>
      <c r="E731" s="113"/>
      <c r="F731" s="113"/>
      <c r="G731" s="115"/>
      <c r="H731" s="116"/>
      <c r="I731" s="116"/>
      <c r="J731" s="116"/>
      <c r="K731" s="113"/>
      <c r="L731" s="113"/>
      <c r="M731" s="113"/>
      <c r="N731" s="113"/>
      <c r="O731" s="113"/>
      <c r="P731" s="115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</row>
    <row r="732" spans="1:26" ht="17.25" customHeight="1">
      <c r="A732" s="3"/>
      <c r="B732" s="113"/>
      <c r="C732" s="113"/>
      <c r="D732" s="113"/>
      <c r="E732" s="113"/>
      <c r="F732" s="113"/>
      <c r="G732" s="115"/>
      <c r="H732" s="116"/>
      <c r="I732" s="116"/>
      <c r="J732" s="116"/>
      <c r="K732" s="113"/>
      <c r="L732" s="113"/>
      <c r="M732" s="113"/>
      <c r="N732" s="113"/>
      <c r="O732" s="113"/>
      <c r="P732" s="115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</row>
    <row r="733" spans="1:26" ht="17.25" customHeight="1">
      <c r="A733" s="3"/>
      <c r="B733" s="113"/>
      <c r="C733" s="113"/>
      <c r="D733" s="113"/>
      <c r="E733" s="113"/>
      <c r="F733" s="113"/>
      <c r="G733" s="115"/>
      <c r="H733" s="116"/>
      <c r="I733" s="116"/>
      <c r="J733" s="116"/>
      <c r="K733" s="113"/>
      <c r="L733" s="113"/>
      <c r="M733" s="113"/>
      <c r="N733" s="113"/>
      <c r="O733" s="113"/>
      <c r="P733" s="115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</row>
    <row r="734" spans="1:26" ht="17.25" customHeight="1">
      <c r="A734" s="3"/>
      <c r="B734" s="113"/>
      <c r="C734" s="113"/>
      <c r="D734" s="113"/>
      <c r="E734" s="113"/>
      <c r="F734" s="113"/>
      <c r="G734" s="115"/>
      <c r="H734" s="116"/>
      <c r="I734" s="116"/>
      <c r="J734" s="116"/>
      <c r="K734" s="113"/>
      <c r="L734" s="113"/>
      <c r="M734" s="113"/>
      <c r="N734" s="113"/>
      <c r="O734" s="113"/>
      <c r="P734" s="115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</row>
    <row r="735" spans="1:26" ht="17.25" customHeight="1">
      <c r="A735" s="3"/>
      <c r="B735" s="113"/>
      <c r="C735" s="113"/>
      <c r="D735" s="113"/>
      <c r="E735" s="113"/>
      <c r="F735" s="113"/>
      <c r="G735" s="115"/>
      <c r="H735" s="116"/>
      <c r="I735" s="116"/>
      <c r="J735" s="116"/>
      <c r="K735" s="113"/>
      <c r="L735" s="113"/>
      <c r="M735" s="113"/>
      <c r="N735" s="113"/>
      <c r="O735" s="113"/>
      <c r="P735" s="115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</row>
    <row r="736" spans="1:26" ht="17.25" customHeight="1">
      <c r="A736" s="3"/>
      <c r="B736" s="113"/>
      <c r="C736" s="113"/>
      <c r="D736" s="113"/>
      <c r="E736" s="113"/>
      <c r="F736" s="113"/>
      <c r="G736" s="115"/>
      <c r="H736" s="116"/>
      <c r="I736" s="116"/>
      <c r="J736" s="116"/>
      <c r="K736" s="113"/>
      <c r="L736" s="113"/>
      <c r="M736" s="113"/>
      <c r="N736" s="113"/>
      <c r="O736" s="113"/>
      <c r="P736" s="115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</row>
    <row r="737" spans="1:26" ht="17.25" customHeight="1">
      <c r="A737" s="3"/>
      <c r="B737" s="113"/>
      <c r="C737" s="113"/>
      <c r="D737" s="113"/>
      <c r="E737" s="113"/>
      <c r="F737" s="113"/>
      <c r="G737" s="115"/>
      <c r="H737" s="116"/>
      <c r="I737" s="116"/>
      <c r="J737" s="116"/>
      <c r="K737" s="113"/>
      <c r="L737" s="113"/>
      <c r="M737" s="113"/>
      <c r="N737" s="113"/>
      <c r="O737" s="113"/>
      <c r="P737" s="115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</row>
    <row r="738" spans="1:26" ht="17.25" customHeight="1">
      <c r="A738" s="3"/>
      <c r="B738" s="113"/>
      <c r="C738" s="113"/>
      <c r="D738" s="113"/>
      <c r="E738" s="113"/>
      <c r="F738" s="113"/>
      <c r="G738" s="115"/>
      <c r="H738" s="116"/>
      <c r="I738" s="116"/>
      <c r="J738" s="116"/>
      <c r="K738" s="113"/>
      <c r="L738" s="113"/>
      <c r="M738" s="113"/>
      <c r="N738" s="113"/>
      <c r="O738" s="113"/>
      <c r="P738" s="115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</row>
    <row r="739" spans="1:26" ht="17.25" customHeight="1">
      <c r="A739" s="3"/>
      <c r="B739" s="113"/>
      <c r="C739" s="113"/>
      <c r="D739" s="113"/>
      <c r="E739" s="113"/>
      <c r="F739" s="113"/>
      <c r="G739" s="115"/>
      <c r="H739" s="116"/>
      <c r="I739" s="116"/>
      <c r="J739" s="116"/>
      <c r="K739" s="113"/>
      <c r="L739" s="113"/>
      <c r="M739" s="113"/>
      <c r="N739" s="113"/>
      <c r="O739" s="113"/>
      <c r="P739" s="115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</row>
    <row r="740" spans="1:26" ht="17.25" customHeight="1">
      <c r="A740" s="3"/>
      <c r="B740" s="113"/>
      <c r="C740" s="113"/>
      <c r="D740" s="113"/>
      <c r="E740" s="113"/>
      <c r="F740" s="113"/>
      <c r="G740" s="115"/>
      <c r="H740" s="116"/>
      <c r="I740" s="116"/>
      <c r="J740" s="116"/>
      <c r="K740" s="113"/>
      <c r="L740" s="113"/>
      <c r="M740" s="113"/>
      <c r="N740" s="113"/>
      <c r="O740" s="113"/>
      <c r="P740" s="115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</row>
    <row r="741" spans="1:26" ht="17.25" customHeight="1">
      <c r="A741" s="3"/>
      <c r="B741" s="113"/>
      <c r="C741" s="113"/>
      <c r="D741" s="113"/>
      <c r="E741" s="113"/>
      <c r="F741" s="113"/>
      <c r="G741" s="115"/>
      <c r="H741" s="116"/>
      <c r="I741" s="116"/>
      <c r="J741" s="116"/>
      <c r="K741" s="113"/>
      <c r="L741" s="113"/>
      <c r="M741" s="113"/>
      <c r="N741" s="113"/>
      <c r="O741" s="113"/>
      <c r="P741" s="115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</row>
    <row r="742" spans="1:26" ht="17.25" customHeight="1">
      <c r="A742" s="3"/>
      <c r="B742" s="113"/>
      <c r="C742" s="113"/>
      <c r="D742" s="113"/>
      <c r="E742" s="113"/>
      <c r="F742" s="113"/>
      <c r="G742" s="115"/>
      <c r="H742" s="116"/>
      <c r="I742" s="116"/>
      <c r="J742" s="116"/>
      <c r="K742" s="113"/>
      <c r="L742" s="113"/>
      <c r="M742" s="113"/>
      <c r="N742" s="113"/>
      <c r="O742" s="113"/>
      <c r="P742" s="115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</row>
    <row r="743" spans="1:26" ht="17.25" customHeight="1">
      <c r="A743" s="3"/>
      <c r="B743" s="113"/>
      <c r="C743" s="113"/>
      <c r="D743" s="113"/>
      <c r="E743" s="113"/>
      <c r="F743" s="113"/>
      <c r="G743" s="115"/>
      <c r="H743" s="116"/>
      <c r="I743" s="116"/>
      <c r="J743" s="116"/>
      <c r="K743" s="113"/>
      <c r="L743" s="113"/>
      <c r="M743" s="113"/>
      <c r="N743" s="113"/>
      <c r="O743" s="113"/>
      <c r="P743" s="115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</row>
    <row r="744" spans="1:26" ht="17.25" customHeight="1">
      <c r="A744" s="3"/>
      <c r="B744" s="113"/>
      <c r="C744" s="113"/>
      <c r="D744" s="113"/>
      <c r="E744" s="113"/>
      <c r="F744" s="113"/>
      <c r="G744" s="115"/>
      <c r="H744" s="116"/>
      <c r="I744" s="116"/>
      <c r="J744" s="116"/>
      <c r="K744" s="113"/>
      <c r="L744" s="113"/>
      <c r="M744" s="113"/>
      <c r="N744" s="113"/>
      <c r="O744" s="113"/>
      <c r="P744" s="115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</row>
    <row r="745" spans="1:26" ht="17.25" customHeight="1">
      <c r="A745" s="3"/>
      <c r="B745" s="113"/>
      <c r="C745" s="113"/>
      <c r="D745" s="113"/>
      <c r="E745" s="113"/>
      <c r="F745" s="113"/>
      <c r="G745" s="115"/>
      <c r="H745" s="116"/>
      <c r="I745" s="116"/>
      <c r="J745" s="116"/>
      <c r="K745" s="113"/>
      <c r="L745" s="113"/>
      <c r="M745" s="113"/>
      <c r="N745" s="113"/>
      <c r="O745" s="113"/>
      <c r="P745" s="115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</row>
    <row r="746" spans="1:26" ht="17.25" customHeight="1">
      <c r="A746" s="3"/>
      <c r="B746" s="113"/>
      <c r="C746" s="113"/>
      <c r="D746" s="113"/>
      <c r="E746" s="113"/>
      <c r="F746" s="113"/>
      <c r="G746" s="115"/>
      <c r="H746" s="116"/>
      <c r="I746" s="116"/>
      <c r="J746" s="116"/>
      <c r="K746" s="113"/>
      <c r="L746" s="113"/>
      <c r="M746" s="113"/>
      <c r="N746" s="113"/>
      <c r="O746" s="113"/>
      <c r="P746" s="115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</row>
    <row r="747" spans="1:26" ht="17.25" customHeight="1">
      <c r="A747" s="3"/>
      <c r="B747" s="113"/>
      <c r="C747" s="113"/>
      <c r="D747" s="113"/>
      <c r="E747" s="113"/>
      <c r="F747" s="113"/>
      <c r="G747" s="115"/>
      <c r="H747" s="116"/>
      <c r="I747" s="116"/>
      <c r="J747" s="116"/>
      <c r="K747" s="113"/>
      <c r="L747" s="113"/>
      <c r="M747" s="113"/>
      <c r="N747" s="113"/>
      <c r="O747" s="113"/>
      <c r="P747" s="115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</row>
    <row r="748" spans="1:26" ht="17.25" customHeight="1">
      <c r="A748" s="3"/>
      <c r="B748" s="113"/>
      <c r="C748" s="113"/>
      <c r="D748" s="113"/>
      <c r="E748" s="113"/>
      <c r="F748" s="113"/>
      <c r="G748" s="115"/>
      <c r="H748" s="116"/>
      <c r="I748" s="116"/>
      <c r="J748" s="116"/>
      <c r="K748" s="113"/>
      <c r="L748" s="113"/>
      <c r="M748" s="113"/>
      <c r="N748" s="113"/>
      <c r="O748" s="113"/>
      <c r="P748" s="115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</row>
    <row r="749" spans="1:26" ht="17.25" customHeight="1">
      <c r="A749" s="3"/>
      <c r="B749" s="113"/>
      <c r="C749" s="113"/>
      <c r="D749" s="113"/>
      <c r="E749" s="113"/>
      <c r="F749" s="113"/>
      <c r="G749" s="115"/>
      <c r="H749" s="116"/>
      <c r="I749" s="116"/>
      <c r="J749" s="116"/>
      <c r="K749" s="113"/>
      <c r="L749" s="113"/>
      <c r="M749" s="113"/>
      <c r="N749" s="113"/>
      <c r="O749" s="113"/>
      <c r="P749" s="115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</row>
    <row r="750" spans="1:26" ht="17.25" customHeight="1">
      <c r="A750" s="3"/>
      <c r="B750" s="113"/>
      <c r="C750" s="113"/>
      <c r="D750" s="113"/>
      <c r="E750" s="113"/>
      <c r="F750" s="113"/>
      <c r="G750" s="115"/>
      <c r="H750" s="116"/>
      <c r="I750" s="116"/>
      <c r="J750" s="116"/>
      <c r="K750" s="113"/>
      <c r="L750" s="113"/>
      <c r="M750" s="113"/>
      <c r="N750" s="113"/>
      <c r="O750" s="113"/>
      <c r="P750" s="115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</row>
    <row r="751" spans="1:26" ht="17.25" customHeight="1">
      <c r="A751" s="3"/>
      <c r="B751" s="113"/>
      <c r="C751" s="113"/>
      <c r="D751" s="113"/>
      <c r="E751" s="113"/>
      <c r="F751" s="113"/>
      <c r="G751" s="115"/>
      <c r="H751" s="116"/>
      <c r="I751" s="116"/>
      <c r="J751" s="116"/>
      <c r="K751" s="113"/>
      <c r="L751" s="113"/>
      <c r="M751" s="113"/>
      <c r="N751" s="113"/>
      <c r="O751" s="113"/>
      <c r="P751" s="115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</row>
    <row r="752" spans="1:26" ht="17.25" customHeight="1">
      <c r="A752" s="3"/>
      <c r="B752" s="113"/>
      <c r="C752" s="113"/>
      <c r="D752" s="113"/>
      <c r="E752" s="113"/>
      <c r="F752" s="113"/>
      <c r="G752" s="115"/>
      <c r="H752" s="116"/>
      <c r="I752" s="116"/>
      <c r="J752" s="116"/>
      <c r="K752" s="113"/>
      <c r="L752" s="113"/>
      <c r="M752" s="113"/>
      <c r="N752" s="113"/>
      <c r="O752" s="113"/>
      <c r="P752" s="115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</row>
    <row r="753" spans="1:26" ht="17.25" customHeight="1">
      <c r="A753" s="3"/>
      <c r="B753" s="113"/>
      <c r="C753" s="113"/>
      <c r="D753" s="113"/>
      <c r="E753" s="113"/>
      <c r="F753" s="113"/>
      <c r="G753" s="115"/>
      <c r="H753" s="116"/>
      <c r="I753" s="116"/>
      <c r="J753" s="116"/>
      <c r="K753" s="113"/>
      <c r="L753" s="113"/>
      <c r="M753" s="113"/>
      <c r="N753" s="113"/>
      <c r="O753" s="113"/>
      <c r="P753" s="115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</row>
    <row r="754" spans="1:26" ht="17.25" customHeight="1">
      <c r="A754" s="3"/>
      <c r="B754" s="113"/>
      <c r="C754" s="113"/>
      <c r="D754" s="113"/>
      <c r="E754" s="113"/>
      <c r="F754" s="113"/>
      <c r="G754" s="115"/>
      <c r="H754" s="116"/>
      <c r="I754" s="116"/>
      <c r="J754" s="116"/>
      <c r="K754" s="113"/>
      <c r="L754" s="113"/>
      <c r="M754" s="113"/>
      <c r="N754" s="113"/>
      <c r="O754" s="113"/>
      <c r="P754" s="115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</row>
    <row r="755" spans="1:26" ht="17.25" customHeight="1">
      <c r="A755" s="3"/>
      <c r="B755" s="113"/>
      <c r="C755" s="113"/>
      <c r="D755" s="113"/>
      <c r="E755" s="113"/>
      <c r="F755" s="113"/>
      <c r="G755" s="115"/>
      <c r="H755" s="116"/>
      <c r="I755" s="116"/>
      <c r="J755" s="116"/>
      <c r="K755" s="113"/>
      <c r="L755" s="113"/>
      <c r="M755" s="113"/>
      <c r="N755" s="113"/>
      <c r="O755" s="113"/>
      <c r="P755" s="115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</row>
    <row r="756" spans="1:26" ht="17.25" customHeight="1">
      <c r="A756" s="3"/>
      <c r="B756" s="113"/>
      <c r="C756" s="113"/>
      <c r="D756" s="113"/>
      <c r="E756" s="113"/>
      <c r="F756" s="113"/>
      <c r="G756" s="115"/>
      <c r="H756" s="116"/>
      <c r="I756" s="116"/>
      <c r="J756" s="116"/>
      <c r="K756" s="113"/>
      <c r="L756" s="113"/>
      <c r="M756" s="113"/>
      <c r="N756" s="113"/>
      <c r="O756" s="113"/>
      <c r="P756" s="115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</row>
    <row r="757" spans="1:26" ht="17.25" customHeight="1">
      <c r="A757" s="3"/>
      <c r="B757" s="113"/>
      <c r="C757" s="113"/>
      <c r="D757" s="113"/>
      <c r="E757" s="113"/>
      <c r="F757" s="113"/>
      <c r="G757" s="115"/>
      <c r="H757" s="116"/>
      <c r="I757" s="116"/>
      <c r="J757" s="116"/>
      <c r="K757" s="113"/>
      <c r="L757" s="113"/>
      <c r="M757" s="113"/>
      <c r="N757" s="113"/>
      <c r="O757" s="113"/>
      <c r="P757" s="115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</row>
    <row r="758" spans="1:26" ht="17.25" customHeight="1">
      <c r="A758" s="3"/>
      <c r="B758" s="113"/>
      <c r="C758" s="113"/>
      <c r="D758" s="113"/>
      <c r="E758" s="113"/>
      <c r="F758" s="113"/>
      <c r="G758" s="115"/>
      <c r="H758" s="116"/>
      <c r="I758" s="116"/>
      <c r="J758" s="116"/>
      <c r="K758" s="113"/>
      <c r="L758" s="113"/>
      <c r="M758" s="113"/>
      <c r="N758" s="113"/>
      <c r="O758" s="113"/>
      <c r="P758" s="115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</row>
    <row r="759" spans="1:26" ht="17.25" customHeight="1">
      <c r="A759" s="3"/>
      <c r="B759" s="113"/>
      <c r="C759" s="113"/>
      <c r="D759" s="113"/>
      <c r="E759" s="113"/>
      <c r="F759" s="113"/>
      <c r="G759" s="115"/>
      <c r="H759" s="116"/>
      <c r="I759" s="116"/>
      <c r="J759" s="116"/>
      <c r="K759" s="113"/>
      <c r="L759" s="113"/>
      <c r="M759" s="113"/>
      <c r="N759" s="113"/>
      <c r="O759" s="113"/>
      <c r="P759" s="115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</row>
    <row r="760" spans="1:26" ht="17.25" customHeight="1">
      <c r="A760" s="3"/>
      <c r="B760" s="113"/>
      <c r="C760" s="113"/>
      <c r="D760" s="113"/>
      <c r="E760" s="113"/>
      <c r="F760" s="113"/>
      <c r="G760" s="115"/>
      <c r="H760" s="116"/>
      <c r="I760" s="116"/>
      <c r="J760" s="116"/>
      <c r="K760" s="113"/>
      <c r="L760" s="113"/>
      <c r="M760" s="113"/>
      <c r="N760" s="113"/>
      <c r="O760" s="113"/>
      <c r="P760" s="115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</row>
    <row r="761" spans="1:26" ht="17.25" customHeight="1">
      <c r="A761" s="3"/>
      <c r="B761" s="113"/>
      <c r="C761" s="113"/>
      <c r="D761" s="113"/>
      <c r="E761" s="113"/>
      <c r="F761" s="113"/>
      <c r="G761" s="115"/>
      <c r="H761" s="116"/>
      <c r="I761" s="116"/>
      <c r="J761" s="116"/>
      <c r="K761" s="113"/>
      <c r="L761" s="113"/>
      <c r="M761" s="113"/>
      <c r="N761" s="113"/>
      <c r="O761" s="113"/>
      <c r="P761" s="115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</row>
    <row r="762" spans="1:26" ht="17.25" customHeight="1">
      <c r="A762" s="3"/>
      <c r="B762" s="113"/>
      <c r="C762" s="113"/>
      <c r="D762" s="113"/>
      <c r="E762" s="113"/>
      <c r="F762" s="113"/>
      <c r="G762" s="115"/>
      <c r="H762" s="116"/>
      <c r="I762" s="116"/>
      <c r="J762" s="116"/>
      <c r="K762" s="113"/>
      <c r="L762" s="113"/>
      <c r="M762" s="113"/>
      <c r="N762" s="113"/>
      <c r="O762" s="113"/>
      <c r="P762" s="115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</row>
    <row r="763" spans="1:26" ht="17.25" customHeight="1">
      <c r="A763" s="3"/>
      <c r="B763" s="113"/>
      <c r="C763" s="113"/>
      <c r="D763" s="113"/>
      <c r="E763" s="113"/>
      <c r="F763" s="113"/>
      <c r="G763" s="115"/>
      <c r="H763" s="116"/>
      <c r="I763" s="116"/>
      <c r="J763" s="116"/>
      <c r="K763" s="113"/>
      <c r="L763" s="113"/>
      <c r="M763" s="113"/>
      <c r="N763" s="113"/>
      <c r="O763" s="113"/>
      <c r="P763" s="115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</row>
    <row r="764" spans="1:26" ht="17.25" customHeight="1">
      <c r="A764" s="3"/>
      <c r="B764" s="113"/>
      <c r="C764" s="113"/>
      <c r="D764" s="113"/>
      <c r="E764" s="113"/>
      <c r="F764" s="113"/>
      <c r="G764" s="115"/>
      <c r="H764" s="116"/>
      <c r="I764" s="116"/>
      <c r="J764" s="116"/>
      <c r="K764" s="113"/>
      <c r="L764" s="113"/>
      <c r="M764" s="113"/>
      <c r="N764" s="113"/>
      <c r="O764" s="113"/>
      <c r="P764" s="115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</row>
    <row r="765" spans="1:26" ht="17.25" customHeight="1">
      <c r="A765" s="3"/>
      <c r="B765" s="113"/>
      <c r="C765" s="113"/>
      <c r="D765" s="113"/>
      <c r="E765" s="113"/>
      <c r="F765" s="113"/>
      <c r="G765" s="115"/>
      <c r="H765" s="116"/>
      <c r="I765" s="116"/>
      <c r="J765" s="116"/>
      <c r="K765" s="113"/>
      <c r="L765" s="113"/>
      <c r="M765" s="113"/>
      <c r="N765" s="113"/>
      <c r="O765" s="113"/>
      <c r="P765" s="115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</row>
    <row r="766" spans="1:26" ht="17.25" customHeight="1">
      <c r="A766" s="3"/>
      <c r="B766" s="113"/>
      <c r="C766" s="113"/>
      <c r="D766" s="113"/>
      <c r="E766" s="113"/>
      <c r="F766" s="113"/>
      <c r="G766" s="115"/>
      <c r="H766" s="116"/>
      <c r="I766" s="116"/>
      <c r="J766" s="116"/>
      <c r="K766" s="113"/>
      <c r="L766" s="113"/>
      <c r="M766" s="113"/>
      <c r="N766" s="113"/>
      <c r="O766" s="113"/>
      <c r="P766" s="115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</row>
    <row r="767" spans="1:26" ht="17.25" customHeight="1">
      <c r="A767" s="3"/>
      <c r="B767" s="113"/>
      <c r="C767" s="113"/>
      <c r="D767" s="113"/>
      <c r="E767" s="113"/>
      <c r="F767" s="113"/>
      <c r="G767" s="115"/>
      <c r="H767" s="116"/>
      <c r="I767" s="116"/>
      <c r="J767" s="116"/>
      <c r="K767" s="113"/>
      <c r="L767" s="113"/>
      <c r="M767" s="113"/>
      <c r="N767" s="113"/>
      <c r="O767" s="113"/>
      <c r="P767" s="115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</row>
    <row r="768" spans="1:26" ht="17.25" customHeight="1">
      <c r="A768" s="3"/>
      <c r="B768" s="113"/>
      <c r="C768" s="113"/>
      <c r="D768" s="113"/>
      <c r="E768" s="113"/>
      <c r="F768" s="113"/>
      <c r="G768" s="115"/>
      <c r="H768" s="116"/>
      <c r="I768" s="116"/>
      <c r="J768" s="116"/>
      <c r="K768" s="113"/>
      <c r="L768" s="113"/>
      <c r="M768" s="113"/>
      <c r="N768" s="113"/>
      <c r="O768" s="113"/>
      <c r="P768" s="115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</row>
    <row r="769" spans="1:26" ht="17.25" customHeight="1">
      <c r="A769" s="3"/>
      <c r="B769" s="113"/>
      <c r="C769" s="113"/>
      <c r="D769" s="113"/>
      <c r="E769" s="113"/>
      <c r="F769" s="113"/>
      <c r="G769" s="115"/>
      <c r="H769" s="116"/>
      <c r="I769" s="116"/>
      <c r="J769" s="116"/>
      <c r="K769" s="113"/>
      <c r="L769" s="113"/>
      <c r="M769" s="113"/>
      <c r="N769" s="113"/>
      <c r="O769" s="113"/>
      <c r="P769" s="115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</row>
    <row r="770" spans="1:26" ht="17.25" customHeight="1">
      <c r="A770" s="3"/>
      <c r="B770" s="113"/>
      <c r="C770" s="113"/>
      <c r="D770" s="113"/>
      <c r="E770" s="113"/>
      <c r="F770" s="113"/>
      <c r="G770" s="115"/>
      <c r="H770" s="116"/>
      <c r="I770" s="116"/>
      <c r="J770" s="116"/>
      <c r="K770" s="113"/>
      <c r="L770" s="113"/>
      <c r="M770" s="113"/>
      <c r="N770" s="113"/>
      <c r="O770" s="113"/>
      <c r="P770" s="115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</row>
    <row r="771" spans="1:26" ht="17.25" customHeight="1">
      <c r="A771" s="3"/>
      <c r="B771" s="113"/>
      <c r="C771" s="113"/>
      <c r="D771" s="113"/>
      <c r="E771" s="113"/>
      <c r="F771" s="113"/>
      <c r="G771" s="115"/>
      <c r="H771" s="116"/>
      <c r="I771" s="116"/>
      <c r="J771" s="116"/>
      <c r="K771" s="113"/>
      <c r="L771" s="113"/>
      <c r="M771" s="113"/>
      <c r="N771" s="113"/>
      <c r="O771" s="113"/>
      <c r="P771" s="115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</row>
    <row r="772" spans="1:26" ht="17.25" customHeight="1">
      <c r="A772" s="3"/>
      <c r="B772" s="113"/>
      <c r="C772" s="113"/>
      <c r="D772" s="113"/>
      <c r="E772" s="113"/>
      <c r="F772" s="113"/>
      <c r="G772" s="115"/>
      <c r="H772" s="116"/>
      <c r="I772" s="116"/>
      <c r="J772" s="116"/>
      <c r="K772" s="113"/>
      <c r="L772" s="113"/>
      <c r="M772" s="113"/>
      <c r="N772" s="113"/>
      <c r="O772" s="113"/>
      <c r="P772" s="115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</row>
    <row r="773" spans="1:26" ht="17.25" customHeight="1">
      <c r="A773" s="3"/>
      <c r="B773" s="113"/>
      <c r="C773" s="113"/>
      <c r="D773" s="113"/>
      <c r="E773" s="113"/>
      <c r="F773" s="113"/>
      <c r="G773" s="115"/>
      <c r="H773" s="116"/>
      <c r="I773" s="116"/>
      <c r="J773" s="116"/>
      <c r="K773" s="113"/>
      <c r="L773" s="113"/>
      <c r="M773" s="113"/>
      <c r="N773" s="113"/>
      <c r="O773" s="113"/>
      <c r="P773" s="115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</row>
    <row r="774" spans="1:26" ht="17.25" customHeight="1">
      <c r="A774" s="3"/>
      <c r="B774" s="113"/>
      <c r="C774" s="113"/>
      <c r="D774" s="113"/>
      <c r="E774" s="113"/>
      <c r="F774" s="113"/>
      <c r="G774" s="115"/>
      <c r="H774" s="116"/>
      <c r="I774" s="116"/>
      <c r="J774" s="116"/>
      <c r="K774" s="113"/>
      <c r="L774" s="113"/>
      <c r="M774" s="113"/>
      <c r="N774" s="113"/>
      <c r="O774" s="113"/>
      <c r="P774" s="115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</row>
    <row r="775" spans="1:26" ht="17.25" customHeight="1">
      <c r="A775" s="3"/>
      <c r="B775" s="113"/>
      <c r="C775" s="113"/>
      <c r="D775" s="113"/>
      <c r="E775" s="113"/>
      <c r="F775" s="113"/>
      <c r="G775" s="115"/>
      <c r="H775" s="116"/>
      <c r="I775" s="116"/>
      <c r="J775" s="116"/>
      <c r="K775" s="113"/>
      <c r="L775" s="113"/>
      <c r="M775" s="113"/>
      <c r="N775" s="113"/>
      <c r="O775" s="113"/>
      <c r="P775" s="115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</row>
    <row r="776" spans="1:26" ht="17.25" customHeight="1">
      <c r="A776" s="3"/>
      <c r="B776" s="113"/>
      <c r="C776" s="113"/>
      <c r="D776" s="113"/>
      <c r="E776" s="113"/>
      <c r="F776" s="113"/>
      <c r="G776" s="115"/>
      <c r="H776" s="116"/>
      <c r="I776" s="116"/>
      <c r="J776" s="116"/>
      <c r="K776" s="113"/>
      <c r="L776" s="113"/>
      <c r="M776" s="113"/>
      <c r="N776" s="113"/>
      <c r="O776" s="113"/>
      <c r="P776" s="115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</row>
    <row r="777" spans="1:26" ht="17.25" customHeight="1">
      <c r="A777" s="3"/>
      <c r="B777" s="113"/>
      <c r="C777" s="113"/>
      <c r="D777" s="113"/>
      <c r="E777" s="113"/>
      <c r="F777" s="113"/>
      <c r="G777" s="115"/>
      <c r="H777" s="116"/>
      <c r="I777" s="116"/>
      <c r="J777" s="116"/>
      <c r="K777" s="113"/>
      <c r="L777" s="113"/>
      <c r="M777" s="113"/>
      <c r="N777" s="113"/>
      <c r="O777" s="113"/>
      <c r="P777" s="115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</row>
    <row r="778" spans="1:26" ht="17.25" customHeight="1">
      <c r="A778" s="3"/>
      <c r="B778" s="113"/>
      <c r="C778" s="113"/>
      <c r="D778" s="113"/>
      <c r="E778" s="113"/>
      <c r="F778" s="113"/>
      <c r="G778" s="115"/>
      <c r="H778" s="116"/>
      <c r="I778" s="116"/>
      <c r="J778" s="116"/>
      <c r="K778" s="113"/>
      <c r="L778" s="113"/>
      <c r="M778" s="113"/>
      <c r="N778" s="113"/>
      <c r="O778" s="113"/>
      <c r="P778" s="115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</row>
    <row r="779" spans="1:26" ht="17.25" customHeight="1">
      <c r="A779" s="3"/>
      <c r="B779" s="113"/>
      <c r="C779" s="113"/>
      <c r="D779" s="113"/>
      <c r="E779" s="113"/>
      <c r="F779" s="113"/>
      <c r="G779" s="115"/>
      <c r="H779" s="116"/>
      <c r="I779" s="116"/>
      <c r="J779" s="116"/>
      <c r="K779" s="113"/>
      <c r="L779" s="113"/>
      <c r="M779" s="113"/>
      <c r="N779" s="113"/>
      <c r="O779" s="113"/>
      <c r="P779" s="115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</row>
    <row r="780" spans="1:26" ht="17.25" customHeight="1">
      <c r="A780" s="3"/>
      <c r="B780" s="113"/>
      <c r="C780" s="113"/>
      <c r="D780" s="113"/>
      <c r="E780" s="113"/>
      <c r="F780" s="113"/>
      <c r="G780" s="115"/>
      <c r="H780" s="116"/>
      <c r="I780" s="116"/>
      <c r="J780" s="116"/>
      <c r="K780" s="113"/>
      <c r="L780" s="113"/>
      <c r="M780" s="113"/>
      <c r="N780" s="113"/>
      <c r="O780" s="113"/>
      <c r="P780" s="115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</row>
    <row r="781" spans="1:26" ht="17.25" customHeight="1">
      <c r="A781" s="3"/>
      <c r="B781" s="113"/>
      <c r="C781" s="113"/>
      <c r="D781" s="113"/>
      <c r="E781" s="113"/>
      <c r="F781" s="113"/>
      <c r="G781" s="115"/>
      <c r="H781" s="116"/>
      <c r="I781" s="116"/>
      <c r="J781" s="116"/>
      <c r="K781" s="113"/>
      <c r="L781" s="113"/>
      <c r="M781" s="113"/>
      <c r="N781" s="113"/>
      <c r="O781" s="113"/>
      <c r="P781" s="115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</row>
    <row r="782" spans="1:26" ht="17.25" customHeight="1">
      <c r="A782" s="3"/>
      <c r="B782" s="113"/>
      <c r="C782" s="113"/>
      <c r="D782" s="113"/>
      <c r="E782" s="113"/>
      <c r="F782" s="113"/>
      <c r="G782" s="115"/>
      <c r="H782" s="116"/>
      <c r="I782" s="116"/>
      <c r="J782" s="116"/>
      <c r="K782" s="113"/>
      <c r="L782" s="113"/>
      <c r="M782" s="113"/>
      <c r="N782" s="113"/>
      <c r="O782" s="113"/>
      <c r="P782" s="115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</row>
    <row r="783" spans="1:26" ht="17.25" customHeight="1">
      <c r="A783" s="3"/>
      <c r="B783" s="113"/>
      <c r="C783" s="113"/>
      <c r="D783" s="113"/>
      <c r="E783" s="113"/>
      <c r="F783" s="113"/>
      <c r="G783" s="115"/>
      <c r="H783" s="116"/>
      <c r="I783" s="116"/>
      <c r="J783" s="116"/>
      <c r="K783" s="113"/>
      <c r="L783" s="113"/>
      <c r="M783" s="113"/>
      <c r="N783" s="113"/>
      <c r="O783" s="113"/>
      <c r="P783" s="115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</row>
    <row r="784" spans="1:26" ht="17.25" customHeight="1">
      <c r="A784" s="3"/>
      <c r="B784" s="113"/>
      <c r="C784" s="113"/>
      <c r="D784" s="113"/>
      <c r="E784" s="113"/>
      <c r="F784" s="113"/>
      <c r="G784" s="115"/>
      <c r="H784" s="116"/>
      <c r="I784" s="116"/>
      <c r="J784" s="116"/>
      <c r="K784" s="113"/>
      <c r="L784" s="113"/>
      <c r="M784" s="113"/>
      <c r="N784" s="113"/>
      <c r="O784" s="113"/>
      <c r="P784" s="115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</row>
    <row r="785" spans="1:26" ht="17.25" customHeight="1">
      <c r="A785" s="3"/>
      <c r="B785" s="113"/>
      <c r="C785" s="113"/>
      <c r="D785" s="113"/>
      <c r="E785" s="113"/>
      <c r="F785" s="113"/>
      <c r="G785" s="115"/>
      <c r="H785" s="116"/>
      <c r="I785" s="116"/>
      <c r="J785" s="116"/>
      <c r="K785" s="113"/>
      <c r="L785" s="113"/>
      <c r="M785" s="113"/>
      <c r="N785" s="113"/>
      <c r="O785" s="113"/>
      <c r="P785" s="115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</row>
    <row r="786" spans="1:26" ht="17.25" customHeight="1">
      <c r="A786" s="3"/>
      <c r="B786" s="113"/>
      <c r="C786" s="113"/>
      <c r="D786" s="113"/>
      <c r="E786" s="113"/>
      <c r="F786" s="113"/>
      <c r="G786" s="115"/>
      <c r="H786" s="116"/>
      <c r="I786" s="116"/>
      <c r="J786" s="116"/>
      <c r="K786" s="113"/>
      <c r="L786" s="113"/>
      <c r="M786" s="113"/>
      <c r="N786" s="113"/>
      <c r="O786" s="113"/>
      <c r="P786" s="115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</row>
    <row r="787" spans="1:26" ht="17.25" customHeight="1">
      <c r="A787" s="3"/>
      <c r="B787" s="113"/>
      <c r="C787" s="113"/>
      <c r="D787" s="113"/>
      <c r="E787" s="113"/>
      <c r="F787" s="113"/>
      <c r="G787" s="115"/>
      <c r="H787" s="116"/>
      <c r="I787" s="116"/>
      <c r="J787" s="116"/>
      <c r="K787" s="113"/>
      <c r="L787" s="113"/>
      <c r="M787" s="113"/>
      <c r="N787" s="113"/>
      <c r="O787" s="113"/>
      <c r="P787" s="115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</row>
    <row r="788" spans="1:26" ht="17.25" customHeight="1">
      <c r="A788" s="3"/>
      <c r="B788" s="113"/>
      <c r="C788" s="113"/>
      <c r="D788" s="113"/>
      <c r="E788" s="113"/>
      <c r="F788" s="113"/>
      <c r="G788" s="115"/>
      <c r="H788" s="116"/>
      <c r="I788" s="116"/>
      <c r="J788" s="116"/>
      <c r="K788" s="113"/>
      <c r="L788" s="113"/>
      <c r="M788" s="113"/>
      <c r="N788" s="113"/>
      <c r="O788" s="113"/>
      <c r="P788" s="115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</row>
    <row r="789" spans="1:26" ht="17.25" customHeight="1">
      <c r="A789" s="3"/>
      <c r="B789" s="113"/>
      <c r="C789" s="113"/>
      <c r="D789" s="113"/>
      <c r="E789" s="113"/>
      <c r="F789" s="113"/>
      <c r="G789" s="115"/>
      <c r="H789" s="116"/>
      <c r="I789" s="116"/>
      <c r="J789" s="116"/>
      <c r="K789" s="113"/>
      <c r="L789" s="113"/>
      <c r="M789" s="113"/>
      <c r="N789" s="113"/>
      <c r="O789" s="113"/>
      <c r="P789" s="115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</row>
    <row r="790" spans="1:26" ht="17.25" customHeight="1">
      <c r="A790" s="3"/>
      <c r="B790" s="113"/>
      <c r="C790" s="113"/>
      <c r="D790" s="113"/>
      <c r="E790" s="113"/>
      <c r="F790" s="113"/>
      <c r="G790" s="115"/>
      <c r="H790" s="116"/>
      <c r="I790" s="116"/>
      <c r="J790" s="116"/>
      <c r="K790" s="113"/>
      <c r="L790" s="113"/>
      <c r="M790" s="113"/>
      <c r="N790" s="113"/>
      <c r="O790" s="113"/>
      <c r="P790" s="115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</row>
    <row r="791" spans="1:26" ht="17.25" customHeight="1">
      <c r="A791" s="3"/>
      <c r="B791" s="113"/>
      <c r="C791" s="113"/>
      <c r="D791" s="113"/>
      <c r="E791" s="113"/>
      <c r="F791" s="113"/>
      <c r="G791" s="115"/>
      <c r="H791" s="116"/>
      <c r="I791" s="116"/>
      <c r="J791" s="116"/>
      <c r="K791" s="113"/>
      <c r="L791" s="113"/>
      <c r="M791" s="113"/>
      <c r="N791" s="113"/>
      <c r="O791" s="113"/>
      <c r="P791" s="115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</row>
    <row r="792" spans="1:26" ht="17.25" customHeight="1">
      <c r="A792" s="3"/>
      <c r="B792" s="113"/>
      <c r="C792" s="113"/>
      <c r="D792" s="113"/>
      <c r="E792" s="113"/>
      <c r="F792" s="113"/>
      <c r="G792" s="115"/>
      <c r="H792" s="116"/>
      <c r="I792" s="116"/>
      <c r="J792" s="116"/>
      <c r="K792" s="113"/>
      <c r="L792" s="113"/>
      <c r="M792" s="113"/>
      <c r="N792" s="113"/>
      <c r="O792" s="113"/>
      <c r="P792" s="115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</row>
    <row r="793" spans="1:26" ht="17.25" customHeight="1">
      <c r="A793" s="3"/>
      <c r="B793" s="113"/>
      <c r="C793" s="113"/>
      <c r="D793" s="113"/>
      <c r="E793" s="113"/>
      <c r="F793" s="113"/>
      <c r="G793" s="115"/>
      <c r="H793" s="116"/>
      <c r="I793" s="116"/>
      <c r="J793" s="116"/>
      <c r="K793" s="113"/>
      <c r="L793" s="113"/>
      <c r="M793" s="113"/>
      <c r="N793" s="113"/>
      <c r="O793" s="113"/>
      <c r="P793" s="115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</row>
    <row r="794" spans="1:26" ht="17.25" customHeight="1">
      <c r="A794" s="3"/>
      <c r="B794" s="113"/>
      <c r="C794" s="113"/>
      <c r="D794" s="113"/>
      <c r="E794" s="113"/>
      <c r="F794" s="113"/>
      <c r="G794" s="115"/>
      <c r="H794" s="116"/>
      <c r="I794" s="116"/>
      <c r="J794" s="116"/>
      <c r="K794" s="113"/>
      <c r="L794" s="113"/>
      <c r="M794" s="113"/>
      <c r="N794" s="113"/>
      <c r="O794" s="113"/>
      <c r="P794" s="115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</row>
    <row r="795" spans="1:26" ht="17.25" customHeight="1">
      <c r="A795" s="3"/>
      <c r="B795" s="113"/>
      <c r="C795" s="113"/>
      <c r="D795" s="113"/>
      <c r="E795" s="113"/>
      <c r="F795" s="113"/>
      <c r="G795" s="115"/>
      <c r="H795" s="116"/>
      <c r="I795" s="116"/>
      <c r="J795" s="116"/>
      <c r="K795" s="113"/>
      <c r="L795" s="113"/>
      <c r="M795" s="113"/>
      <c r="N795" s="113"/>
      <c r="O795" s="113"/>
      <c r="P795" s="115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</row>
    <row r="796" spans="1:26" ht="17.25" customHeight="1">
      <c r="A796" s="3"/>
      <c r="B796" s="113"/>
      <c r="C796" s="113"/>
      <c r="D796" s="113"/>
      <c r="E796" s="113"/>
      <c r="F796" s="113"/>
      <c r="G796" s="115"/>
      <c r="H796" s="116"/>
      <c r="I796" s="116"/>
      <c r="J796" s="116"/>
      <c r="K796" s="113"/>
      <c r="L796" s="113"/>
      <c r="M796" s="113"/>
      <c r="N796" s="113"/>
      <c r="O796" s="113"/>
      <c r="P796" s="115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</row>
    <row r="797" spans="1:26" ht="17.25" customHeight="1">
      <c r="A797" s="3"/>
      <c r="B797" s="113"/>
      <c r="C797" s="113"/>
      <c r="D797" s="113"/>
      <c r="E797" s="113"/>
      <c r="F797" s="113"/>
      <c r="G797" s="115"/>
      <c r="H797" s="116"/>
      <c r="I797" s="116"/>
      <c r="J797" s="116"/>
      <c r="K797" s="113"/>
      <c r="L797" s="113"/>
      <c r="M797" s="113"/>
      <c r="N797" s="113"/>
      <c r="O797" s="113"/>
      <c r="P797" s="115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</row>
    <row r="798" spans="1:26" ht="17.25" customHeight="1">
      <c r="A798" s="3"/>
      <c r="B798" s="113"/>
      <c r="C798" s="113"/>
      <c r="D798" s="113"/>
      <c r="E798" s="113"/>
      <c r="F798" s="113"/>
      <c r="G798" s="115"/>
      <c r="H798" s="116"/>
      <c r="I798" s="116"/>
      <c r="J798" s="116"/>
      <c r="K798" s="113"/>
      <c r="L798" s="113"/>
      <c r="M798" s="113"/>
      <c r="N798" s="113"/>
      <c r="O798" s="113"/>
      <c r="P798" s="115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</row>
    <row r="799" spans="1:26" ht="17.25" customHeight="1">
      <c r="A799" s="3"/>
      <c r="B799" s="113"/>
      <c r="C799" s="113"/>
      <c r="D799" s="113"/>
      <c r="E799" s="113"/>
      <c r="F799" s="113"/>
      <c r="G799" s="115"/>
      <c r="H799" s="116"/>
      <c r="I799" s="116"/>
      <c r="J799" s="116"/>
      <c r="K799" s="113"/>
      <c r="L799" s="113"/>
      <c r="M799" s="113"/>
      <c r="N799" s="113"/>
      <c r="O799" s="113"/>
      <c r="P799" s="115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</row>
    <row r="800" spans="1:26" ht="17.25" customHeight="1">
      <c r="A800" s="3"/>
      <c r="B800" s="113"/>
      <c r="C800" s="113"/>
      <c r="D800" s="113"/>
      <c r="E800" s="113"/>
      <c r="F800" s="113"/>
      <c r="G800" s="115"/>
      <c r="H800" s="116"/>
      <c r="I800" s="116"/>
      <c r="J800" s="116"/>
      <c r="K800" s="113"/>
      <c r="L800" s="113"/>
      <c r="M800" s="113"/>
      <c r="N800" s="113"/>
      <c r="O800" s="113"/>
      <c r="P800" s="115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</row>
    <row r="801" spans="1:26" ht="17.25" customHeight="1">
      <c r="A801" s="3"/>
      <c r="B801" s="113"/>
      <c r="C801" s="113"/>
      <c r="D801" s="113"/>
      <c r="E801" s="113"/>
      <c r="F801" s="113"/>
      <c r="G801" s="115"/>
      <c r="H801" s="116"/>
      <c r="I801" s="116"/>
      <c r="J801" s="116"/>
      <c r="K801" s="113"/>
      <c r="L801" s="113"/>
      <c r="M801" s="113"/>
      <c r="N801" s="113"/>
      <c r="O801" s="113"/>
      <c r="P801" s="115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</row>
    <row r="802" spans="1:26" ht="17.25" customHeight="1">
      <c r="A802" s="3"/>
      <c r="B802" s="113"/>
      <c r="C802" s="113"/>
      <c r="D802" s="113"/>
      <c r="E802" s="113"/>
      <c r="F802" s="113"/>
      <c r="G802" s="115"/>
      <c r="H802" s="116"/>
      <c r="I802" s="116"/>
      <c r="J802" s="116"/>
      <c r="K802" s="113"/>
      <c r="L802" s="113"/>
      <c r="M802" s="113"/>
      <c r="N802" s="113"/>
      <c r="O802" s="113"/>
      <c r="P802" s="115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</row>
    <row r="803" spans="1:26" ht="17.25" customHeight="1">
      <c r="A803" s="3"/>
      <c r="B803" s="113"/>
      <c r="C803" s="113"/>
      <c r="D803" s="113"/>
      <c r="E803" s="113"/>
      <c r="F803" s="113"/>
      <c r="G803" s="115"/>
      <c r="H803" s="116"/>
      <c r="I803" s="116"/>
      <c r="J803" s="116"/>
      <c r="K803" s="113"/>
      <c r="L803" s="113"/>
      <c r="M803" s="113"/>
      <c r="N803" s="113"/>
      <c r="O803" s="113"/>
      <c r="P803" s="115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</row>
    <row r="804" spans="1:26" ht="17.25" customHeight="1">
      <c r="A804" s="3"/>
      <c r="B804" s="113"/>
      <c r="C804" s="113"/>
      <c r="D804" s="113"/>
      <c r="E804" s="113"/>
      <c r="F804" s="113"/>
      <c r="G804" s="115"/>
      <c r="H804" s="116"/>
      <c r="I804" s="116"/>
      <c r="J804" s="116"/>
      <c r="K804" s="113"/>
      <c r="L804" s="113"/>
      <c r="M804" s="113"/>
      <c r="N804" s="113"/>
      <c r="O804" s="113"/>
      <c r="P804" s="115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</row>
    <row r="805" spans="1:26" ht="17.25" customHeight="1">
      <c r="A805" s="3"/>
      <c r="B805" s="113"/>
      <c r="C805" s="113"/>
      <c r="D805" s="113"/>
      <c r="E805" s="113"/>
      <c r="F805" s="113"/>
      <c r="G805" s="115"/>
      <c r="H805" s="116"/>
      <c r="I805" s="116"/>
      <c r="J805" s="116"/>
      <c r="K805" s="113"/>
      <c r="L805" s="113"/>
      <c r="M805" s="113"/>
      <c r="N805" s="113"/>
      <c r="O805" s="113"/>
      <c r="P805" s="115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</row>
    <row r="806" spans="1:26" ht="17.25" customHeight="1">
      <c r="A806" s="3"/>
      <c r="B806" s="113"/>
      <c r="C806" s="113"/>
      <c r="D806" s="113"/>
      <c r="E806" s="113"/>
      <c r="F806" s="113"/>
      <c r="G806" s="115"/>
      <c r="H806" s="116"/>
      <c r="I806" s="116"/>
      <c r="J806" s="116"/>
      <c r="K806" s="113"/>
      <c r="L806" s="113"/>
      <c r="M806" s="113"/>
      <c r="N806" s="113"/>
      <c r="O806" s="113"/>
      <c r="P806" s="115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</row>
    <row r="807" spans="1:26" ht="17.25" customHeight="1">
      <c r="A807" s="3"/>
      <c r="B807" s="113"/>
      <c r="C807" s="113"/>
      <c r="D807" s="113"/>
      <c r="E807" s="113"/>
      <c r="F807" s="113"/>
      <c r="G807" s="115"/>
      <c r="H807" s="116"/>
      <c r="I807" s="116"/>
      <c r="J807" s="116"/>
      <c r="K807" s="113"/>
      <c r="L807" s="113"/>
      <c r="M807" s="113"/>
      <c r="N807" s="113"/>
      <c r="O807" s="113"/>
      <c r="P807" s="115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</row>
    <row r="808" spans="1:26" ht="17.25" customHeight="1">
      <c r="A808" s="3"/>
      <c r="B808" s="113"/>
      <c r="C808" s="113"/>
      <c r="D808" s="113"/>
      <c r="E808" s="113"/>
      <c r="F808" s="113"/>
      <c r="G808" s="115"/>
      <c r="H808" s="116"/>
      <c r="I808" s="116"/>
      <c r="J808" s="116"/>
      <c r="K808" s="113"/>
      <c r="L808" s="113"/>
      <c r="M808" s="113"/>
      <c r="N808" s="113"/>
      <c r="O808" s="113"/>
      <c r="P808" s="115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</row>
    <row r="809" spans="1:26" ht="17.25" customHeight="1">
      <c r="A809" s="3"/>
      <c r="B809" s="113"/>
      <c r="C809" s="113"/>
      <c r="D809" s="113"/>
      <c r="E809" s="113"/>
      <c r="F809" s="113"/>
      <c r="G809" s="115"/>
      <c r="H809" s="116"/>
      <c r="I809" s="116"/>
      <c r="J809" s="116"/>
      <c r="K809" s="113"/>
      <c r="L809" s="113"/>
      <c r="M809" s="113"/>
      <c r="N809" s="113"/>
      <c r="O809" s="113"/>
      <c r="P809" s="115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</row>
    <row r="810" spans="1:26" ht="17.25" customHeight="1">
      <c r="A810" s="3"/>
      <c r="B810" s="113"/>
      <c r="C810" s="113"/>
      <c r="D810" s="113"/>
      <c r="E810" s="113"/>
      <c r="F810" s="113"/>
      <c r="G810" s="115"/>
      <c r="H810" s="116"/>
      <c r="I810" s="116"/>
      <c r="J810" s="116"/>
      <c r="K810" s="113"/>
      <c r="L810" s="113"/>
      <c r="M810" s="113"/>
      <c r="N810" s="113"/>
      <c r="O810" s="113"/>
      <c r="P810" s="115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</row>
    <row r="811" spans="1:26" ht="17.25" customHeight="1">
      <c r="A811" s="3"/>
      <c r="B811" s="113"/>
      <c r="C811" s="113"/>
      <c r="D811" s="113"/>
      <c r="E811" s="113"/>
      <c r="F811" s="113"/>
      <c r="G811" s="115"/>
      <c r="H811" s="116"/>
      <c r="I811" s="116"/>
      <c r="J811" s="116"/>
      <c r="K811" s="113"/>
      <c r="L811" s="113"/>
      <c r="M811" s="113"/>
      <c r="N811" s="113"/>
      <c r="O811" s="113"/>
      <c r="P811" s="115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</row>
    <row r="812" spans="1:26" ht="17.25" customHeight="1">
      <c r="A812" s="3"/>
      <c r="B812" s="113"/>
      <c r="C812" s="113"/>
      <c r="D812" s="113"/>
      <c r="E812" s="113"/>
      <c r="F812" s="113"/>
      <c r="G812" s="115"/>
      <c r="H812" s="116"/>
      <c r="I812" s="116"/>
      <c r="J812" s="116"/>
      <c r="K812" s="113"/>
      <c r="L812" s="113"/>
      <c r="M812" s="113"/>
      <c r="N812" s="113"/>
      <c r="O812" s="113"/>
      <c r="P812" s="115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</row>
    <row r="813" spans="1:26" ht="17.25" customHeight="1">
      <c r="A813" s="3"/>
      <c r="B813" s="113"/>
      <c r="C813" s="113"/>
      <c r="D813" s="113"/>
      <c r="E813" s="113"/>
      <c r="F813" s="113"/>
      <c r="G813" s="115"/>
      <c r="H813" s="116"/>
      <c r="I813" s="116"/>
      <c r="J813" s="116"/>
      <c r="K813" s="113"/>
      <c r="L813" s="113"/>
      <c r="M813" s="113"/>
      <c r="N813" s="113"/>
      <c r="O813" s="113"/>
      <c r="P813" s="115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</row>
    <row r="814" spans="1:26" ht="17.25" customHeight="1">
      <c r="A814" s="3"/>
      <c r="B814" s="113"/>
      <c r="C814" s="113"/>
      <c r="D814" s="113"/>
      <c r="E814" s="113"/>
      <c r="F814" s="113"/>
      <c r="G814" s="115"/>
      <c r="H814" s="116"/>
      <c r="I814" s="116"/>
      <c r="J814" s="116"/>
      <c r="K814" s="113"/>
      <c r="L814" s="113"/>
      <c r="M814" s="113"/>
      <c r="N814" s="113"/>
      <c r="O814" s="113"/>
      <c r="P814" s="115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</row>
    <row r="815" spans="1:26" ht="17.25" customHeight="1">
      <c r="A815" s="3"/>
      <c r="B815" s="113"/>
      <c r="C815" s="113"/>
      <c r="D815" s="113"/>
      <c r="E815" s="113"/>
      <c r="F815" s="113"/>
      <c r="G815" s="115"/>
      <c r="H815" s="116"/>
      <c r="I815" s="116"/>
      <c r="J815" s="116"/>
      <c r="K815" s="113"/>
      <c r="L815" s="113"/>
      <c r="M815" s="113"/>
      <c r="N815" s="113"/>
      <c r="O815" s="113"/>
      <c r="P815" s="115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</row>
    <row r="816" spans="1:26" ht="17.25" customHeight="1">
      <c r="A816" s="3"/>
      <c r="B816" s="113"/>
      <c r="C816" s="113"/>
      <c r="D816" s="113"/>
      <c r="E816" s="113"/>
      <c r="F816" s="113"/>
      <c r="G816" s="115"/>
      <c r="H816" s="116"/>
      <c r="I816" s="116"/>
      <c r="J816" s="116"/>
      <c r="K816" s="113"/>
      <c r="L816" s="113"/>
      <c r="M816" s="113"/>
      <c r="N816" s="113"/>
      <c r="O816" s="113"/>
      <c r="P816" s="115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</row>
    <row r="817" spans="1:26" ht="17.25" customHeight="1">
      <c r="A817" s="3"/>
      <c r="B817" s="113"/>
      <c r="C817" s="113"/>
      <c r="D817" s="113"/>
      <c r="E817" s="113"/>
      <c r="F817" s="113"/>
      <c r="G817" s="115"/>
      <c r="H817" s="116"/>
      <c r="I817" s="116"/>
      <c r="J817" s="116"/>
      <c r="K817" s="113"/>
      <c r="L817" s="113"/>
      <c r="M817" s="113"/>
      <c r="N817" s="113"/>
      <c r="O817" s="113"/>
      <c r="P817" s="115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</row>
    <row r="818" spans="1:26" ht="17.25" customHeight="1">
      <c r="A818" s="3"/>
      <c r="B818" s="113"/>
      <c r="C818" s="113"/>
      <c r="D818" s="113"/>
      <c r="E818" s="113"/>
      <c r="F818" s="113"/>
      <c r="G818" s="115"/>
      <c r="H818" s="116"/>
      <c r="I818" s="116"/>
      <c r="J818" s="116"/>
      <c r="K818" s="113"/>
      <c r="L818" s="113"/>
      <c r="M818" s="113"/>
      <c r="N818" s="113"/>
      <c r="O818" s="113"/>
      <c r="P818" s="115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</row>
    <row r="819" spans="1:26" ht="17.25" customHeight="1">
      <c r="A819" s="3"/>
      <c r="B819" s="113"/>
      <c r="C819" s="113"/>
      <c r="D819" s="113"/>
      <c r="E819" s="113"/>
      <c r="F819" s="113"/>
      <c r="G819" s="115"/>
      <c r="H819" s="116"/>
      <c r="I819" s="116"/>
      <c r="J819" s="116"/>
      <c r="K819" s="113"/>
      <c r="L819" s="113"/>
      <c r="M819" s="113"/>
      <c r="N819" s="113"/>
      <c r="O819" s="113"/>
      <c r="P819" s="115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</row>
    <row r="820" spans="1:26" ht="17.25" customHeight="1">
      <c r="A820" s="3"/>
      <c r="B820" s="113"/>
      <c r="C820" s="113"/>
      <c r="D820" s="113"/>
      <c r="E820" s="113"/>
      <c r="F820" s="113"/>
      <c r="G820" s="115"/>
      <c r="H820" s="116"/>
      <c r="I820" s="116"/>
      <c r="J820" s="116"/>
      <c r="K820" s="113"/>
      <c r="L820" s="113"/>
      <c r="M820" s="113"/>
      <c r="N820" s="113"/>
      <c r="O820" s="113"/>
      <c r="P820" s="115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</row>
    <row r="821" spans="1:26" ht="17.25" customHeight="1">
      <c r="A821" s="3"/>
      <c r="B821" s="113"/>
      <c r="C821" s="113"/>
      <c r="D821" s="113"/>
      <c r="E821" s="113"/>
      <c r="F821" s="113"/>
      <c r="G821" s="115"/>
      <c r="H821" s="116"/>
      <c r="I821" s="116"/>
      <c r="J821" s="116"/>
      <c r="K821" s="113"/>
      <c r="L821" s="113"/>
      <c r="M821" s="113"/>
      <c r="N821" s="113"/>
      <c r="O821" s="113"/>
      <c r="P821" s="115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</row>
    <row r="822" spans="1:26" ht="17.25" customHeight="1">
      <c r="A822" s="3"/>
      <c r="B822" s="113"/>
      <c r="C822" s="113"/>
      <c r="D822" s="113"/>
      <c r="E822" s="113"/>
      <c r="F822" s="113"/>
      <c r="G822" s="115"/>
      <c r="H822" s="116"/>
      <c r="I822" s="116"/>
      <c r="J822" s="116"/>
      <c r="K822" s="113"/>
      <c r="L822" s="113"/>
      <c r="M822" s="113"/>
      <c r="N822" s="113"/>
      <c r="O822" s="113"/>
      <c r="P822" s="115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</row>
    <row r="823" spans="1:26" ht="17.25" customHeight="1">
      <c r="A823" s="3"/>
      <c r="B823" s="113"/>
      <c r="C823" s="113"/>
      <c r="D823" s="113"/>
      <c r="E823" s="113"/>
      <c r="F823" s="113"/>
      <c r="G823" s="115"/>
      <c r="H823" s="116"/>
      <c r="I823" s="116"/>
      <c r="J823" s="116"/>
      <c r="K823" s="113"/>
      <c r="L823" s="113"/>
      <c r="M823" s="113"/>
      <c r="N823" s="113"/>
      <c r="O823" s="113"/>
      <c r="P823" s="115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</row>
    <row r="824" spans="1:26" ht="17.25" customHeight="1">
      <c r="A824" s="3"/>
      <c r="B824" s="113"/>
      <c r="C824" s="113"/>
      <c r="D824" s="113"/>
      <c r="E824" s="113"/>
      <c r="F824" s="113"/>
      <c r="G824" s="115"/>
      <c r="H824" s="116"/>
      <c r="I824" s="116"/>
      <c r="J824" s="116"/>
      <c r="K824" s="113"/>
      <c r="L824" s="113"/>
      <c r="M824" s="113"/>
      <c r="N824" s="113"/>
      <c r="O824" s="113"/>
      <c r="P824" s="115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</row>
    <row r="825" spans="1:26" ht="17.25" customHeight="1">
      <c r="A825" s="3"/>
      <c r="B825" s="113"/>
      <c r="C825" s="113"/>
      <c r="D825" s="113"/>
      <c r="E825" s="113"/>
      <c r="F825" s="113"/>
      <c r="G825" s="115"/>
      <c r="H825" s="116"/>
      <c r="I825" s="116"/>
      <c r="J825" s="116"/>
      <c r="K825" s="113"/>
      <c r="L825" s="113"/>
      <c r="M825" s="113"/>
      <c r="N825" s="113"/>
      <c r="O825" s="113"/>
      <c r="P825" s="115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</row>
    <row r="826" spans="1:26" ht="17.25" customHeight="1">
      <c r="A826" s="3"/>
      <c r="B826" s="113"/>
      <c r="C826" s="113"/>
      <c r="D826" s="113"/>
      <c r="E826" s="113"/>
      <c r="F826" s="113"/>
      <c r="G826" s="115"/>
      <c r="H826" s="116"/>
      <c r="I826" s="116"/>
      <c r="J826" s="116"/>
      <c r="K826" s="113"/>
      <c r="L826" s="113"/>
      <c r="M826" s="113"/>
      <c r="N826" s="113"/>
      <c r="O826" s="113"/>
      <c r="P826" s="115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</row>
    <row r="827" spans="1:26" ht="17.25" customHeight="1">
      <c r="A827" s="3"/>
      <c r="B827" s="113"/>
      <c r="C827" s="113"/>
      <c r="D827" s="113"/>
      <c r="E827" s="113"/>
      <c r="F827" s="113"/>
      <c r="G827" s="115"/>
      <c r="H827" s="116"/>
      <c r="I827" s="116"/>
      <c r="J827" s="116"/>
      <c r="K827" s="113"/>
      <c r="L827" s="113"/>
      <c r="M827" s="113"/>
      <c r="N827" s="113"/>
      <c r="O827" s="113"/>
      <c r="P827" s="115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</row>
    <row r="828" spans="1:26" ht="17.25" customHeight="1">
      <c r="A828" s="3"/>
      <c r="B828" s="113"/>
      <c r="C828" s="113"/>
      <c r="D828" s="113"/>
      <c r="E828" s="113"/>
      <c r="F828" s="113"/>
      <c r="G828" s="115"/>
      <c r="H828" s="116"/>
      <c r="I828" s="116"/>
      <c r="J828" s="116"/>
      <c r="K828" s="113"/>
      <c r="L828" s="113"/>
      <c r="M828" s="113"/>
      <c r="N828" s="113"/>
      <c r="O828" s="113"/>
      <c r="P828" s="115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</row>
    <row r="829" spans="1:26" ht="17.25" customHeight="1">
      <c r="A829" s="3"/>
      <c r="B829" s="113"/>
      <c r="C829" s="113"/>
      <c r="D829" s="113"/>
      <c r="E829" s="113"/>
      <c r="F829" s="113"/>
      <c r="G829" s="115"/>
      <c r="H829" s="116"/>
      <c r="I829" s="116"/>
      <c r="J829" s="116"/>
      <c r="K829" s="113"/>
      <c r="L829" s="113"/>
      <c r="M829" s="113"/>
      <c r="N829" s="113"/>
      <c r="O829" s="113"/>
      <c r="P829" s="115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</row>
    <row r="830" spans="1:26" ht="17.25" customHeight="1">
      <c r="A830" s="3"/>
      <c r="B830" s="113"/>
      <c r="C830" s="113"/>
      <c r="D830" s="113"/>
      <c r="E830" s="113"/>
      <c r="F830" s="113"/>
      <c r="G830" s="115"/>
      <c r="H830" s="116"/>
      <c r="I830" s="116"/>
      <c r="J830" s="116"/>
      <c r="K830" s="113"/>
      <c r="L830" s="113"/>
      <c r="M830" s="113"/>
      <c r="N830" s="113"/>
      <c r="O830" s="113"/>
      <c r="P830" s="115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</row>
    <row r="831" spans="1:26" ht="17.25" customHeight="1">
      <c r="A831" s="3"/>
      <c r="B831" s="113"/>
      <c r="C831" s="113"/>
      <c r="D831" s="113"/>
      <c r="E831" s="113"/>
      <c r="F831" s="113"/>
      <c r="G831" s="115"/>
      <c r="H831" s="116"/>
      <c r="I831" s="116"/>
      <c r="J831" s="116"/>
      <c r="K831" s="113"/>
      <c r="L831" s="113"/>
      <c r="M831" s="113"/>
      <c r="N831" s="113"/>
      <c r="O831" s="113"/>
      <c r="P831" s="115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</row>
    <row r="832" spans="1:26" ht="17.25" customHeight="1">
      <c r="A832" s="3"/>
      <c r="B832" s="113"/>
      <c r="C832" s="113"/>
      <c r="D832" s="113"/>
      <c r="E832" s="113"/>
      <c r="F832" s="113"/>
      <c r="G832" s="115"/>
      <c r="H832" s="116"/>
      <c r="I832" s="116"/>
      <c r="J832" s="116"/>
      <c r="K832" s="113"/>
      <c r="L832" s="113"/>
      <c r="M832" s="113"/>
      <c r="N832" s="113"/>
      <c r="O832" s="113"/>
      <c r="P832" s="115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</row>
    <row r="833" spans="1:26" ht="17.25" customHeight="1">
      <c r="A833" s="3"/>
      <c r="B833" s="113"/>
      <c r="C833" s="113"/>
      <c r="D833" s="113"/>
      <c r="E833" s="113"/>
      <c r="F833" s="113"/>
      <c r="G833" s="115"/>
      <c r="H833" s="116"/>
      <c r="I833" s="116"/>
      <c r="J833" s="116"/>
      <c r="K833" s="113"/>
      <c r="L833" s="113"/>
      <c r="M833" s="113"/>
      <c r="N833" s="113"/>
      <c r="O833" s="113"/>
      <c r="P833" s="115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</row>
    <row r="834" spans="1:26" ht="17.25" customHeight="1">
      <c r="A834" s="3"/>
      <c r="B834" s="113"/>
      <c r="C834" s="113"/>
      <c r="D834" s="113"/>
      <c r="E834" s="113"/>
      <c r="F834" s="113"/>
      <c r="G834" s="115"/>
      <c r="H834" s="116"/>
      <c r="I834" s="116"/>
      <c r="J834" s="116"/>
      <c r="K834" s="113"/>
      <c r="L834" s="113"/>
      <c r="M834" s="113"/>
      <c r="N834" s="113"/>
      <c r="O834" s="113"/>
      <c r="P834" s="115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</row>
    <row r="835" spans="1:26" ht="17.25" customHeight="1">
      <c r="A835" s="3"/>
      <c r="B835" s="113"/>
      <c r="C835" s="113"/>
      <c r="D835" s="113"/>
      <c r="E835" s="113"/>
      <c r="F835" s="113"/>
      <c r="G835" s="115"/>
      <c r="H835" s="116"/>
      <c r="I835" s="116"/>
      <c r="J835" s="116"/>
      <c r="K835" s="113"/>
      <c r="L835" s="113"/>
      <c r="M835" s="113"/>
      <c r="N835" s="113"/>
      <c r="O835" s="113"/>
      <c r="P835" s="115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</row>
    <row r="836" spans="1:26" ht="17.25" customHeight="1">
      <c r="A836" s="3"/>
      <c r="B836" s="113"/>
      <c r="C836" s="113"/>
      <c r="D836" s="113"/>
      <c r="E836" s="113"/>
      <c r="F836" s="113"/>
      <c r="G836" s="115"/>
      <c r="H836" s="116"/>
      <c r="I836" s="116"/>
      <c r="J836" s="116"/>
      <c r="K836" s="113"/>
      <c r="L836" s="113"/>
      <c r="M836" s="113"/>
      <c r="N836" s="113"/>
      <c r="O836" s="113"/>
      <c r="P836" s="115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</row>
    <row r="837" spans="1:26" ht="17.25" customHeight="1">
      <c r="A837" s="3"/>
      <c r="B837" s="113"/>
      <c r="C837" s="113"/>
      <c r="D837" s="113"/>
      <c r="E837" s="113"/>
      <c r="F837" s="113"/>
      <c r="G837" s="115"/>
      <c r="H837" s="116"/>
      <c r="I837" s="116"/>
      <c r="J837" s="116"/>
      <c r="K837" s="113"/>
      <c r="L837" s="113"/>
      <c r="M837" s="113"/>
      <c r="N837" s="113"/>
      <c r="O837" s="113"/>
      <c r="P837" s="115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</row>
    <row r="838" spans="1:26" ht="17.25" customHeight="1">
      <c r="A838" s="3"/>
      <c r="B838" s="113"/>
      <c r="C838" s="113"/>
      <c r="D838" s="113"/>
      <c r="E838" s="113"/>
      <c r="F838" s="113"/>
      <c r="G838" s="115"/>
      <c r="H838" s="116"/>
      <c r="I838" s="116"/>
      <c r="J838" s="116"/>
      <c r="K838" s="113"/>
      <c r="L838" s="113"/>
      <c r="M838" s="113"/>
      <c r="N838" s="113"/>
      <c r="O838" s="113"/>
      <c r="P838" s="115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</row>
    <row r="839" spans="1:26" ht="17.25" customHeight="1">
      <c r="A839" s="3"/>
      <c r="B839" s="113"/>
      <c r="C839" s="113"/>
      <c r="D839" s="113"/>
      <c r="E839" s="113"/>
      <c r="F839" s="113"/>
      <c r="G839" s="115"/>
      <c r="H839" s="116"/>
      <c r="I839" s="116"/>
      <c r="J839" s="116"/>
      <c r="K839" s="113"/>
      <c r="L839" s="113"/>
      <c r="M839" s="113"/>
      <c r="N839" s="113"/>
      <c r="O839" s="113"/>
      <c r="P839" s="115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</row>
    <row r="840" spans="1:26" ht="17.25" customHeight="1">
      <c r="A840" s="3"/>
      <c r="B840" s="113"/>
      <c r="C840" s="113"/>
      <c r="D840" s="113"/>
      <c r="E840" s="113"/>
      <c r="F840" s="113"/>
      <c r="G840" s="115"/>
      <c r="H840" s="116"/>
      <c r="I840" s="116"/>
      <c r="J840" s="116"/>
      <c r="K840" s="113"/>
      <c r="L840" s="113"/>
      <c r="M840" s="113"/>
      <c r="N840" s="113"/>
      <c r="O840" s="113"/>
      <c r="P840" s="115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</row>
    <row r="841" spans="1:26" ht="17.25" customHeight="1">
      <c r="A841" s="3"/>
      <c r="B841" s="113"/>
      <c r="C841" s="113"/>
      <c r="D841" s="113"/>
      <c r="E841" s="113"/>
      <c r="F841" s="113"/>
      <c r="G841" s="115"/>
      <c r="H841" s="116"/>
      <c r="I841" s="116"/>
      <c r="J841" s="116"/>
      <c r="K841" s="113"/>
      <c r="L841" s="113"/>
      <c r="M841" s="113"/>
      <c r="N841" s="113"/>
      <c r="O841" s="113"/>
      <c r="P841" s="115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</row>
    <row r="842" spans="1:26" ht="17.25" customHeight="1">
      <c r="A842" s="3"/>
      <c r="B842" s="113"/>
      <c r="C842" s="113"/>
      <c r="D842" s="113"/>
      <c r="E842" s="113"/>
      <c r="F842" s="113"/>
      <c r="G842" s="115"/>
      <c r="H842" s="116"/>
      <c r="I842" s="116"/>
      <c r="J842" s="116"/>
      <c r="K842" s="113"/>
      <c r="L842" s="113"/>
      <c r="M842" s="113"/>
      <c r="N842" s="113"/>
      <c r="O842" s="113"/>
      <c r="P842" s="115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</row>
    <row r="843" spans="1:26" ht="17.25" customHeight="1">
      <c r="A843" s="3"/>
      <c r="B843" s="113"/>
      <c r="C843" s="113"/>
      <c r="D843" s="113"/>
      <c r="E843" s="113"/>
      <c r="F843" s="113"/>
      <c r="G843" s="115"/>
      <c r="H843" s="116"/>
      <c r="I843" s="116"/>
      <c r="J843" s="116"/>
      <c r="K843" s="113"/>
      <c r="L843" s="113"/>
      <c r="M843" s="113"/>
      <c r="N843" s="113"/>
      <c r="O843" s="113"/>
      <c r="P843" s="115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</row>
    <row r="844" spans="1:26" ht="17.25" customHeight="1">
      <c r="A844" s="3"/>
      <c r="B844" s="113"/>
      <c r="C844" s="113"/>
      <c r="D844" s="113"/>
      <c r="E844" s="113"/>
      <c r="F844" s="113"/>
      <c r="G844" s="115"/>
      <c r="H844" s="116"/>
      <c r="I844" s="116"/>
      <c r="J844" s="116"/>
      <c r="K844" s="113"/>
      <c r="L844" s="113"/>
      <c r="M844" s="113"/>
      <c r="N844" s="113"/>
      <c r="O844" s="113"/>
      <c r="P844" s="115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</row>
    <row r="845" spans="1:26" ht="17.25" customHeight="1">
      <c r="A845" s="3"/>
      <c r="B845" s="113"/>
      <c r="C845" s="113"/>
      <c r="D845" s="113"/>
      <c r="E845" s="113"/>
      <c r="F845" s="113"/>
      <c r="G845" s="115"/>
      <c r="H845" s="116"/>
      <c r="I845" s="116"/>
      <c r="J845" s="116"/>
      <c r="K845" s="113"/>
      <c r="L845" s="113"/>
      <c r="M845" s="113"/>
      <c r="N845" s="113"/>
      <c r="O845" s="113"/>
      <c r="P845" s="115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</row>
    <row r="846" spans="1:26" ht="17.25" customHeight="1">
      <c r="A846" s="3"/>
      <c r="B846" s="113"/>
      <c r="C846" s="113"/>
      <c r="D846" s="113"/>
      <c r="E846" s="113"/>
      <c r="F846" s="113"/>
      <c r="G846" s="115"/>
      <c r="H846" s="116"/>
      <c r="I846" s="116"/>
      <c r="J846" s="116"/>
      <c r="K846" s="113"/>
      <c r="L846" s="113"/>
      <c r="M846" s="113"/>
      <c r="N846" s="113"/>
      <c r="O846" s="113"/>
      <c r="P846" s="115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</row>
    <row r="847" spans="1:26" ht="17.25" customHeight="1">
      <c r="A847" s="3"/>
      <c r="B847" s="113"/>
      <c r="C847" s="113"/>
      <c r="D847" s="113"/>
      <c r="E847" s="113"/>
      <c r="F847" s="113"/>
      <c r="G847" s="115"/>
      <c r="H847" s="116"/>
      <c r="I847" s="116"/>
      <c r="J847" s="116"/>
      <c r="K847" s="113"/>
      <c r="L847" s="113"/>
      <c r="M847" s="113"/>
      <c r="N847" s="113"/>
      <c r="O847" s="113"/>
      <c r="P847" s="115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</row>
    <row r="848" spans="1:26" ht="17.25" customHeight="1">
      <c r="A848" s="3"/>
      <c r="B848" s="113"/>
      <c r="C848" s="113"/>
      <c r="D848" s="113"/>
      <c r="E848" s="113"/>
      <c r="F848" s="113"/>
      <c r="G848" s="115"/>
      <c r="H848" s="116"/>
      <c r="I848" s="116"/>
      <c r="J848" s="116"/>
      <c r="K848" s="113"/>
      <c r="L848" s="113"/>
      <c r="M848" s="113"/>
      <c r="N848" s="113"/>
      <c r="O848" s="113"/>
      <c r="P848" s="115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</row>
    <row r="849" spans="1:26" ht="17.25" customHeight="1">
      <c r="A849" s="3"/>
      <c r="B849" s="113"/>
      <c r="C849" s="113"/>
      <c r="D849" s="113"/>
      <c r="E849" s="113"/>
      <c r="F849" s="113"/>
      <c r="G849" s="115"/>
      <c r="H849" s="116"/>
      <c r="I849" s="116"/>
      <c r="J849" s="116"/>
      <c r="K849" s="113"/>
      <c r="L849" s="113"/>
      <c r="M849" s="113"/>
      <c r="N849" s="113"/>
      <c r="O849" s="113"/>
      <c r="P849" s="115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</row>
    <row r="850" spans="1:26" ht="17.25" customHeight="1">
      <c r="A850" s="3"/>
      <c r="B850" s="113"/>
      <c r="C850" s="113"/>
      <c r="D850" s="113"/>
      <c r="E850" s="113"/>
      <c r="F850" s="113"/>
      <c r="G850" s="115"/>
      <c r="H850" s="116"/>
      <c r="I850" s="116"/>
      <c r="J850" s="116"/>
      <c r="K850" s="113"/>
      <c r="L850" s="113"/>
      <c r="M850" s="113"/>
      <c r="N850" s="113"/>
      <c r="O850" s="113"/>
      <c r="P850" s="115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</row>
    <row r="851" spans="1:26" ht="17.25" customHeight="1">
      <c r="A851" s="3"/>
      <c r="B851" s="113"/>
      <c r="C851" s="113"/>
      <c r="D851" s="113"/>
      <c r="E851" s="113"/>
      <c r="F851" s="113"/>
      <c r="G851" s="115"/>
      <c r="H851" s="116"/>
      <c r="I851" s="116"/>
      <c r="J851" s="116"/>
      <c r="K851" s="113"/>
      <c r="L851" s="113"/>
      <c r="M851" s="113"/>
      <c r="N851" s="113"/>
      <c r="O851" s="113"/>
      <c r="P851" s="115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</row>
    <row r="852" spans="1:26" ht="17.25" customHeight="1">
      <c r="A852" s="3"/>
      <c r="B852" s="113"/>
      <c r="C852" s="113"/>
      <c r="D852" s="113"/>
      <c r="E852" s="113"/>
      <c r="F852" s="113"/>
      <c r="G852" s="115"/>
      <c r="H852" s="116"/>
      <c r="I852" s="116"/>
      <c r="J852" s="116"/>
      <c r="K852" s="113"/>
      <c r="L852" s="113"/>
      <c r="M852" s="113"/>
      <c r="N852" s="113"/>
      <c r="O852" s="113"/>
      <c r="P852" s="115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</row>
    <row r="853" spans="1:26" ht="17.25" customHeight="1">
      <c r="A853" s="3"/>
      <c r="B853" s="113"/>
      <c r="C853" s="113"/>
      <c r="D853" s="113"/>
      <c r="E853" s="113"/>
      <c r="F853" s="113"/>
      <c r="G853" s="115"/>
      <c r="H853" s="116"/>
      <c r="I853" s="116"/>
      <c r="J853" s="116"/>
      <c r="K853" s="113"/>
      <c r="L853" s="113"/>
      <c r="M853" s="113"/>
      <c r="N853" s="113"/>
      <c r="O853" s="113"/>
      <c r="P853" s="115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</row>
    <row r="854" spans="1:26" ht="17.25" customHeight="1">
      <c r="A854" s="3"/>
      <c r="B854" s="113"/>
      <c r="C854" s="113"/>
      <c r="D854" s="113"/>
      <c r="E854" s="113"/>
      <c r="F854" s="113"/>
      <c r="G854" s="115"/>
      <c r="H854" s="116"/>
      <c r="I854" s="116"/>
      <c r="J854" s="116"/>
      <c r="K854" s="113"/>
      <c r="L854" s="113"/>
      <c r="M854" s="113"/>
      <c r="N854" s="113"/>
      <c r="O854" s="113"/>
      <c r="P854" s="115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</row>
    <row r="855" spans="1:26" ht="17.25" customHeight="1">
      <c r="A855" s="3"/>
      <c r="B855" s="113"/>
      <c r="C855" s="113"/>
      <c r="D855" s="113"/>
      <c r="E855" s="113"/>
      <c r="F855" s="113"/>
      <c r="G855" s="115"/>
      <c r="H855" s="116"/>
      <c r="I855" s="116"/>
      <c r="J855" s="116"/>
      <c r="K855" s="113"/>
      <c r="L855" s="113"/>
      <c r="M855" s="113"/>
      <c r="N855" s="113"/>
      <c r="O855" s="113"/>
      <c r="P855" s="115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</row>
    <row r="856" spans="1:26" ht="17.25" customHeight="1">
      <c r="A856" s="3"/>
      <c r="B856" s="113"/>
      <c r="C856" s="113"/>
      <c r="D856" s="113"/>
      <c r="E856" s="113"/>
      <c r="F856" s="113"/>
      <c r="G856" s="115"/>
      <c r="H856" s="116"/>
      <c r="I856" s="116"/>
      <c r="J856" s="116"/>
      <c r="K856" s="113"/>
      <c r="L856" s="113"/>
      <c r="M856" s="113"/>
      <c r="N856" s="113"/>
      <c r="O856" s="113"/>
      <c r="P856" s="115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</row>
    <row r="857" spans="1:26" ht="17.25" customHeight="1">
      <c r="A857" s="3"/>
      <c r="B857" s="113"/>
      <c r="C857" s="113"/>
      <c r="D857" s="113"/>
      <c r="E857" s="113"/>
      <c r="F857" s="113"/>
      <c r="G857" s="115"/>
      <c r="H857" s="116"/>
      <c r="I857" s="116"/>
      <c r="J857" s="116"/>
      <c r="K857" s="113"/>
      <c r="L857" s="113"/>
      <c r="M857" s="113"/>
      <c r="N857" s="113"/>
      <c r="O857" s="113"/>
      <c r="P857" s="115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</row>
    <row r="858" spans="1:26" ht="17.25" customHeight="1">
      <c r="A858" s="3"/>
      <c r="B858" s="113"/>
      <c r="C858" s="113"/>
      <c r="D858" s="113"/>
      <c r="E858" s="113"/>
      <c r="F858" s="113"/>
      <c r="G858" s="115"/>
      <c r="H858" s="116"/>
      <c r="I858" s="116"/>
      <c r="J858" s="116"/>
      <c r="K858" s="113"/>
      <c r="L858" s="113"/>
      <c r="M858" s="113"/>
      <c r="N858" s="113"/>
      <c r="O858" s="113"/>
      <c r="P858" s="115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</row>
    <row r="859" spans="1:26" ht="17.25" customHeight="1">
      <c r="A859" s="3"/>
      <c r="B859" s="113"/>
      <c r="C859" s="113"/>
      <c r="D859" s="113"/>
      <c r="E859" s="113"/>
      <c r="F859" s="113"/>
      <c r="G859" s="115"/>
      <c r="H859" s="116"/>
      <c r="I859" s="116"/>
      <c r="J859" s="116"/>
      <c r="K859" s="113"/>
      <c r="L859" s="113"/>
      <c r="M859" s="113"/>
      <c r="N859" s="113"/>
      <c r="O859" s="113"/>
      <c r="P859" s="115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</row>
    <row r="860" spans="1:26" ht="17.25" customHeight="1">
      <c r="A860" s="3"/>
      <c r="B860" s="113"/>
      <c r="C860" s="113"/>
      <c r="D860" s="113"/>
      <c r="E860" s="113"/>
      <c r="F860" s="113"/>
      <c r="G860" s="115"/>
      <c r="H860" s="116"/>
      <c r="I860" s="116"/>
      <c r="J860" s="116"/>
      <c r="K860" s="113"/>
      <c r="L860" s="113"/>
      <c r="M860" s="113"/>
      <c r="N860" s="113"/>
      <c r="O860" s="113"/>
      <c r="P860" s="115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</row>
    <row r="861" spans="1:26" ht="17.25" customHeight="1">
      <c r="A861" s="3"/>
      <c r="B861" s="113"/>
      <c r="C861" s="113"/>
      <c r="D861" s="113"/>
      <c r="E861" s="113"/>
      <c r="F861" s="113"/>
      <c r="G861" s="115"/>
      <c r="H861" s="116"/>
      <c r="I861" s="116"/>
      <c r="J861" s="116"/>
      <c r="K861" s="113"/>
      <c r="L861" s="113"/>
      <c r="M861" s="113"/>
      <c r="N861" s="113"/>
      <c r="O861" s="113"/>
      <c r="P861" s="115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</row>
    <row r="862" spans="1:26" ht="17.25" customHeight="1">
      <c r="A862" s="3"/>
      <c r="B862" s="113"/>
      <c r="C862" s="113"/>
      <c r="D862" s="113"/>
      <c r="E862" s="113"/>
      <c r="F862" s="113"/>
      <c r="G862" s="115"/>
      <c r="H862" s="116"/>
      <c r="I862" s="116"/>
      <c r="J862" s="116"/>
      <c r="K862" s="113"/>
      <c r="L862" s="113"/>
      <c r="M862" s="113"/>
      <c r="N862" s="113"/>
      <c r="O862" s="113"/>
      <c r="P862" s="115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</row>
    <row r="863" spans="1:26" ht="17.25" customHeight="1">
      <c r="A863" s="3"/>
      <c r="B863" s="113"/>
      <c r="C863" s="113"/>
      <c r="D863" s="113"/>
      <c r="E863" s="113"/>
      <c r="F863" s="113"/>
      <c r="G863" s="115"/>
      <c r="H863" s="116"/>
      <c r="I863" s="116"/>
      <c r="J863" s="116"/>
      <c r="K863" s="113"/>
      <c r="L863" s="113"/>
      <c r="M863" s="113"/>
      <c r="N863" s="113"/>
      <c r="O863" s="113"/>
      <c r="P863" s="115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</row>
    <row r="864" spans="1:26" ht="17.25" customHeight="1">
      <c r="A864" s="3"/>
      <c r="B864" s="113"/>
      <c r="C864" s="113"/>
      <c r="D864" s="113"/>
      <c r="E864" s="113"/>
      <c r="F864" s="113"/>
      <c r="G864" s="115"/>
      <c r="H864" s="116"/>
      <c r="I864" s="116"/>
      <c r="J864" s="116"/>
      <c r="K864" s="113"/>
      <c r="L864" s="113"/>
      <c r="M864" s="113"/>
      <c r="N864" s="113"/>
      <c r="O864" s="113"/>
      <c r="P864" s="115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</row>
    <row r="865" spans="1:26" ht="17.25" customHeight="1">
      <c r="A865" s="3"/>
      <c r="B865" s="113"/>
      <c r="C865" s="113"/>
      <c r="D865" s="113"/>
      <c r="E865" s="113"/>
      <c r="F865" s="113"/>
      <c r="G865" s="115"/>
      <c r="H865" s="116"/>
      <c r="I865" s="116"/>
      <c r="J865" s="116"/>
      <c r="K865" s="113"/>
      <c r="L865" s="113"/>
      <c r="M865" s="113"/>
      <c r="N865" s="113"/>
      <c r="O865" s="113"/>
      <c r="P865" s="115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</row>
    <row r="866" spans="1:26" ht="17.25" customHeight="1">
      <c r="A866" s="3"/>
      <c r="B866" s="113"/>
      <c r="C866" s="113"/>
      <c r="D866" s="113"/>
      <c r="E866" s="113"/>
      <c r="F866" s="113"/>
      <c r="G866" s="115"/>
      <c r="H866" s="116"/>
      <c r="I866" s="116"/>
      <c r="J866" s="116"/>
      <c r="K866" s="113"/>
      <c r="L866" s="113"/>
      <c r="M866" s="113"/>
      <c r="N866" s="113"/>
      <c r="O866" s="113"/>
      <c r="P866" s="115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</row>
    <row r="867" spans="1:26" ht="17.25" customHeight="1">
      <c r="A867" s="3"/>
      <c r="B867" s="113"/>
      <c r="C867" s="113"/>
      <c r="D867" s="113"/>
      <c r="E867" s="113"/>
      <c r="F867" s="113"/>
      <c r="G867" s="115"/>
      <c r="H867" s="116"/>
      <c r="I867" s="116"/>
      <c r="J867" s="116"/>
      <c r="K867" s="113"/>
      <c r="L867" s="113"/>
      <c r="M867" s="113"/>
      <c r="N867" s="113"/>
      <c r="O867" s="113"/>
      <c r="P867" s="115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</row>
    <row r="868" spans="1:26" ht="17.25" customHeight="1">
      <c r="A868" s="3"/>
      <c r="B868" s="113"/>
      <c r="C868" s="113"/>
      <c r="D868" s="113"/>
      <c r="E868" s="113"/>
      <c r="F868" s="113"/>
      <c r="G868" s="115"/>
      <c r="H868" s="116"/>
      <c r="I868" s="116"/>
      <c r="J868" s="116"/>
      <c r="K868" s="113"/>
      <c r="L868" s="113"/>
      <c r="M868" s="113"/>
      <c r="N868" s="113"/>
      <c r="O868" s="113"/>
      <c r="P868" s="115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</row>
    <row r="869" spans="1:26" ht="17.25" customHeight="1">
      <c r="A869" s="3"/>
      <c r="B869" s="113"/>
      <c r="C869" s="113"/>
      <c r="D869" s="113"/>
      <c r="E869" s="113"/>
      <c r="F869" s="113"/>
      <c r="G869" s="115"/>
      <c r="H869" s="116"/>
      <c r="I869" s="116"/>
      <c r="J869" s="116"/>
      <c r="K869" s="113"/>
      <c r="L869" s="113"/>
      <c r="M869" s="113"/>
      <c r="N869" s="113"/>
      <c r="O869" s="113"/>
      <c r="P869" s="115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</row>
    <row r="870" spans="1:26" ht="17.25" customHeight="1">
      <c r="A870" s="3"/>
      <c r="B870" s="113"/>
      <c r="C870" s="113"/>
      <c r="D870" s="113"/>
      <c r="E870" s="113"/>
      <c r="F870" s="113"/>
      <c r="G870" s="115"/>
      <c r="H870" s="116"/>
      <c r="I870" s="116"/>
      <c r="J870" s="116"/>
      <c r="K870" s="113"/>
      <c r="L870" s="113"/>
      <c r="M870" s="113"/>
      <c r="N870" s="113"/>
      <c r="O870" s="113"/>
      <c r="P870" s="115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</row>
    <row r="871" spans="1:26" ht="17.25" customHeight="1">
      <c r="A871" s="3"/>
      <c r="B871" s="113"/>
      <c r="C871" s="113"/>
      <c r="D871" s="113"/>
      <c r="E871" s="113"/>
      <c r="F871" s="113"/>
      <c r="G871" s="115"/>
      <c r="H871" s="116"/>
      <c r="I871" s="116"/>
      <c r="J871" s="116"/>
      <c r="K871" s="113"/>
      <c r="L871" s="113"/>
      <c r="M871" s="113"/>
      <c r="N871" s="113"/>
      <c r="O871" s="113"/>
      <c r="P871" s="115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</row>
    <row r="872" spans="1:26" ht="17.25" customHeight="1">
      <c r="A872" s="3"/>
      <c r="B872" s="113"/>
      <c r="C872" s="113"/>
      <c r="D872" s="113"/>
      <c r="E872" s="113"/>
      <c r="F872" s="113"/>
      <c r="G872" s="115"/>
      <c r="H872" s="116"/>
      <c r="I872" s="116"/>
      <c r="J872" s="116"/>
      <c r="K872" s="113"/>
      <c r="L872" s="113"/>
      <c r="M872" s="113"/>
      <c r="N872" s="113"/>
      <c r="O872" s="113"/>
      <c r="P872" s="115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</row>
    <row r="873" spans="1:26" ht="17.25" customHeight="1">
      <c r="A873" s="3"/>
      <c r="B873" s="113"/>
      <c r="C873" s="113"/>
      <c r="D873" s="113"/>
      <c r="E873" s="113"/>
      <c r="F873" s="113"/>
      <c r="G873" s="115"/>
      <c r="H873" s="116"/>
      <c r="I873" s="116"/>
      <c r="J873" s="116"/>
      <c r="K873" s="113"/>
      <c r="L873" s="113"/>
      <c r="M873" s="113"/>
      <c r="N873" s="113"/>
      <c r="O873" s="113"/>
      <c r="P873" s="115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</row>
    <row r="874" spans="1:26" ht="17.25" customHeight="1">
      <c r="A874" s="3"/>
      <c r="B874" s="113"/>
      <c r="C874" s="113"/>
      <c r="D874" s="113"/>
      <c r="E874" s="113"/>
      <c r="F874" s="113"/>
      <c r="G874" s="115"/>
      <c r="H874" s="116"/>
      <c r="I874" s="116"/>
      <c r="J874" s="116"/>
      <c r="K874" s="113"/>
      <c r="L874" s="113"/>
      <c r="M874" s="113"/>
      <c r="N874" s="113"/>
      <c r="O874" s="113"/>
      <c r="P874" s="115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</row>
    <row r="875" spans="1:26" ht="17.25" customHeight="1">
      <c r="A875" s="3"/>
      <c r="B875" s="113"/>
      <c r="C875" s="113"/>
      <c r="D875" s="113"/>
      <c r="E875" s="113"/>
      <c r="F875" s="113"/>
      <c r="G875" s="115"/>
      <c r="H875" s="116"/>
      <c r="I875" s="116"/>
      <c r="J875" s="116"/>
      <c r="K875" s="113"/>
      <c r="L875" s="113"/>
      <c r="M875" s="113"/>
      <c r="N875" s="113"/>
      <c r="O875" s="113"/>
      <c r="P875" s="115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</row>
    <row r="876" spans="1:26" ht="17.25" customHeight="1">
      <c r="A876" s="3"/>
      <c r="B876" s="113"/>
      <c r="C876" s="113"/>
      <c r="D876" s="113"/>
      <c r="E876" s="113"/>
      <c r="F876" s="113"/>
      <c r="G876" s="115"/>
      <c r="H876" s="116"/>
      <c r="I876" s="116"/>
      <c r="J876" s="116"/>
      <c r="K876" s="113"/>
      <c r="L876" s="113"/>
      <c r="M876" s="113"/>
      <c r="N876" s="113"/>
      <c r="O876" s="113"/>
      <c r="P876" s="115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</row>
    <row r="877" spans="1:26" ht="17.25" customHeight="1">
      <c r="A877" s="3"/>
      <c r="B877" s="113"/>
      <c r="C877" s="113"/>
      <c r="D877" s="113"/>
      <c r="E877" s="113"/>
      <c r="F877" s="113"/>
      <c r="G877" s="115"/>
      <c r="H877" s="116"/>
      <c r="I877" s="116"/>
      <c r="J877" s="116"/>
      <c r="K877" s="113"/>
      <c r="L877" s="113"/>
      <c r="M877" s="113"/>
      <c r="N877" s="113"/>
      <c r="O877" s="113"/>
      <c r="P877" s="115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</row>
    <row r="878" spans="1:26" ht="17.25" customHeight="1">
      <c r="A878" s="3"/>
      <c r="B878" s="113"/>
      <c r="C878" s="113"/>
      <c r="D878" s="113"/>
      <c r="E878" s="113"/>
      <c r="F878" s="113"/>
      <c r="G878" s="115"/>
      <c r="H878" s="116"/>
      <c r="I878" s="116"/>
      <c r="J878" s="116"/>
      <c r="K878" s="113"/>
      <c r="L878" s="113"/>
      <c r="M878" s="113"/>
      <c r="N878" s="113"/>
      <c r="O878" s="113"/>
      <c r="P878" s="115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</row>
    <row r="879" spans="1:26" ht="17.25" customHeight="1">
      <c r="A879" s="3"/>
      <c r="B879" s="113"/>
      <c r="C879" s="113"/>
      <c r="D879" s="113"/>
      <c r="E879" s="113"/>
      <c r="F879" s="113"/>
      <c r="G879" s="115"/>
      <c r="H879" s="116"/>
      <c r="I879" s="116"/>
      <c r="J879" s="116"/>
      <c r="K879" s="113"/>
      <c r="L879" s="113"/>
      <c r="M879" s="113"/>
      <c r="N879" s="113"/>
      <c r="O879" s="113"/>
      <c r="P879" s="115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</row>
    <row r="880" spans="1:26" ht="17.25" customHeight="1">
      <c r="A880" s="3"/>
      <c r="B880" s="113"/>
      <c r="C880" s="113"/>
      <c r="D880" s="113"/>
      <c r="E880" s="113"/>
      <c r="F880" s="113"/>
      <c r="G880" s="115"/>
      <c r="H880" s="116"/>
      <c r="I880" s="116"/>
      <c r="J880" s="116"/>
      <c r="K880" s="113"/>
      <c r="L880" s="113"/>
      <c r="M880" s="113"/>
      <c r="N880" s="113"/>
      <c r="O880" s="113"/>
      <c r="P880" s="115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</row>
    <row r="881" spans="1:26" ht="17.25" customHeight="1">
      <c r="A881" s="3"/>
      <c r="B881" s="113"/>
      <c r="C881" s="113"/>
      <c r="D881" s="113"/>
      <c r="E881" s="113"/>
      <c r="F881" s="113"/>
      <c r="G881" s="115"/>
      <c r="H881" s="116"/>
      <c r="I881" s="116"/>
      <c r="J881" s="116"/>
      <c r="K881" s="113"/>
      <c r="L881" s="113"/>
      <c r="M881" s="113"/>
      <c r="N881" s="113"/>
      <c r="O881" s="113"/>
      <c r="P881" s="115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</row>
    <row r="882" spans="1:26" ht="17.25" customHeight="1">
      <c r="A882" s="3"/>
      <c r="B882" s="113"/>
      <c r="C882" s="113"/>
      <c r="D882" s="113"/>
      <c r="E882" s="113"/>
      <c r="F882" s="113"/>
      <c r="G882" s="115"/>
      <c r="H882" s="116"/>
      <c r="I882" s="116"/>
      <c r="J882" s="116"/>
      <c r="K882" s="113"/>
      <c r="L882" s="113"/>
      <c r="M882" s="113"/>
      <c r="N882" s="113"/>
      <c r="O882" s="113"/>
      <c r="P882" s="115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</row>
    <row r="883" spans="1:26" ht="17.25" customHeight="1">
      <c r="A883" s="3"/>
      <c r="B883" s="113"/>
      <c r="C883" s="113"/>
      <c r="D883" s="113"/>
      <c r="E883" s="113"/>
      <c r="F883" s="113"/>
      <c r="G883" s="115"/>
      <c r="H883" s="116"/>
      <c r="I883" s="116"/>
      <c r="J883" s="116"/>
      <c r="K883" s="113"/>
      <c r="L883" s="113"/>
      <c r="M883" s="113"/>
      <c r="N883" s="113"/>
      <c r="O883" s="113"/>
      <c r="P883" s="115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</row>
    <row r="884" spans="1:26" ht="17.25" customHeight="1">
      <c r="A884" s="3"/>
      <c r="B884" s="113"/>
      <c r="C884" s="113"/>
      <c r="D884" s="113"/>
      <c r="E884" s="113"/>
      <c r="F884" s="113"/>
      <c r="G884" s="115"/>
      <c r="H884" s="116"/>
      <c r="I884" s="116"/>
      <c r="J884" s="116"/>
      <c r="K884" s="113"/>
      <c r="L884" s="113"/>
      <c r="M884" s="113"/>
      <c r="N884" s="113"/>
      <c r="O884" s="113"/>
      <c r="P884" s="115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</row>
    <row r="885" spans="1:26" ht="17.25" customHeight="1">
      <c r="A885" s="3"/>
      <c r="B885" s="113"/>
      <c r="C885" s="113"/>
      <c r="D885" s="113"/>
      <c r="E885" s="113"/>
      <c r="F885" s="113"/>
      <c r="G885" s="115"/>
      <c r="H885" s="116"/>
      <c r="I885" s="116"/>
      <c r="J885" s="116"/>
      <c r="K885" s="113"/>
      <c r="L885" s="113"/>
      <c r="M885" s="113"/>
      <c r="N885" s="113"/>
      <c r="O885" s="113"/>
      <c r="P885" s="115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</row>
    <row r="886" spans="1:26" ht="17.25" customHeight="1">
      <c r="A886" s="3"/>
      <c r="B886" s="113"/>
      <c r="C886" s="113"/>
      <c r="D886" s="113"/>
      <c r="E886" s="113"/>
      <c r="F886" s="113"/>
      <c r="G886" s="115"/>
      <c r="H886" s="116"/>
      <c r="I886" s="116"/>
      <c r="J886" s="116"/>
      <c r="K886" s="113"/>
      <c r="L886" s="113"/>
      <c r="M886" s="113"/>
      <c r="N886" s="113"/>
      <c r="O886" s="113"/>
      <c r="P886" s="115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</row>
    <row r="887" spans="1:26" ht="17.25" customHeight="1">
      <c r="A887" s="3"/>
      <c r="B887" s="113"/>
      <c r="C887" s="113"/>
      <c r="D887" s="113"/>
      <c r="E887" s="113"/>
      <c r="F887" s="113"/>
      <c r="G887" s="115"/>
      <c r="H887" s="116"/>
      <c r="I887" s="116"/>
      <c r="J887" s="116"/>
      <c r="K887" s="113"/>
      <c r="L887" s="113"/>
      <c r="M887" s="113"/>
      <c r="N887" s="113"/>
      <c r="O887" s="113"/>
      <c r="P887" s="115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</row>
    <row r="888" spans="1:26" ht="17.25" customHeight="1">
      <c r="A888" s="3"/>
      <c r="B888" s="113"/>
      <c r="C888" s="113"/>
      <c r="D888" s="113"/>
      <c r="E888" s="113"/>
      <c r="F888" s="113"/>
      <c r="G888" s="115"/>
      <c r="H888" s="116"/>
      <c r="I888" s="116"/>
      <c r="J888" s="116"/>
      <c r="K888" s="113"/>
      <c r="L888" s="113"/>
      <c r="M888" s="113"/>
      <c r="N888" s="113"/>
      <c r="O888" s="113"/>
      <c r="P888" s="115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</row>
    <row r="889" spans="1:26" ht="17.25" customHeight="1">
      <c r="A889" s="3"/>
      <c r="B889" s="113"/>
      <c r="C889" s="113"/>
      <c r="D889" s="113"/>
      <c r="E889" s="113"/>
      <c r="F889" s="113"/>
      <c r="G889" s="115"/>
      <c r="H889" s="116"/>
      <c r="I889" s="116"/>
      <c r="J889" s="116"/>
      <c r="K889" s="113"/>
      <c r="L889" s="113"/>
      <c r="M889" s="113"/>
      <c r="N889" s="113"/>
      <c r="O889" s="113"/>
      <c r="P889" s="115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</row>
    <row r="890" spans="1:26" ht="17.25" customHeight="1">
      <c r="A890" s="3"/>
      <c r="B890" s="113"/>
      <c r="C890" s="113"/>
      <c r="D890" s="113"/>
      <c r="E890" s="113"/>
      <c r="F890" s="113"/>
      <c r="G890" s="115"/>
      <c r="H890" s="116"/>
      <c r="I890" s="116"/>
      <c r="J890" s="116"/>
      <c r="K890" s="113"/>
      <c r="L890" s="113"/>
      <c r="M890" s="113"/>
      <c r="N890" s="113"/>
      <c r="O890" s="113"/>
      <c r="P890" s="115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</row>
    <row r="891" spans="1:26" ht="17.25" customHeight="1">
      <c r="A891" s="3"/>
      <c r="B891" s="113"/>
      <c r="C891" s="113"/>
      <c r="D891" s="113"/>
      <c r="E891" s="113"/>
      <c r="F891" s="113"/>
      <c r="G891" s="115"/>
      <c r="H891" s="116"/>
      <c r="I891" s="116"/>
      <c r="J891" s="116"/>
      <c r="K891" s="113"/>
      <c r="L891" s="113"/>
      <c r="M891" s="113"/>
      <c r="N891" s="113"/>
      <c r="O891" s="113"/>
      <c r="P891" s="115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</row>
    <row r="892" spans="1:26" ht="17.25" customHeight="1">
      <c r="A892" s="3"/>
      <c r="B892" s="113"/>
      <c r="C892" s="113"/>
      <c r="D892" s="113"/>
      <c r="E892" s="113"/>
      <c r="F892" s="113"/>
      <c r="G892" s="115"/>
      <c r="H892" s="116"/>
      <c r="I892" s="116"/>
      <c r="J892" s="116"/>
      <c r="K892" s="113"/>
      <c r="L892" s="113"/>
      <c r="M892" s="113"/>
      <c r="N892" s="113"/>
      <c r="O892" s="113"/>
      <c r="P892" s="115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</row>
    <row r="893" spans="1:26" ht="17.25" customHeight="1">
      <c r="A893" s="3"/>
      <c r="B893" s="113"/>
      <c r="C893" s="113"/>
      <c r="D893" s="113"/>
      <c r="E893" s="113"/>
      <c r="F893" s="113"/>
      <c r="G893" s="115"/>
      <c r="H893" s="116"/>
      <c r="I893" s="116"/>
      <c r="J893" s="116"/>
      <c r="K893" s="113"/>
      <c r="L893" s="113"/>
      <c r="M893" s="113"/>
      <c r="N893" s="113"/>
      <c r="O893" s="113"/>
      <c r="P893" s="115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</row>
    <row r="894" spans="1:26" ht="17.25" customHeight="1">
      <c r="A894" s="3"/>
      <c r="B894" s="113"/>
      <c r="C894" s="113"/>
      <c r="D894" s="113"/>
      <c r="E894" s="113"/>
      <c r="F894" s="113"/>
      <c r="G894" s="115"/>
      <c r="H894" s="116"/>
      <c r="I894" s="116"/>
      <c r="J894" s="116"/>
      <c r="K894" s="113"/>
      <c r="L894" s="113"/>
      <c r="M894" s="113"/>
      <c r="N894" s="113"/>
      <c r="O894" s="113"/>
      <c r="P894" s="115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</row>
    <row r="895" spans="1:26" ht="17.25" customHeight="1">
      <c r="A895" s="3"/>
      <c r="B895" s="113"/>
      <c r="C895" s="113"/>
      <c r="D895" s="113"/>
      <c r="E895" s="113"/>
      <c r="F895" s="113"/>
      <c r="G895" s="115"/>
      <c r="H895" s="116"/>
      <c r="I895" s="116"/>
      <c r="J895" s="116"/>
      <c r="K895" s="113"/>
      <c r="L895" s="113"/>
      <c r="M895" s="113"/>
      <c r="N895" s="113"/>
      <c r="O895" s="113"/>
      <c r="P895" s="115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</row>
    <row r="896" spans="1:26" ht="17.25" customHeight="1">
      <c r="A896" s="3"/>
      <c r="B896" s="113"/>
      <c r="C896" s="113"/>
      <c r="D896" s="113"/>
      <c r="E896" s="113"/>
      <c r="F896" s="113"/>
      <c r="G896" s="115"/>
      <c r="H896" s="116"/>
      <c r="I896" s="116"/>
      <c r="J896" s="116"/>
      <c r="K896" s="113"/>
      <c r="L896" s="113"/>
      <c r="M896" s="113"/>
      <c r="N896" s="113"/>
      <c r="O896" s="113"/>
      <c r="P896" s="115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</row>
    <row r="897" spans="1:26" ht="17.25" customHeight="1">
      <c r="A897" s="3"/>
      <c r="B897" s="113"/>
      <c r="C897" s="113"/>
      <c r="D897" s="113"/>
      <c r="E897" s="113"/>
      <c r="F897" s="113"/>
      <c r="G897" s="115"/>
      <c r="H897" s="116"/>
      <c r="I897" s="116"/>
      <c r="J897" s="116"/>
      <c r="K897" s="113"/>
      <c r="L897" s="113"/>
      <c r="M897" s="113"/>
      <c r="N897" s="113"/>
      <c r="O897" s="113"/>
      <c r="P897" s="115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</row>
    <row r="898" spans="1:26" ht="17.25" customHeight="1">
      <c r="A898" s="3"/>
      <c r="B898" s="113"/>
      <c r="C898" s="113"/>
      <c r="D898" s="113"/>
      <c r="E898" s="113"/>
      <c r="F898" s="113"/>
      <c r="G898" s="115"/>
      <c r="H898" s="116"/>
      <c r="I898" s="116"/>
      <c r="J898" s="116"/>
      <c r="K898" s="113"/>
      <c r="L898" s="113"/>
      <c r="M898" s="113"/>
      <c r="N898" s="113"/>
      <c r="O898" s="113"/>
      <c r="P898" s="115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</row>
    <row r="899" spans="1:26" ht="17.25" customHeight="1">
      <c r="A899" s="3"/>
      <c r="B899" s="113"/>
      <c r="C899" s="113"/>
      <c r="D899" s="113"/>
      <c r="E899" s="113"/>
      <c r="F899" s="113"/>
      <c r="G899" s="115"/>
      <c r="H899" s="116"/>
      <c r="I899" s="116"/>
      <c r="J899" s="116"/>
      <c r="K899" s="113"/>
      <c r="L899" s="113"/>
      <c r="M899" s="113"/>
      <c r="N899" s="113"/>
      <c r="O899" s="113"/>
      <c r="P899" s="115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</row>
    <row r="900" spans="1:26" ht="17.25" customHeight="1">
      <c r="A900" s="3"/>
      <c r="B900" s="113"/>
      <c r="C900" s="113"/>
      <c r="D900" s="113"/>
      <c r="E900" s="113"/>
      <c r="F900" s="113"/>
      <c r="G900" s="115"/>
      <c r="H900" s="116"/>
      <c r="I900" s="116"/>
      <c r="J900" s="116"/>
      <c r="K900" s="113"/>
      <c r="L900" s="113"/>
      <c r="M900" s="113"/>
      <c r="N900" s="113"/>
      <c r="O900" s="113"/>
      <c r="P900" s="115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</row>
    <row r="901" spans="1:26" ht="17.25" customHeight="1">
      <c r="A901" s="3"/>
      <c r="B901" s="113"/>
      <c r="C901" s="113"/>
      <c r="D901" s="113"/>
      <c r="E901" s="113"/>
      <c r="F901" s="113"/>
      <c r="G901" s="115"/>
      <c r="H901" s="116"/>
      <c r="I901" s="116"/>
      <c r="J901" s="116"/>
      <c r="K901" s="113"/>
      <c r="L901" s="113"/>
      <c r="M901" s="113"/>
      <c r="N901" s="113"/>
      <c r="O901" s="113"/>
      <c r="P901" s="115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</row>
    <row r="902" spans="1:26" ht="17.25" customHeight="1">
      <c r="A902" s="3"/>
      <c r="B902" s="113"/>
      <c r="C902" s="113"/>
      <c r="D902" s="113"/>
      <c r="E902" s="113"/>
      <c r="F902" s="113"/>
      <c r="G902" s="115"/>
      <c r="H902" s="116"/>
      <c r="I902" s="116"/>
      <c r="J902" s="116"/>
      <c r="K902" s="113"/>
      <c r="L902" s="113"/>
      <c r="M902" s="113"/>
      <c r="N902" s="113"/>
      <c r="O902" s="113"/>
      <c r="P902" s="115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</row>
    <row r="903" spans="1:26" ht="17.25" customHeight="1">
      <c r="A903" s="3"/>
      <c r="B903" s="113"/>
      <c r="C903" s="113"/>
      <c r="D903" s="113"/>
      <c r="E903" s="113"/>
      <c r="F903" s="113"/>
      <c r="G903" s="115"/>
      <c r="H903" s="116"/>
      <c r="I903" s="116"/>
      <c r="J903" s="116"/>
      <c r="K903" s="113"/>
      <c r="L903" s="113"/>
      <c r="M903" s="113"/>
      <c r="N903" s="113"/>
      <c r="O903" s="113"/>
      <c r="P903" s="115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</row>
    <row r="904" spans="1:26" ht="17.25" customHeight="1">
      <c r="A904" s="3"/>
      <c r="B904" s="113"/>
      <c r="C904" s="113"/>
      <c r="D904" s="113"/>
      <c r="E904" s="113"/>
      <c r="F904" s="113"/>
      <c r="G904" s="115"/>
      <c r="H904" s="116"/>
      <c r="I904" s="116"/>
      <c r="J904" s="116"/>
      <c r="K904" s="113"/>
      <c r="L904" s="113"/>
      <c r="M904" s="113"/>
      <c r="N904" s="113"/>
      <c r="O904" s="113"/>
      <c r="P904" s="115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</row>
    <row r="905" spans="1:26" ht="17.25" customHeight="1">
      <c r="A905" s="3"/>
      <c r="B905" s="113"/>
      <c r="C905" s="113"/>
      <c r="D905" s="113"/>
      <c r="E905" s="113"/>
      <c r="F905" s="113"/>
      <c r="G905" s="115"/>
      <c r="H905" s="116"/>
      <c r="I905" s="116"/>
      <c r="J905" s="116"/>
      <c r="K905" s="113"/>
      <c r="L905" s="113"/>
      <c r="M905" s="113"/>
      <c r="N905" s="113"/>
      <c r="O905" s="113"/>
      <c r="P905" s="115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</row>
    <row r="906" spans="1:26" ht="17.25" customHeight="1">
      <c r="A906" s="3"/>
      <c r="B906" s="113"/>
      <c r="C906" s="113"/>
      <c r="D906" s="113"/>
      <c r="E906" s="113"/>
      <c r="F906" s="113"/>
      <c r="G906" s="115"/>
      <c r="H906" s="116"/>
      <c r="I906" s="116"/>
      <c r="J906" s="116"/>
      <c r="K906" s="113"/>
      <c r="L906" s="113"/>
      <c r="M906" s="113"/>
      <c r="N906" s="113"/>
      <c r="O906" s="113"/>
      <c r="P906" s="115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</row>
    <row r="907" spans="1:26" ht="17.25" customHeight="1">
      <c r="A907" s="3"/>
      <c r="B907" s="113"/>
      <c r="C907" s="113"/>
      <c r="D907" s="113"/>
      <c r="E907" s="113"/>
      <c r="F907" s="113"/>
      <c r="G907" s="115"/>
      <c r="H907" s="116"/>
      <c r="I907" s="116"/>
      <c r="J907" s="116"/>
      <c r="K907" s="113"/>
      <c r="L907" s="113"/>
      <c r="M907" s="113"/>
      <c r="N907" s="113"/>
      <c r="O907" s="113"/>
      <c r="P907" s="115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</row>
    <row r="908" spans="1:26" ht="17.25" customHeight="1">
      <c r="A908" s="3"/>
      <c r="B908" s="113"/>
      <c r="C908" s="113"/>
      <c r="D908" s="113"/>
      <c r="E908" s="113"/>
      <c r="F908" s="113"/>
      <c r="G908" s="115"/>
      <c r="H908" s="116"/>
      <c r="I908" s="116"/>
      <c r="J908" s="116"/>
      <c r="K908" s="113"/>
      <c r="L908" s="113"/>
      <c r="M908" s="113"/>
      <c r="N908" s="113"/>
      <c r="O908" s="113"/>
      <c r="P908" s="115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</row>
    <row r="909" spans="1:26" ht="17.25" customHeight="1">
      <c r="A909" s="3"/>
      <c r="B909" s="113"/>
      <c r="C909" s="113"/>
      <c r="D909" s="113"/>
      <c r="E909" s="113"/>
      <c r="F909" s="113"/>
      <c r="G909" s="115"/>
      <c r="H909" s="116"/>
      <c r="I909" s="116"/>
      <c r="J909" s="116"/>
      <c r="K909" s="113"/>
      <c r="L909" s="113"/>
      <c r="M909" s="113"/>
      <c r="N909" s="113"/>
      <c r="O909" s="113"/>
      <c r="P909" s="115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</row>
    <row r="910" spans="1:26" ht="17.25" customHeight="1">
      <c r="A910" s="3"/>
      <c r="B910" s="113"/>
      <c r="C910" s="113"/>
      <c r="D910" s="113"/>
      <c r="E910" s="113"/>
      <c r="F910" s="113"/>
      <c r="G910" s="115"/>
      <c r="H910" s="116"/>
      <c r="I910" s="116"/>
      <c r="J910" s="116"/>
      <c r="K910" s="113"/>
      <c r="L910" s="113"/>
      <c r="M910" s="113"/>
      <c r="N910" s="113"/>
      <c r="O910" s="113"/>
      <c r="P910" s="115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</row>
    <row r="911" spans="1:26" ht="17.25" customHeight="1">
      <c r="A911" s="3"/>
      <c r="B911" s="113"/>
      <c r="C911" s="113"/>
      <c r="D911" s="113"/>
      <c r="E911" s="113"/>
      <c r="F911" s="113"/>
      <c r="G911" s="115"/>
      <c r="H911" s="116"/>
      <c r="I911" s="116"/>
      <c r="J911" s="116"/>
      <c r="K911" s="113"/>
      <c r="L911" s="113"/>
      <c r="M911" s="113"/>
      <c r="N911" s="113"/>
      <c r="O911" s="113"/>
      <c r="P911" s="115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</row>
    <row r="912" spans="1:26" ht="17.25" customHeight="1">
      <c r="A912" s="3"/>
      <c r="B912" s="113"/>
      <c r="C912" s="113"/>
      <c r="D912" s="113"/>
      <c r="E912" s="113"/>
      <c r="F912" s="113"/>
      <c r="G912" s="115"/>
      <c r="H912" s="116"/>
      <c r="I912" s="116"/>
      <c r="J912" s="116"/>
      <c r="K912" s="113"/>
      <c r="L912" s="113"/>
      <c r="M912" s="113"/>
      <c r="N912" s="113"/>
      <c r="O912" s="113"/>
      <c r="P912" s="115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</row>
    <row r="913" spans="1:26" ht="17.25" customHeight="1">
      <c r="A913" s="3"/>
      <c r="B913" s="113"/>
      <c r="C913" s="113"/>
      <c r="D913" s="113"/>
      <c r="E913" s="113"/>
      <c r="F913" s="113"/>
      <c r="G913" s="115"/>
      <c r="H913" s="116"/>
      <c r="I913" s="116"/>
      <c r="J913" s="116"/>
      <c r="K913" s="113"/>
      <c r="L913" s="113"/>
      <c r="M913" s="113"/>
      <c r="N913" s="113"/>
      <c r="O913" s="113"/>
      <c r="P913" s="115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</row>
    <row r="914" spans="1:26" ht="17.25" customHeight="1">
      <c r="A914" s="3"/>
      <c r="B914" s="113"/>
      <c r="C914" s="113"/>
      <c r="D914" s="113"/>
      <c r="E914" s="113"/>
      <c r="F914" s="113"/>
      <c r="G914" s="115"/>
      <c r="H914" s="116"/>
      <c r="I914" s="116"/>
      <c r="J914" s="116"/>
      <c r="K914" s="113"/>
      <c r="L914" s="113"/>
      <c r="M914" s="113"/>
      <c r="N914" s="113"/>
      <c r="O914" s="113"/>
      <c r="P914" s="115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</row>
    <row r="915" spans="1:26" ht="17.25" customHeight="1">
      <c r="A915" s="3"/>
      <c r="B915" s="113"/>
      <c r="C915" s="113"/>
      <c r="D915" s="113"/>
      <c r="E915" s="113"/>
      <c r="F915" s="113"/>
      <c r="G915" s="115"/>
      <c r="H915" s="116"/>
      <c r="I915" s="116"/>
      <c r="J915" s="116"/>
      <c r="K915" s="113"/>
      <c r="L915" s="113"/>
      <c r="M915" s="113"/>
      <c r="N915" s="113"/>
      <c r="O915" s="113"/>
      <c r="P915" s="115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</row>
    <row r="916" spans="1:26" ht="17.25" customHeight="1">
      <c r="A916" s="3"/>
      <c r="B916" s="113"/>
      <c r="C916" s="113"/>
      <c r="D916" s="113"/>
      <c r="E916" s="113"/>
      <c r="F916" s="113"/>
      <c r="G916" s="115"/>
      <c r="H916" s="116"/>
      <c r="I916" s="116"/>
      <c r="J916" s="116"/>
      <c r="K916" s="113"/>
      <c r="L916" s="113"/>
      <c r="M916" s="113"/>
      <c r="N916" s="113"/>
      <c r="O916" s="113"/>
      <c r="P916" s="115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</row>
    <row r="917" spans="1:26" ht="17.25" customHeight="1">
      <c r="A917" s="3"/>
      <c r="B917" s="113"/>
      <c r="C917" s="113"/>
      <c r="D917" s="113"/>
      <c r="E917" s="113"/>
      <c r="F917" s="113"/>
      <c r="G917" s="115"/>
      <c r="H917" s="116"/>
      <c r="I917" s="116"/>
      <c r="J917" s="116"/>
      <c r="K917" s="113"/>
      <c r="L917" s="113"/>
      <c r="M917" s="113"/>
      <c r="N917" s="113"/>
      <c r="O917" s="113"/>
      <c r="P917" s="115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</row>
    <row r="918" spans="1:26" ht="17.25" customHeight="1">
      <c r="A918" s="3"/>
      <c r="B918" s="113"/>
      <c r="C918" s="113"/>
      <c r="D918" s="113"/>
      <c r="E918" s="113"/>
      <c r="F918" s="113"/>
      <c r="G918" s="115"/>
      <c r="H918" s="116"/>
      <c r="I918" s="116"/>
      <c r="J918" s="116"/>
      <c r="K918" s="113"/>
      <c r="L918" s="113"/>
      <c r="M918" s="113"/>
      <c r="N918" s="113"/>
      <c r="O918" s="113"/>
      <c r="P918" s="115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</row>
    <row r="919" spans="1:26" ht="17.25" customHeight="1">
      <c r="A919" s="3"/>
      <c r="B919" s="113"/>
      <c r="C919" s="113"/>
      <c r="D919" s="113"/>
      <c r="E919" s="113"/>
      <c r="F919" s="113"/>
      <c r="G919" s="115"/>
      <c r="H919" s="116"/>
      <c r="I919" s="116"/>
      <c r="J919" s="116"/>
      <c r="K919" s="113"/>
      <c r="L919" s="113"/>
      <c r="M919" s="113"/>
      <c r="N919" s="113"/>
      <c r="O919" s="113"/>
      <c r="P919" s="115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</row>
    <row r="920" spans="1:26" ht="17.25" customHeight="1">
      <c r="A920" s="3"/>
      <c r="B920" s="113"/>
      <c r="C920" s="113"/>
      <c r="D920" s="113"/>
      <c r="E920" s="113"/>
      <c r="F920" s="113"/>
      <c r="G920" s="115"/>
      <c r="H920" s="116"/>
      <c r="I920" s="116"/>
      <c r="J920" s="116"/>
      <c r="K920" s="113"/>
      <c r="L920" s="113"/>
      <c r="M920" s="113"/>
      <c r="N920" s="113"/>
      <c r="O920" s="113"/>
      <c r="P920" s="115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</row>
    <row r="921" spans="1:26" ht="17.25" customHeight="1">
      <c r="A921" s="3"/>
      <c r="B921" s="113"/>
      <c r="C921" s="113"/>
      <c r="D921" s="113"/>
      <c r="E921" s="113"/>
      <c r="F921" s="113"/>
      <c r="G921" s="115"/>
      <c r="H921" s="116"/>
      <c r="I921" s="116"/>
      <c r="J921" s="116"/>
      <c r="K921" s="113"/>
      <c r="L921" s="113"/>
      <c r="M921" s="113"/>
      <c r="N921" s="113"/>
      <c r="O921" s="113"/>
      <c r="P921" s="115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</row>
    <row r="922" spans="1:26" ht="17.25" customHeight="1">
      <c r="A922" s="3"/>
      <c r="B922" s="113"/>
      <c r="C922" s="113"/>
      <c r="D922" s="113"/>
      <c r="E922" s="113"/>
      <c r="F922" s="113"/>
      <c r="G922" s="115"/>
      <c r="H922" s="116"/>
      <c r="I922" s="116"/>
      <c r="J922" s="116"/>
      <c r="K922" s="113"/>
      <c r="L922" s="113"/>
      <c r="M922" s="113"/>
      <c r="N922" s="113"/>
      <c r="O922" s="113"/>
      <c r="P922" s="115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</row>
    <row r="923" spans="1:26" ht="17.25" customHeight="1">
      <c r="A923" s="3"/>
      <c r="B923" s="113"/>
      <c r="C923" s="113"/>
      <c r="D923" s="113"/>
      <c r="E923" s="113"/>
      <c r="F923" s="113"/>
      <c r="G923" s="115"/>
      <c r="H923" s="116"/>
      <c r="I923" s="116"/>
      <c r="J923" s="116"/>
      <c r="K923" s="113"/>
      <c r="L923" s="113"/>
      <c r="M923" s="113"/>
      <c r="N923" s="113"/>
      <c r="O923" s="113"/>
      <c r="P923" s="115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</row>
    <row r="924" spans="1:26" ht="17.25" customHeight="1">
      <c r="A924" s="3"/>
      <c r="B924" s="113"/>
      <c r="C924" s="113"/>
      <c r="D924" s="113"/>
      <c r="E924" s="113"/>
      <c r="F924" s="113"/>
      <c r="G924" s="115"/>
      <c r="H924" s="116"/>
      <c r="I924" s="116"/>
      <c r="J924" s="116"/>
      <c r="K924" s="113"/>
      <c r="L924" s="113"/>
      <c r="M924" s="113"/>
      <c r="N924" s="113"/>
      <c r="O924" s="113"/>
      <c r="P924" s="115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</row>
    <row r="925" spans="1:26" ht="17.25" customHeight="1">
      <c r="A925" s="3"/>
      <c r="B925" s="113"/>
      <c r="C925" s="113"/>
      <c r="D925" s="113"/>
      <c r="E925" s="113"/>
      <c r="F925" s="113"/>
      <c r="G925" s="115"/>
      <c r="H925" s="116"/>
      <c r="I925" s="116"/>
      <c r="J925" s="116"/>
      <c r="K925" s="113"/>
      <c r="L925" s="113"/>
      <c r="M925" s="113"/>
      <c r="N925" s="113"/>
      <c r="O925" s="113"/>
      <c r="P925" s="115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</row>
    <row r="926" spans="1:26" ht="17.25" customHeight="1">
      <c r="A926" s="3"/>
      <c r="B926" s="113"/>
      <c r="C926" s="113"/>
      <c r="D926" s="113"/>
      <c r="E926" s="113"/>
      <c r="F926" s="113"/>
      <c r="G926" s="115"/>
      <c r="H926" s="116"/>
      <c r="I926" s="116"/>
      <c r="J926" s="116"/>
      <c r="K926" s="113"/>
      <c r="L926" s="113"/>
      <c r="M926" s="113"/>
      <c r="N926" s="113"/>
      <c r="O926" s="113"/>
      <c r="P926" s="115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</row>
    <row r="927" spans="1:26" ht="17.25" customHeight="1">
      <c r="A927" s="3"/>
      <c r="B927" s="113"/>
      <c r="C927" s="113"/>
      <c r="D927" s="113"/>
      <c r="E927" s="113"/>
      <c r="F927" s="113"/>
      <c r="G927" s="115"/>
      <c r="H927" s="116"/>
      <c r="I927" s="116"/>
      <c r="J927" s="116"/>
      <c r="K927" s="113"/>
      <c r="L927" s="113"/>
      <c r="M927" s="113"/>
      <c r="N927" s="113"/>
      <c r="O927" s="113"/>
      <c r="P927" s="115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</row>
    <row r="928" spans="1:26" ht="17.25" customHeight="1">
      <c r="A928" s="3"/>
      <c r="B928" s="113"/>
      <c r="C928" s="113"/>
      <c r="D928" s="113"/>
      <c r="E928" s="113"/>
      <c r="F928" s="113"/>
      <c r="G928" s="115"/>
      <c r="H928" s="116"/>
      <c r="I928" s="116"/>
      <c r="J928" s="116"/>
      <c r="K928" s="113"/>
      <c r="L928" s="113"/>
      <c r="M928" s="113"/>
      <c r="N928" s="113"/>
      <c r="O928" s="113"/>
      <c r="P928" s="115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</row>
    <row r="929" spans="1:26" ht="17.25" customHeight="1">
      <c r="A929" s="3"/>
      <c r="B929" s="113"/>
      <c r="C929" s="113"/>
      <c r="D929" s="113"/>
      <c r="E929" s="113"/>
      <c r="F929" s="113"/>
      <c r="G929" s="115"/>
      <c r="H929" s="116"/>
      <c r="I929" s="116"/>
      <c r="J929" s="116"/>
      <c r="K929" s="113"/>
      <c r="L929" s="113"/>
      <c r="M929" s="113"/>
      <c r="N929" s="113"/>
      <c r="O929" s="113"/>
      <c r="P929" s="115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</row>
    <row r="930" spans="1:26" ht="17.25" customHeight="1">
      <c r="A930" s="3"/>
      <c r="B930" s="113"/>
      <c r="C930" s="113"/>
      <c r="D930" s="113"/>
      <c r="E930" s="113"/>
      <c r="F930" s="113"/>
      <c r="G930" s="115"/>
      <c r="H930" s="116"/>
      <c r="I930" s="116"/>
      <c r="J930" s="116"/>
      <c r="K930" s="113"/>
      <c r="L930" s="113"/>
      <c r="M930" s="113"/>
      <c r="N930" s="113"/>
      <c r="O930" s="113"/>
      <c r="P930" s="115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</row>
    <row r="931" spans="1:26" ht="17.25" customHeight="1">
      <c r="A931" s="3"/>
      <c r="B931" s="113"/>
      <c r="C931" s="113"/>
      <c r="D931" s="113"/>
      <c r="E931" s="113"/>
      <c r="F931" s="113"/>
      <c r="G931" s="115"/>
      <c r="H931" s="116"/>
      <c r="I931" s="116"/>
      <c r="J931" s="116"/>
      <c r="K931" s="113"/>
      <c r="L931" s="113"/>
      <c r="M931" s="113"/>
      <c r="N931" s="113"/>
      <c r="O931" s="113"/>
      <c r="P931" s="115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</row>
    <row r="932" spans="1:26" ht="17.25" customHeight="1">
      <c r="A932" s="3"/>
      <c r="B932" s="113"/>
      <c r="C932" s="113"/>
      <c r="D932" s="113"/>
      <c r="E932" s="113"/>
      <c r="F932" s="113"/>
      <c r="G932" s="115"/>
      <c r="H932" s="116"/>
      <c r="I932" s="116"/>
      <c r="J932" s="116"/>
      <c r="K932" s="113"/>
      <c r="L932" s="113"/>
      <c r="M932" s="113"/>
      <c r="N932" s="113"/>
      <c r="O932" s="113"/>
      <c r="P932" s="115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</row>
    <row r="933" spans="1:26" ht="17.25" customHeight="1">
      <c r="A933" s="3"/>
      <c r="B933" s="113"/>
      <c r="C933" s="113"/>
      <c r="D933" s="113"/>
      <c r="E933" s="113"/>
      <c r="F933" s="113"/>
      <c r="G933" s="115"/>
      <c r="H933" s="116"/>
      <c r="I933" s="116"/>
      <c r="J933" s="116"/>
      <c r="K933" s="113"/>
      <c r="L933" s="113"/>
      <c r="M933" s="113"/>
      <c r="N933" s="113"/>
      <c r="O933" s="113"/>
      <c r="P933" s="115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</row>
    <row r="934" spans="1:26" ht="17.25" customHeight="1">
      <c r="A934" s="3"/>
      <c r="B934" s="113"/>
      <c r="C934" s="113"/>
      <c r="D934" s="113"/>
      <c r="E934" s="113"/>
      <c r="F934" s="113"/>
      <c r="G934" s="115"/>
      <c r="H934" s="116"/>
      <c r="I934" s="116"/>
      <c r="J934" s="116"/>
      <c r="K934" s="113"/>
      <c r="L934" s="113"/>
      <c r="M934" s="113"/>
      <c r="N934" s="113"/>
      <c r="O934" s="113"/>
      <c r="P934" s="115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</row>
    <row r="935" spans="1:26" ht="17.25" customHeight="1">
      <c r="A935" s="3"/>
      <c r="B935" s="113"/>
      <c r="C935" s="113"/>
      <c r="D935" s="113"/>
      <c r="E935" s="113"/>
      <c r="F935" s="113"/>
      <c r="G935" s="115"/>
      <c r="H935" s="116"/>
      <c r="I935" s="116"/>
      <c r="J935" s="116"/>
      <c r="K935" s="113"/>
      <c r="L935" s="113"/>
      <c r="M935" s="113"/>
      <c r="N935" s="113"/>
      <c r="O935" s="113"/>
      <c r="P935" s="115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</row>
    <row r="936" spans="1:26" ht="17.25" customHeight="1">
      <c r="A936" s="3"/>
      <c r="B936" s="113"/>
      <c r="C936" s="113"/>
      <c r="D936" s="113"/>
      <c r="E936" s="113"/>
      <c r="F936" s="113"/>
      <c r="G936" s="115"/>
      <c r="H936" s="116"/>
      <c r="I936" s="116"/>
      <c r="J936" s="116"/>
      <c r="K936" s="113"/>
      <c r="L936" s="113"/>
      <c r="M936" s="113"/>
      <c r="N936" s="113"/>
      <c r="O936" s="113"/>
      <c r="P936" s="115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</row>
    <row r="937" spans="1:26" ht="17.25" customHeight="1">
      <c r="A937" s="3"/>
      <c r="B937" s="113"/>
      <c r="C937" s="113"/>
      <c r="D937" s="113"/>
      <c r="E937" s="113"/>
      <c r="F937" s="113"/>
      <c r="G937" s="115"/>
      <c r="H937" s="116"/>
      <c r="I937" s="116"/>
      <c r="J937" s="116"/>
      <c r="K937" s="113"/>
      <c r="L937" s="113"/>
      <c r="M937" s="113"/>
      <c r="N937" s="113"/>
      <c r="O937" s="113"/>
      <c r="P937" s="115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</row>
    <row r="938" spans="1:26" ht="17.25" customHeight="1">
      <c r="A938" s="3"/>
      <c r="B938" s="113"/>
      <c r="C938" s="113"/>
      <c r="D938" s="113"/>
      <c r="E938" s="113"/>
      <c r="F938" s="113"/>
      <c r="G938" s="115"/>
      <c r="H938" s="116"/>
      <c r="I938" s="116"/>
      <c r="J938" s="116"/>
      <c r="K938" s="113"/>
      <c r="L938" s="113"/>
      <c r="M938" s="113"/>
      <c r="N938" s="113"/>
      <c r="O938" s="113"/>
      <c r="P938" s="115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</row>
    <row r="939" spans="1:26" ht="17.25" customHeight="1">
      <c r="A939" s="3"/>
      <c r="B939" s="113"/>
      <c r="C939" s="113"/>
      <c r="D939" s="113"/>
      <c r="E939" s="113"/>
      <c r="F939" s="113"/>
      <c r="G939" s="115"/>
      <c r="H939" s="116"/>
      <c r="I939" s="116"/>
      <c r="J939" s="116"/>
      <c r="K939" s="113"/>
      <c r="L939" s="113"/>
      <c r="M939" s="113"/>
      <c r="N939" s="113"/>
      <c r="O939" s="113"/>
      <c r="P939" s="115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</row>
    <row r="940" spans="1:26" ht="17.25" customHeight="1">
      <c r="A940" s="3"/>
      <c r="B940" s="113"/>
      <c r="C940" s="113"/>
      <c r="D940" s="113"/>
      <c r="E940" s="113"/>
      <c r="F940" s="113"/>
      <c r="G940" s="115"/>
      <c r="H940" s="116"/>
      <c r="I940" s="116"/>
      <c r="J940" s="116"/>
      <c r="K940" s="113"/>
      <c r="L940" s="113"/>
      <c r="M940" s="113"/>
      <c r="N940" s="113"/>
      <c r="O940" s="113"/>
      <c r="P940" s="115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</row>
    <row r="941" spans="1:26" ht="17.25" customHeight="1">
      <c r="A941" s="3"/>
      <c r="B941" s="113"/>
      <c r="C941" s="113"/>
      <c r="D941" s="113"/>
      <c r="E941" s="113"/>
      <c r="F941" s="113"/>
      <c r="G941" s="115"/>
      <c r="H941" s="116"/>
      <c r="I941" s="116"/>
      <c r="J941" s="116"/>
      <c r="K941" s="113"/>
      <c r="L941" s="113"/>
      <c r="M941" s="113"/>
      <c r="N941" s="113"/>
      <c r="O941" s="113"/>
      <c r="P941" s="115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</row>
    <row r="942" spans="1:26" ht="17.25" customHeight="1">
      <c r="A942" s="3"/>
      <c r="B942" s="113"/>
      <c r="C942" s="113"/>
      <c r="D942" s="113"/>
      <c r="E942" s="113"/>
      <c r="F942" s="113"/>
      <c r="G942" s="115"/>
      <c r="H942" s="116"/>
      <c r="I942" s="116"/>
      <c r="J942" s="116"/>
      <c r="K942" s="113"/>
      <c r="L942" s="113"/>
      <c r="M942" s="113"/>
      <c r="N942" s="113"/>
      <c r="O942" s="113"/>
      <c r="P942" s="115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</row>
    <row r="943" spans="1:26" ht="17.25" customHeight="1">
      <c r="A943" s="3"/>
      <c r="B943" s="113"/>
      <c r="C943" s="113"/>
      <c r="D943" s="113"/>
      <c r="E943" s="113"/>
      <c r="F943" s="113"/>
      <c r="G943" s="115"/>
      <c r="H943" s="116"/>
      <c r="I943" s="116"/>
      <c r="J943" s="116"/>
      <c r="K943" s="113"/>
      <c r="L943" s="113"/>
      <c r="M943" s="113"/>
      <c r="N943" s="113"/>
      <c r="O943" s="113"/>
      <c r="P943" s="115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</row>
    <row r="944" spans="1:26" ht="17.25" customHeight="1">
      <c r="A944" s="3"/>
      <c r="B944" s="113"/>
      <c r="C944" s="113"/>
      <c r="D944" s="113"/>
      <c r="E944" s="113"/>
      <c r="F944" s="113"/>
      <c r="G944" s="115"/>
      <c r="H944" s="116"/>
      <c r="I944" s="116"/>
      <c r="J944" s="116"/>
      <c r="K944" s="113"/>
      <c r="L944" s="113"/>
      <c r="M944" s="113"/>
      <c r="N944" s="113"/>
      <c r="O944" s="113"/>
      <c r="P944" s="115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</row>
    <row r="945" spans="1:26" ht="17.25" customHeight="1">
      <c r="A945" s="3"/>
      <c r="B945" s="113"/>
      <c r="C945" s="113"/>
      <c r="D945" s="113"/>
      <c r="E945" s="113"/>
      <c r="F945" s="113"/>
      <c r="G945" s="115"/>
      <c r="H945" s="116"/>
      <c r="I945" s="116"/>
      <c r="J945" s="116"/>
      <c r="K945" s="113"/>
      <c r="L945" s="113"/>
      <c r="M945" s="113"/>
      <c r="N945" s="113"/>
      <c r="O945" s="113"/>
      <c r="P945" s="115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</row>
    <row r="946" spans="1:26" ht="17.25" customHeight="1">
      <c r="A946" s="3"/>
      <c r="B946" s="113"/>
      <c r="C946" s="113"/>
      <c r="D946" s="113"/>
      <c r="E946" s="113"/>
      <c r="F946" s="113"/>
      <c r="G946" s="115"/>
      <c r="H946" s="116"/>
      <c r="I946" s="116"/>
      <c r="J946" s="116"/>
      <c r="K946" s="113"/>
      <c r="L946" s="113"/>
      <c r="M946" s="113"/>
      <c r="N946" s="113"/>
      <c r="O946" s="113"/>
      <c r="P946" s="115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</row>
    <row r="947" spans="1:26" ht="17.25" customHeight="1">
      <c r="A947" s="3"/>
      <c r="B947" s="113"/>
      <c r="C947" s="113"/>
      <c r="D947" s="113"/>
      <c r="E947" s="113"/>
      <c r="F947" s="113"/>
      <c r="G947" s="115"/>
      <c r="H947" s="116"/>
      <c r="I947" s="116"/>
      <c r="J947" s="116"/>
      <c r="K947" s="113"/>
      <c r="L947" s="113"/>
      <c r="M947" s="113"/>
      <c r="N947" s="113"/>
      <c r="O947" s="113"/>
      <c r="P947" s="115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</row>
    <row r="948" spans="1:26" ht="17.25" customHeight="1">
      <c r="A948" s="3"/>
      <c r="B948" s="113"/>
      <c r="C948" s="113"/>
      <c r="D948" s="113"/>
      <c r="E948" s="113"/>
      <c r="F948" s="113"/>
      <c r="G948" s="115"/>
      <c r="H948" s="116"/>
      <c r="I948" s="116"/>
      <c r="J948" s="116"/>
      <c r="K948" s="113"/>
      <c r="L948" s="113"/>
      <c r="M948" s="113"/>
      <c r="N948" s="113"/>
      <c r="O948" s="113"/>
      <c r="P948" s="115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</row>
    <row r="949" spans="1:26" ht="17.25" customHeight="1">
      <c r="A949" s="3"/>
      <c r="B949" s="113"/>
      <c r="C949" s="113"/>
      <c r="D949" s="113"/>
      <c r="E949" s="113"/>
      <c r="F949" s="113"/>
      <c r="G949" s="115"/>
      <c r="H949" s="116"/>
      <c r="I949" s="116"/>
      <c r="J949" s="116"/>
      <c r="K949" s="113"/>
      <c r="L949" s="113"/>
      <c r="M949" s="113"/>
      <c r="N949" s="113"/>
      <c r="O949" s="113"/>
      <c r="P949" s="115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</row>
    <row r="950" spans="1:26" ht="17.25" customHeight="1">
      <c r="A950" s="3"/>
      <c r="B950" s="113"/>
      <c r="C950" s="113"/>
      <c r="D950" s="113"/>
      <c r="E950" s="113"/>
      <c r="F950" s="113"/>
      <c r="G950" s="115"/>
      <c r="H950" s="116"/>
      <c r="I950" s="116"/>
      <c r="J950" s="116"/>
      <c r="K950" s="113"/>
      <c r="L950" s="113"/>
      <c r="M950" s="113"/>
      <c r="N950" s="113"/>
      <c r="O950" s="113"/>
      <c r="P950" s="115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</row>
    <row r="951" spans="1:26" ht="17.25" customHeight="1">
      <c r="A951" s="3"/>
      <c r="B951" s="113"/>
      <c r="C951" s="113"/>
      <c r="D951" s="113"/>
      <c r="E951" s="113"/>
      <c r="F951" s="113"/>
      <c r="G951" s="115"/>
      <c r="H951" s="116"/>
      <c r="I951" s="116"/>
      <c r="J951" s="116"/>
      <c r="K951" s="113"/>
      <c r="L951" s="113"/>
      <c r="M951" s="113"/>
      <c r="N951" s="113"/>
      <c r="O951" s="113"/>
      <c r="P951" s="115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</row>
    <row r="952" spans="1:26" ht="17.25" customHeight="1">
      <c r="A952" s="3"/>
      <c r="B952" s="113"/>
      <c r="C952" s="113"/>
      <c r="D952" s="113"/>
      <c r="E952" s="113"/>
      <c r="F952" s="113"/>
      <c r="G952" s="115"/>
      <c r="H952" s="116"/>
      <c r="I952" s="116"/>
      <c r="J952" s="116"/>
      <c r="K952" s="113"/>
      <c r="L952" s="113"/>
      <c r="M952" s="113"/>
      <c r="N952" s="113"/>
      <c r="O952" s="113"/>
      <c r="P952" s="115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</row>
    <row r="953" spans="1:26" ht="17.25" customHeight="1">
      <c r="A953" s="3"/>
      <c r="B953" s="113"/>
      <c r="C953" s="113"/>
      <c r="D953" s="113"/>
      <c r="E953" s="113"/>
      <c r="F953" s="113"/>
      <c r="G953" s="115"/>
      <c r="H953" s="116"/>
      <c r="I953" s="116"/>
      <c r="J953" s="116"/>
      <c r="K953" s="113"/>
      <c r="L953" s="113"/>
      <c r="M953" s="113"/>
      <c r="N953" s="113"/>
      <c r="O953" s="113"/>
      <c r="P953" s="115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</row>
    <row r="954" spans="1:26" ht="17.25" customHeight="1">
      <c r="A954" s="3"/>
      <c r="B954" s="113"/>
      <c r="C954" s="113"/>
      <c r="D954" s="113"/>
      <c r="E954" s="113"/>
      <c r="F954" s="113"/>
      <c r="G954" s="115"/>
      <c r="H954" s="116"/>
      <c r="I954" s="116"/>
      <c r="J954" s="116"/>
      <c r="K954" s="113"/>
      <c r="L954" s="113"/>
      <c r="M954" s="113"/>
      <c r="N954" s="113"/>
      <c r="O954" s="113"/>
      <c r="P954" s="115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</row>
    <row r="955" spans="1:26" ht="17.25" customHeight="1">
      <c r="A955" s="3"/>
      <c r="B955" s="113"/>
      <c r="C955" s="113"/>
      <c r="D955" s="113"/>
      <c r="E955" s="113"/>
      <c r="F955" s="113"/>
      <c r="G955" s="115"/>
      <c r="H955" s="116"/>
      <c r="I955" s="116"/>
      <c r="J955" s="116"/>
      <c r="K955" s="113"/>
      <c r="L955" s="113"/>
      <c r="M955" s="113"/>
      <c r="N955" s="113"/>
      <c r="O955" s="113"/>
      <c r="P955" s="115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</row>
    <row r="956" spans="1:26" ht="17.25" customHeight="1">
      <c r="A956" s="3"/>
      <c r="B956" s="113"/>
      <c r="C956" s="113"/>
      <c r="D956" s="113"/>
      <c r="E956" s="113"/>
      <c r="F956" s="113"/>
      <c r="G956" s="115"/>
      <c r="H956" s="116"/>
      <c r="I956" s="116"/>
      <c r="J956" s="116"/>
      <c r="K956" s="113"/>
      <c r="L956" s="113"/>
      <c r="M956" s="113"/>
      <c r="N956" s="113"/>
      <c r="O956" s="113"/>
      <c r="P956" s="115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</row>
    <row r="957" spans="1:26" ht="17.25" customHeight="1">
      <c r="A957" s="3"/>
      <c r="B957" s="113"/>
      <c r="C957" s="113"/>
      <c r="D957" s="113"/>
      <c r="E957" s="113"/>
      <c r="F957" s="113"/>
      <c r="G957" s="115"/>
      <c r="H957" s="116"/>
      <c r="I957" s="116"/>
      <c r="J957" s="116"/>
      <c r="K957" s="113"/>
      <c r="L957" s="113"/>
      <c r="M957" s="113"/>
      <c r="N957" s="113"/>
      <c r="O957" s="113"/>
      <c r="P957" s="115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</row>
    <row r="958" spans="1:26" ht="17.25" customHeight="1">
      <c r="A958" s="3"/>
      <c r="B958" s="113"/>
      <c r="C958" s="113"/>
      <c r="D958" s="113"/>
      <c r="E958" s="113"/>
      <c r="F958" s="113"/>
      <c r="G958" s="115"/>
      <c r="H958" s="116"/>
      <c r="I958" s="116"/>
      <c r="J958" s="116"/>
      <c r="K958" s="113"/>
      <c r="L958" s="113"/>
      <c r="M958" s="113"/>
      <c r="N958" s="113"/>
      <c r="O958" s="113"/>
      <c r="P958" s="115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</row>
    <row r="959" spans="1:26" ht="17.25" customHeight="1">
      <c r="A959" s="3"/>
      <c r="B959" s="113"/>
      <c r="C959" s="113"/>
      <c r="D959" s="113"/>
      <c r="E959" s="113"/>
      <c r="F959" s="113"/>
      <c r="G959" s="115"/>
      <c r="H959" s="116"/>
      <c r="I959" s="116"/>
      <c r="J959" s="116"/>
      <c r="K959" s="113"/>
      <c r="L959" s="113"/>
      <c r="M959" s="113"/>
      <c r="N959" s="113"/>
      <c r="O959" s="113"/>
      <c r="P959" s="115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</row>
    <row r="960" spans="1:26" ht="17.25" customHeight="1">
      <c r="A960" s="3"/>
      <c r="B960" s="113"/>
      <c r="C960" s="113"/>
      <c r="D960" s="113"/>
      <c r="E960" s="113"/>
      <c r="F960" s="113"/>
      <c r="G960" s="115"/>
      <c r="H960" s="116"/>
      <c r="I960" s="116"/>
      <c r="J960" s="116"/>
      <c r="K960" s="113"/>
      <c r="L960" s="113"/>
      <c r="M960" s="113"/>
      <c r="N960" s="113"/>
      <c r="O960" s="113"/>
      <c r="P960" s="115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</row>
    <row r="961" spans="1:26" ht="17.25" customHeight="1">
      <c r="A961" s="3"/>
      <c r="B961" s="113"/>
      <c r="C961" s="113"/>
      <c r="D961" s="113"/>
      <c r="E961" s="113"/>
      <c r="F961" s="113"/>
      <c r="G961" s="115"/>
      <c r="H961" s="116"/>
      <c r="I961" s="116"/>
      <c r="J961" s="116"/>
      <c r="K961" s="113"/>
      <c r="L961" s="113"/>
      <c r="M961" s="113"/>
      <c r="N961" s="113"/>
      <c r="O961" s="113"/>
      <c r="P961" s="115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</row>
    <row r="962" spans="1:26" ht="17.25" customHeight="1">
      <c r="A962" s="3"/>
      <c r="B962" s="113"/>
      <c r="C962" s="113"/>
      <c r="D962" s="113"/>
      <c r="E962" s="113"/>
      <c r="F962" s="113"/>
      <c r="G962" s="115"/>
      <c r="H962" s="116"/>
      <c r="I962" s="116"/>
      <c r="J962" s="116"/>
      <c r="K962" s="113"/>
      <c r="L962" s="113"/>
      <c r="M962" s="113"/>
      <c r="N962" s="113"/>
      <c r="O962" s="113"/>
      <c r="P962" s="115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</row>
    <row r="963" spans="1:26" ht="17.25" customHeight="1">
      <c r="A963" s="3"/>
      <c r="B963" s="113"/>
      <c r="C963" s="113"/>
      <c r="D963" s="113"/>
      <c r="E963" s="113"/>
      <c r="F963" s="113"/>
      <c r="G963" s="115"/>
      <c r="H963" s="116"/>
      <c r="I963" s="116"/>
      <c r="J963" s="116"/>
      <c r="K963" s="113"/>
      <c r="L963" s="113"/>
      <c r="M963" s="113"/>
      <c r="N963" s="113"/>
      <c r="O963" s="113"/>
      <c r="P963" s="115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</row>
    <row r="964" spans="1:26" ht="17.25" customHeight="1">
      <c r="A964" s="3"/>
      <c r="B964" s="113"/>
      <c r="C964" s="113"/>
      <c r="D964" s="113"/>
      <c r="E964" s="113"/>
      <c r="F964" s="113"/>
      <c r="G964" s="115"/>
      <c r="H964" s="116"/>
      <c r="I964" s="116"/>
      <c r="J964" s="116"/>
      <c r="K964" s="113"/>
      <c r="L964" s="113"/>
      <c r="M964" s="113"/>
      <c r="N964" s="113"/>
      <c r="O964" s="113"/>
      <c r="P964" s="115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</row>
    <row r="965" spans="1:26" ht="17.25" customHeight="1">
      <c r="A965" s="3"/>
      <c r="B965" s="113"/>
      <c r="C965" s="113"/>
      <c r="D965" s="113"/>
      <c r="E965" s="113"/>
      <c r="F965" s="113"/>
      <c r="G965" s="115"/>
      <c r="H965" s="116"/>
      <c r="I965" s="116"/>
      <c r="J965" s="116"/>
      <c r="K965" s="113"/>
      <c r="L965" s="113"/>
      <c r="M965" s="113"/>
      <c r="N965" s="113"/>
      <c r="O965" s="113"/>
      <c r="P965" s="115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</row>
    <row r="966" spans="1:26" ht="17.25" customHeight="1">
      <c r="A966" s="3"/>
      <c r="B966" s="113"/>
      <c r="C966" s="113"/>
      <c r="D966" s="113"/>
      <c r="E966" s="113"/>
      <c r="F966" s="113"/>
      <c r="G966" s="115"/>
      <c r="H966" s="116"/>
      <c r="I966" s="116"/>
      <c r="J966" s="116"/>
      <c r="K966" s="113"/>
      <c r="L966" s="113"/>
      <c r="M966" s="113"/>
      <c r="N966" s="113"/>
      <c r="O966" s="113"/>
      <c r="P966" s="115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</row>
    <row r="967" spans="1:26" ht="17.25" customHeight="1">
      <c r="A967" s="3"/>
      <c r="B967" s="113"/>
      <c r="C967" s="113"/>
      <c r="D967" s="113"/>
      <c r="E967" s="113"/>
      <c r="F967" s="113"/>
      <c r="G967" s="115"/>
      <c r="H967" s="116"/>
      <c r="I967" s="116"/>
      <c r="J967" s="116"/>
      <c r="K967" s="113"/>
      <c r="L967" s="113"/>
      <c r="M967" s="113"/>
      <c r="N967" s="113"/>
      <c r="O967" s="113"/>
      <c r="P967" s="115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</row>
    <row r="968" spans="1:26" ht="17.25" customHeight="1">
      <c r="A968" s="3"/>
      <c r="B968" s="113"/>
      <c r="C968" s="113"/>
      <c r="D968" s="113"/>
      <c r="E968" s="113"/>
      <c r="F968" s="113"/>
      <c r="G968" s="115"/>
      <c r="H968" s="116"/>
      <c r="I968" s="116"/>
      <c r="J968" s="116"/>
      <c r="K968" s="113"/>
      <c r="L968" s="113"/>
      <c r="M968" s="113"/>
      <c r="N968" s="113"/>
      <c r="O968" s="113"/>
      <c r="P968" s="115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</row>
    <row r="969" spans="1:26" ht="17.25" customHeight="1">
      <c r="A969" s="3"/>
      <c r="B969" s="113"/>
      <c r="C969" s="113"/>
      <c r="D969" s="113"/>
      <c r="E969" s="113"/>
      <c r="F969" s="113"/>
      <c r="G969" s="115"/>
      <c r="H969" s="116"/>
      <c r="I969" s="116"/>
      <c r="J969" s="116"/>
      <c r="K969" s="113"/>
      <c r="L969" s="113"/>
      <c r="M969" s="113"/>
      <c r="N969" s="113"/>
      <c r="O969" s="113"/>
      <c r="P969" s="115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</row>
    <row r="970" spans="1:26" ht="17.25" customHeight="1">
      <c r="A970" s="3"/>
      <c r="B970" s="113"/>
      <c r="C970" s="113"/>
      <c r="D970" s="113"/>
      <c r="E970" s="113"/>
      <c r="F970" s="113"/>
      <c r="G970" s="115"/>
      <c r="H970" s="116"/>
      <c r="I970" s="116"/>
      <c r="J970" s="116"/>
      <c r="K970" s="113"/>
      <c r="L970" s="113"/>
      <c r="M970" s="113"/>
      <c r="N970" s="113"/>
      <c r="O970" s="113"/>
      <c r="P970" s="115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</row>
    <row r="971" spans="1:26" ht="17.25" customHeight="1">
      <c r="A971" s="3"/>
      <c r="B971" s="113"/>
      <c r="C971" s="113"/>
      <c r="D971" s="113"/>
      <c r="E971" s="113"/>
      <c r="F971" s="113"/>
      <c r="G971" s="115"/>
      <c r="H971" s="116"/>
      <c r="I971" s="116"/>
      <c r="J971" s="116"/>
      <c r="K971" s="113"/>
      <c r="L971" s="113"/>
      <c r="M971" s="113"/>
      <c r="N971" s="113"/>
      <c r="O971" s="113"/>
      <c r="P971" s="115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</row>
    <row r="972" spans="1:26" ht="17.25" customHeight="1">
      <c r="A972" s="3"/>
      <c r="B972" s="113"/>
      <c r="C972" s="113"/>
      <c r="D972" s="113"/>
      <c r="E972" s="113"/>
      <c r="F972" s="113"/>
      <c r="G972" s="115"/>
      <c r="H972" s="116"/>
      <c r="I972" s="116"/>
      <c r="J972" s="116"/>
      <c r="K972" s="113"/>
      <c r="L972" s="113"/>
      <c r="M972" s="113"/>
      <c r="N972" s="113"/>
      <c r="O972" s="113"/>
      <c r="P972" s="115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</row>
    <row r="973" spans="1:26" ht="17.25" customHeight="1">
      <c r="A973" s="3"/>
      <c r="B973" s="113"/>
      <c r="C973" s="113"/>
      <c r="D973" s="113"/>
      <c r="E973" s="113"/>
      <c r="F973" s="113"/>
      <c r="G973" s="115"/>
      <c r="H973" s="116"/>
      <c r="I973" s="116"/>
      <c r="J973" s="116"/>
      <c r="K973" s="113"/>
      <c r="L973" s="113"/>
      <c r="M973" s="113"/>
      <c r="N973" s="113"/>
      <c r="O973" s="113"/>
      <c r="P973" s="115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</row>
    <row r="974" spans="1:26" ht="17.25" customHeight="1">
      <c r="A974" s="3"/>
      <c r="B974" s="113"/>
      <c r="C974" s="113"/>
      <c r="D974" s="113"/>
      <c r="E974" s="113"/>
      <c r="F974" s="113"/>
      <c r="G974" s="115"/>
      <c r="H974" s="116"/>
      <c r="I974" s="116"/>
      <c r="J974" s="116"/>
      <c r="K974" s="113"/>
      <c r="L974" s="113"/>
      <c r="M974" s="113"/>
      <c r="N974" s="113"/>
      <c r="O974" s="113"/>
      <c r="P974" s="115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</row>
    <row r="975" spans="1:26" ht="17.25" customHeight="1">
      <c r="A975" s="3"/>
      <c r="B975" s="113"/>
      <c r="C975" s="113"/>
      <c r="D975" s="113"/>
      <c r="E975" s="113"/>
      <c r="F975" s="113"/>
      <c r="G975" s="115"/>
      <c r="H975" s="116"/>
      <c r="I975" s="116"/>
      <c r="J975" s="116"/>
      <c r="K975" s="113"/>
      <c r="L975" s="113"/>
      <c r="M975" s="113"/>
      <c r="N975" s="113"/>
      <c r="O975" s="113"/>
      <c r="P975" s="115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</row>
    <row r="976" spans="1:26" ht="17.25" customHeight="1">
      <c r="A976" s="3"/>
      <c r="B976" s="113"/>
      <c r="C976" s="113"/>
      <c r="D976" s="113"/>
      <c r="E976" s="113"/>
      <c r="F976" s="113"/>
      <c r="G976" s="115"/>
      <c r="H976" s="116"/>
      <c r="I976" s="116"/>
      <c r="J976" s="116"/>
      <c r="K976" s="113"/>
      <c r="L976" s="113"/>
      <c r="M976" s="113"/>
      <c r="N976" s="113"/>
      <c r="O976" s="113"/>
      <c r="P976" s="115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</row>
    <row r="977" spans="1:26" ht="17.25" customHeight="1">
      <c r="A977" s="3"/>
      <c r="B977" s="113"/>
      <c r="C977" s="113"/>
      <c r="D977" s="113"/>
      <c r="E977" s="113"/>
      <c r="F977" s="113"/>
      <c r="G977" s="115"/>
      <c r="H977" s="116"/>
      <c r="I977" s="116"/>
      <c r="J977" s="116"/>
      <c r="K977" s="113"/>
      <c r="L977" s="113"/>
      <c r="M977" s="113"/>
      <c r="N977" s="113"/>
      <c r="O977" s="113"/>
      <c r="P977" s="115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</row>
    <row r="978" spans="1:26" ht="17.25" customHeight="1">
      <c r="A978" s="3"/>
      <c r="B978" s="113"/>
      <c r="C978" s="113"/>
      <c r="D978" s="113"/>
      <c r="E978" s="113"/>
      <c r="F978" s="113"/>
      <c r="G978" s="115"/>
      <c r="H978" s="116"/>
      <c r="I978" s="116"/>
      <c r="J978" s="116"/>
      <c r="K978" s="113"/>
      <c r="L978" s="113"/>
      <c r="M978" s="113"/>
      <c r="N978" s="113"/>
      <c r="O978" s="113"/>
      <c r="P978" s="115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</row>
    <row r="979" spans="1:26" ht="17.25" customHeight="1">
      <c r="A979" s="3"/>
      <c r="B979" s="113"/>
      <c r="C979" s="113"/>
      <c r="D979" s="113"/>
      <c r="E979" s="113"/>
      <c r="F979" s="113"/>
      <c r="G979" s="115"/>
      <c r="H979" s="116"/>
      <c r="I979" s="116"/>
      <c r="J979" s="116"/>
      <c r="K979" s="113"/>
      <c r="L979" s="113"/>
      <c r="M979" s="113"/>
      <c r="N979" s="113"/>
      <c r="O979" s="113"/>
      <c r="P979" s="115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</row>
    <row r="980" spans="1:26" ht="17.25" customHeight="1">
      <c r="A980" s="3"/>
      <c r="B980" s="113"/>
      <c r="C980" s="113"/>
      <c r="D980" s="113"/>
      <c r="E980" s="113"/>
      <c r="F980" s="113"/>
      <c r="G980" s="115"/>
      <c r="H980" s="116"/>
      <c r="I980" s="116"/>
      <c r="J980" s="116"/>
      <c r="K980" s="113"/>
      <c r="L980" s="113"/>
      <c r="M980" s="113"/>
      <c r="N980" s="113"/>
      <c r="O980" s="113"/>
      <c r="P980" s="115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</row>
    <row r="981" spans="1:26" ht="17.25" customHeight="1">
      <c r="A981" s="3"/>
      <c r="B981" s="113"/>
      <c r="C981" s="113"/>
      <c r="D981" s="113"/>
      <c r="E981" s="113"/>
      <c r="F981" s="113"/>
      <c r="G981" s="115"/>
      <c r="H981" s="116"/>
      <c r="I981" s="116"/>
      <c r="J981" s="116"/>
      <c r="K981" s="113"/>
      <c r="L981" s="113"/>
      <c r="M981" s="113"/>
      <c r="N981" s="113"/>
      <c r="O981" s="113"/>
      <c r="P981" s="115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</row>
    <row r="982" spans="1:26" ht="17.25" customHeight="1">
      <c r="A982" s="3"/>
      <c r="B982" s="113"/>
      <c r="C982" s="113"/>
      <c r="D982" s="113"/>
      <c r="E982" s="113"/>
      <c r="F982" s="113"/>
      <c r="G982" s="115"/>
      <c r="H982" s="116"/>
      <c r="I982" s="116"/>
      <c r="J982" s="116"/>
      <c r="K982" s="113"/>
      <c r="L982" s="113"/>
      <c r="M982" s="113"/>
      <c r="N982" s="113"/>
      <c r="O982" s="113"/>
      <c r="P982" s="115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</row>
    <row r="983" spans="1:26" ht="17.25" customHeight="1">
      <c r="A983" s="3"/>
      <c r="B983" s="113"/>
      <c r="C983" s="113"/>
      <c r="D983" s="113"/>
      <c r="E983" s="113"/>
      <c r="F983" s="113"/>
      <c r="G983" s="115"/>
      <c r="H983" s="116"/>
      <c r="I983" s="116"/>
      <c r="J983" s="116"/>
      <c r="K983" s="113"/>
      <c r="L983" s="113"/>
      <c r="M983" s="113"/>
      <c r="N983" s="113"/>
      <c r="O983" s="113"/>
      <c r="P983" s="115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</row>
    <row r="984" spans="1:26" ht="17.25" customHeight="1">
      <c r="A984" s="3"/>
      <c r="B984" s="113"/>
      <c r="C984" s="113"/>
      <c r="D984" s="113"/>
      <c r="E984" s="113"/>
      <c r="F984" s="113"/>
      <c r="G984" s="115"/>
      <c r="H984" s="116"/>
      <c r="I984" s="116"/>
      <c r="J984" s="116"/>
      <c r="K984" s="113"/>
      <c r="L984" s="113"/>
      <c r="M984" s="113"/>
      <c r="N984" s="113"/>
      <c r="O984" s="113"/>
      <c r="P984" s="115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</row>
    <row r="985" spans="1:26" ht="17.25" customHeight="1">
      <c r="A985" s="3"/>
      <c r="B985" s="113"/>
      <c r="C985" s="113"/>
      <c r="D985" s="113"/>
      <c r="E985" s="113"/>
      <c r="F985" s="113"/>
      <c r="G985" s="115"/>
      <c r="H985" s="116"/>
      <c r="I985" s="116"/>
      <c r="J985" s="116"/>
      <c r="K985" s="113"/>
      <c r="L985" s="113"/>
      <c r="M985" s="113"/>
      <c r="N985" s="113"/>
      <c r="O985" s="113"/>
      <c r="P985" s="115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</row>
    <row r="986" spans="1:26" ht="17.25" customHeight="1">
      <c r="A986" s="3"/>
      <c r="B986" s="113"/>
      <c r="C986" s="113"/>
      <c r="D986" s="113"/>
      <c r="E986" s="113"/>
      <c r="F986" s="113"/>
      <c r="G986" s="115"/>
      <c r="H986" s="116"/>
      <c r="I986" s="116"/>
      <c r="J986" s="116"/>
      <c r="K986" s="113"/>
      <c r="L986" s="113"/>
      <c r="M986" s="113"/>
      <c r="N986" s="113"/>
      <c r="O986" s="113"/>
      <c r="P986" s="115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</row>
    <row r="987" spans="1:26" ht="17.25" customHeight="1">
      <c r="A987" s="3"/>
      <c r="B987" s="113"/>
      <c r="C987" s="113"/>
      <c r="D987" s="113"/>
      <c r="E987" s="113"/>
      <c r="F987" s="113"/>
      <c r="G987" s="115"/>
      <c r="H987" s="116"/>
      <c r="I987" s="116"/>
      <c r="J987" s="116"/>
      <c r="K987" s="113"/>
      <c r="L987" s="113"/>
      <c r="M987" s="113"/>
      <c r="N987" s="113"/>
      <c r="O987" s="113"/>
      <c r="P987" s="115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</row>
    <row r="988" spans="1:26" ht="17.25" customHeight="1">
      <c r="A988" s="3"/>
      <c r="B988" s="113"/>
      <c r="C988" s="113"/>
      <c r="D988" s="113"/>
      <c r="E988" s="113"/>
      <c r="F988" s="113"/>
      <c r="G988" s="115"/>
      <c r="H988" s="116"/>
      <c r="I988" s="116"/>
      <c r="J988" s="116"/>
      <c r="K988" s="113"/>
      <c r="L988" s="113"/>
      <c r="M988" s="113"/>
      <c r="N988" s="113"/>
      <c r="O988" s="113"/>
      <c r="P988" s="115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</row>
    <row r="989" spans="1:26" ht="17.25" customHeight="1">
      <c r="A989" s="3"/>
      <c r="B989" s="113"/>
      <c r="C989" s="113"/>
      <c r="D989" s="113"/>
      <c r="E989" s="113"/>
      <c r="F989" s="113"/>
      <c r="G989" s="115"/>
      <c r="H989" s="116"/>
      <c r="I989" s="116"/>
      <c r="J989" s="116"/>
      <c r="K989" s="113"/>
      <c r="L989" s="113"/>
      <c r="M989" s="113"/>
      <c r="N989" s="113"/>
      <c r="O989" s="113"/>
      <c r="P989" s="115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</row>
    <row r="990" spans="1:26" ht="17.25" customHeight="1">
      <c r="A990" s="3"/>
      <c r="B990" s="113"/>
      <c r="C990" s="113"/>
      <c r="D990" s="113"/>
      <c r="E990" s="113"/>
      <c r="F990" s="113"/>
      <c r="G990" s="115"/>
      <c r="H990" s="116"/>
      <c r="I990" s="116"/>
      <c r="J990" s="116"/>
      <c r="K990" s="113"/>
      <c r="L990" s="113"/>
      <c r="M990" s="113"/>
      <c r="N990" s="113"/>
      <c r="O990" s="113"/>
      <c r="P990" s="115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</row>
    <row r="991" spans="1:26" ht="17.25" customHeight="1">
      <c r="A991" s="3"/>
      <c r="B991" s="113"/>
      <c r="C991" s="113"/>
      <c r="D991" s="113"/>
      <c r="E991" s="113"/>
      <c r="F991" s="113"/>
      <c r="G991" s="115"/>
      <c r="H991" s="116"/>
      <c r="I991" s="116"/>
      <c r="J991" s="116"/>
      <c r="K991" s="113"/>
      <c r="L991" s="113"/>
      <c r="M991" s="113"/>
      <c r="N991" s="113"/>
      <c r="O991" s="113"/>
      <c r="P991" s="115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</row>
    <row r="992" spans="1:26" ht="17.25" customHeight="1">
      <c r="A992" s="3"/>
      <c r="B992" s="113"/>
      <c r="C992" s="113"/>
      <c r="D992" s="113"/>
      <c r="E992" s="113"/>
      <c r="F992" s="113"/>
      <c r="G992" s="115"/>
      <c r="H992" s="116"/>
      <c r="I992" s="116"/>
      <c r="J992" s="116"/>
      <c r="K992" s="113"/>
      <c r="L992" s="113"/>
      <c r="M992" s="113"/>
      <c r="N992" s="113"/>
      <c r="O992" s="113"/>
      <c r="P992" s="115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</row>
    <row r="993" spans="1:26" ht="17.25" customHeight="1">
      <c r="A993" s="3"/>
      <c r="B993" s="113"/>
      <c r="C993" s="113"/>
      <c r="D993" s="113"/>
      <c r="E993" s="113"/>
      <c r="F993" s="113"/>
      <c r="G993" s="115"/>
      <c r="H993" s="116"/>
      <c r="I993" s="116"/>
      <c r="J993" s="116"/>
      <c r="K993" s="113"/>
      <c r="L993" s="113"/>
      <c r="M993" s="113"/>
      <c r="N993" s="113"/>
      <c r="O993" s="113"/>
      <c r="P993" s="115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</row>
    <row r="994" spans="1:26" ht="17.25" customHeight="1">
      <c r="A994" s="3"/>
      <c r="B994" s="113"/>
      <c r="C994" s="113"/>
      <c r="D994" s="113"/>
      <c r="E994" s="113"/>
      <c r="F994" s="113"/>
      <c r="G994" s="115"/>
      <c r="H994" s="116"/>
      <c r="I994" s="116"/>
      <c r="J994" s="116"/>
      <c r="K994" s="113"/>
      <c r="L994" s="113"/>
      <c r="M994" s="113"/>
      <c r="N994" s="113"/>
      <c r="O994" s="113"/>
      <c r="P994" s="115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</row>
    <row r="995" spans="1:26" ht="17.25" customHeight="1">
      <c r="A995" s="3"/>
      <c r="B995" s="113"/>
      <c r="C995" s="113"/>
      <c r="D995" s="113"/>
      <c r="E995" s="113"/>
      <c r="F995" s="113"/>
      <c r="G995" s="115"/>
      <c r="H995" s="116"/>
      <c r="I995" s="116"/>
      <c r="J995" s="116"/>
      <c r="K995" s="113"/>
      <c r="L995" s="113"/>
      <c r="M995" s="113"/>
      <c r="N995" s="113"/>
      <c r="O995" s="113"/>
      <c r="P995" s="115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</row>
    <row r="996" spans="1:26" ht="17.25" customHeight="1">
      <c r="A996" s="3"/>
      <c r="B996" s="113"/>
      <c r="C996" s="113"/>
      <c r="D996" s="113"/>
      <c r="E996" s="113"/>
      <c r="F996" s="113"/>
      <c r="G996" s="115"/>
      <c r="H996" s="116"/>
      <c r="I996" s="116"/>
      <c r="J996" s="116"/>
      <c r="K996" s="113"/>
      <c r="L996" s="113"/>
      <c r="M996" s="113"/>
      <c r="N996" s="113"/>
      <c r="O996" s="113"/>
      <c r="P996" s="115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</row>
    <row r="997" spans="1:26" ht="17.25" customHeight="1">
      <c r="A997" s="3"/>
      <c r="B997" s="113"/>
      <c r="C997" s="113"/>
      <c r="D997" s="113"/>
      <c r="E997" s="113"/>
      <c r="F997" s="113"/>
      <c r="G997" s="115"/>
      <c r="H997" s="116"/>
      <c r="I997" s="116"/>
      <c r="J997" s="116"/>
      <c r="K997" s="113"/>
      <c r="L997" s="113"/>
      <c r="M997" s="113"/>
      <c r="N997" s="113"/>
      <c r="O997" s="113"/>
      <c r="P997" s="115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</row>
    <row r="998" spans="1:26" ht="17.25" customHeight="1">
      <c r="A998" s="3"/>
      <c r="B998" s="113"/>
      <c r="C998" s="113"/>
      <c r="D998" s="113"/>
      <c r="E998" s="113"/>
      <c r="F998" s="113"/>
      <c r="G998" s="115"/>
      <c r="H998" s="116"/>
      <c r="I998" s="116"/>
      <c r="J998" s="116"/>
      <c r="K998" s="113"/>
      <c r="L998" s="113"/>
      <c r="M998" s="113"/>
      <c r="N998" s="113"/>
      <c r="O998" s="113"/>
      <c r="P998" s="115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</row>
    <row r="999" spans="1:26" ht="17.25" customHeight="1">
      <c r="A999" s="3"/>
      <c r="B999" s="113"/>
      <c r="C999" s="113"/>
      <c r="D999" s="113"/>
      <c r="E999" s="113"/>
      <c r="F999" s="113"/>
      <c r="G999" s="115"/>
      <c r="H999" s="116"/>
      <c r="I999" s="116"/>
      <c r="J999" s="116"/>
      <c r="K999" s="113"/>
      <c r="L999" s="113"/>
      <c r="M999" s="113"/>
      <c r="N999" s="113"/>
      <c r="O999" s="113"/>
      <c r="P999" s="115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</row>
    <row r="1000" spans="1:26" ht="17.25" customHeight="1">
      <c r="A1000" s="3"/>
      <c r="B1000" s="113"/>
      <c r="C1000" s="113"/>
      <c r="D1000" s="113"/>
      <c r="E1000" s="113"/>
      <c r="F1000" s="113"/>
      <c r="G1000" s="115"/>
      <c r="H1000" s="116"/>
      <c r="I1000" s="116"/>
      <c r="J1000" s="116"/>
      <c r="K1000" s="113"/>
      <c r="L1000" s="113"/>
      <c r="M1000" s="113"/>
      <c r="N1000" s="113"/>
      <c r="O1000" s="113"/>
      <c r="P1000" s="115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</row>
  </sheetData>
  <mergeCells count="1">
    <mergeCell ref="B32:C33"/>
  </mergeCells>
  <conditionalFormatting sqref="I1">
    <cfRule type="cellIs" dxfId="2" priority="1" operator="equal">
      <formula>0</formula>
    </cfRule>
  </conditionalFormatting>
  <conditionalFormatting sqref="E6:P22">
    <cfRule type="cellIs" dxfId="1" priority="2" operator="greaterThan">
      <formula>0</formula>
    </cfRule>
  </conditionalFormatting>
  <conditionalFormatting sqref="E24:P29">
    <cfRule type="cellIs" dxfId="0" priority="3" operator="greaterThan">
      <formula>0</formula>
    </cfRule>
  </conditionalFormatting>
  <pageMargins left="0.15748031496062992" right="0.27500000000000002" top="0.15748031496062992" bottom="0" header="0" footer="0"/>
  <pageSetup paperSize="9" scale="4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/>
  </sheetPr>
  <dimension ref="A1:Z1000"/>
  <sheetViews>
    <sheetView showGridLines="0" workbookViewId="0"/>
  </sheetViews>
  <sheetFormatPr defaultColWidth="14.42578125" defaultRowHeight="15" customHeight="1"/>
  <cols>
    <col min="1" max="1" width="1.7109375" customWidth="1"/>
    <col min="2" max="2" width="11.7109375" customWidth="1"/>
    <col min="3" max="3" width="28.5703125" customWidth="1"/>
    <col min="4" max="4" width="17.7109375" customWidth="1"/>
    <col min="5" max="5" width="20" customWidth="1"/>
    <col min="6" max="6" width="25.7109375" customWidth="1"/>
    <col min="7" max="7" width="18.5703125" customWidth="1"/>
    <col min="8" max="26" width="9.140625" customWidth="1"/>
  </cols>
  <sheetData>
    <row r="1" spans="1:26" ht="24.75" customHeight="1">
      <c r="A1" s="196"/>
      <c r="B1" s="24" t="s">
        <v>1012</v>
      </c>
      <c r="C1" s="197"/>
      <c r="D1" s="197"/>
      <c r="E1" s="197"/>
      <c r="F1" s="197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</row>
    <row r="2" spans="1:26" ht="24.75" customHeight="1">
      <c r="A2" s="196"/>
      <c r="B2" s="1" t="e">
        <f>OBJETO</f>
        <v>#REF!</v>
      </c>
      <c r="C2" s="197"/>
      <c r="D2" s="197"/>
      <c r="E2" s="197"/>
      <c r="F2" s="197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</row>
    <row r="3" spans="1:26" ht="17.25" customHeight="1">
      <c r="A3" s="3"/>
      <c r="B3" s="198"/>
      <c r="C3" s="198"/>
      <c r="D3" s="198"/>
      <c r="E3" s="198"/>
      <c r="F3" s="19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 spans="1:26" ht="17.25" customHeight="1">
      <c r="A4" s="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</row>
    <row r="5" spans="1:26" ht="17.25" customHeight="1">
      <c r="A5" s="3"/>
      <c r="B5" s="462" t="s">
        <v>27</v>
      </c>
      <c r="C5" s="463"/>
      <c r="D5" s="199" t="s">
        <v>1013</v>
      </c>
      <c r="E5" s="199" t="s">
        <v>1014</v>
      </c>
      <c r="F5" s="199" t="s">
        <v>28</v>
      </c>
      <c r="G5" s="200" t="s">
        <v>29</v>
      </c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</row>
    <row r="6" spans="1:26" ht="17.25" customHeight="1">
      <c r="A6" s="3"/>
      <c r="B6" s="201" t="s">
        <v>1015</v>
      </c>
      <c r="C6" s="202" t="s">
        <v>31</v>
      </c>
      <c r="D6" s="203">
        <v>0.03</v>
      </c>
      <c r="E6" s="203">
        <v>0.04</v>
      </c>
      <c r="F6" s="203">
        <v>5.5E-2</v>
      </c>
      <c r="G6" s="204">
        <v>0.2</v>
      </c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</row>
    <row r="7" spans="1:26" ht="17.25" customHeight="1">
      <c r="A7" s="3"/>
      <c r="B7" s="205" t="s">
        <v>32</v>
      </c>
      <c r="C7" s="202" t="s">
        <v>33</v>
      </c>
      <c r="D7" s="203">
        <v>9.7000000000000003E-3</v>
      </c>
      <c r="E7" s="203">
        <v>1.2699999999999999E-2</v>
      </c>
      <c r="F7" s="203">
        <v>1.2699999999999999E-2</v>
      </c>
      <c r="G7" s="204">
        <v>0.02</v>
      </c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</row>
    <row r="8" spans="1:26" ht="17.25" customHeight="1">
      <c r="A8" s="3"/>
      <c r="B8" s="206" t="s">
        <v>1016</v>
      </c>
      <c r="C8" s="202" t="s">
        <v>35</v>
      </c>
      <c r="D8" s="203">
        <v>8.0000000000000002E-3</v>
      </c>
      <c r="E8" s="203">
        <v>8.0000000000000002E-3</v>
      </c>
      <c r="F8" s="203">
        <v>0.01</v>
      </c>
      <c r="G8" s="204">
        <f t="shared" ref="G8:G9" si="0">F8</f>
        <v>0.01</v>
      </c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</row>
    <row r="9" spans="1:26" ht="17.25" customHeight="1">
      <c r="A9" s="3"/>
      <c r="B9" s="207" t="s">
        <v>36</v>
      </c>
      <c r="C9" s="202" t="s">
        <v>37</v>
      </c>
      <c r="D9" s="203">
        <v>5.8999999999999999E-3</v>
      </c>
      <c r="E9" s="203">
        <v>1.23E-2</v>
      </c>
      <c r="F9" s="203">
        <v>1.3899999999999999E-2</v>
      </c>
      <c r="G9" s="204">
        <f t="shared" si="0"/>
        <v>1.3899999999999999E-2</v>
      </c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17.25" customHeight="1">
      <c r="A10" s="3"/>
      <c r="B10" s="208" t="s">
        <v>38</v>
      </c>
      <c r="C10" s="202" t="s">
        <v>39</v>
      </c>
      <c r="D10" s="203">
        <v>6.1499999999999999E-2</v>
      </c>
      <c r="E10" s="203">
        <v>7.3999999999999996E-2</v>
      </c>
      <c r="F10" s="203">
        <v>8.9599999999999999E-2</v>
      </c>
      <c r="G10" s="204">
        <v>0.1</v>
      </c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17.25" customHeight="1">
      <c r="A11" s="3"/>
      <c r="B11" s="464" t="s">
        <v>40</v>
      </c>
      <c r="C11" s="202" t="s">
        <v>41</v>
      </c>
      <c r="D11" s="203">
        <v>3.6499999999999998E-2</v>
      </c>
      <c r="E11" s="203">
        <v>5.7500000000000002E-2</v>
      </c>
      <c r="F11" s="203">
        <v>6.6500000000000004E-2</v>
      </c>
      <c r="G11" s="204">
        <f t="shared" ref="G11:G12" si="1">F11</f>
        <v>6.6500000000000004E-2</v>
      </c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17.25" customHeight="1">
      <c r="A12" s="3"/>
      <c r="B12" s="465"/>
      <c r="C12" s="202" t="s">
        <v>42</v>
      </c>
      <c r="D12" s="203">
        <v>4.4999999999999998E-2</v>
      </c>
      <c r="E12" s="203">
        <v>4.4999999999999998E-2</v>
      </c>
      <c r="F12" s="203">
        <v>4.4999999999999998E-2</v>
      </c>
      <c r="G12" s="204">
        <f t="shared" si="1"/>
        <v>4.4999999999999998E-2</v>
      </c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17.25" customHeight="1">
      <c r="A13" s="3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17.25" customHeight="1">
      <c r="A14" s="3"/>
      <c r="B14" s="209"/>
      <c r="C14" s="113"/>
      <c r="D14" s="113"/>
      <c r="E14" s="113"/>
      <c r="F14" s="156" t="s">
        <v>43</v>
      </c>
      <c r="G14" s="210">
        <v>0.34</v>
      </c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17.25" customHeight="1">
      <c r="A15" s="3"/>
      <c r="B15" s="113"/>
      <c r="C15" s="113"/>
      <c r="D15" s="113"/>
      <c r="E15" s="113"/>
      <c r="F15" s="113"/>
      <c r="G15" s="211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17.25" customHeight="1">
      <c r="A16" s="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7.25" customHeight="1">
      <c r="A17" s="3"/>
      <c r="B17" s="209" t="s">
        <v>44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7.25" customHeight="1">
      <c r="A18" s="3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7.25" customHeight="1">
      <c r="A19" s="3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7.25" customHeight="1">
      <c r="A20" s="3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7.25" customHeight="1">
      <c r="A21" s="3"/>
      <c r="B21" s="126" t="s">
        <v>1017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17.25" customHeight="1">
      <c r="A22" s="3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</row>
    <row r="23" spans="1:26" ht="17.25" customHeight="1">
      <c r="A23" s="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</row>
    <row r="24" spans="1:26" ht="17.25" customHeight="1">
      <c r="A24" s="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</row>
    <row r="25" spans="1:26" ht="17.25" customHeight="1">
      <c r="A25" s="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</row>
    <row r="26" spans="1:26" ht="17.25" customHeight="1">
      <c r="A26" s="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</row>
    <row r="27" spans="1:26" ht="17.25" customHeight="1">
      <c r="A27" s="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6" ht="17.25" customHeight="1">
      <c r="A28" s="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</row>
    <row r="29" spans="1:26" ht="17.25" customHeight="1">
      <c r="A29" s="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</row>
    <row r="30" spans="1:26" ht="17.25" customHeight="1">
      <c r="A30" s="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</row>
    <row r="31" spans="1:26" ht="17.25" customHeight="1">
      <c r="A31" s="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spans="1:26" ht="17.25" customHeight="1">
      <c r="A32" s="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spans="1:26" ht="17.25" customHeight="1">
      <c r="A33" s="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spans="1:26" ht="17.25" customHeight="1">
      <c r="A34" s="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</row>
    <row r="35" spans="1:26" ht="17.25" customHeight="1">
      <c r="A35" s="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</row>
    <row r="36" spans="1:26" ht="17.25" customHeight="1">
      <c r="A36" s="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</row>
    <row r="37" spans="1:26" ht="17.25" customHeight="1">
      <c r="A37" s="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</row>
    <row r="38" spans="1:26" ht="17.25" customHeight="1">
      <c r="A38" s="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</row>
    <row r="39" spans="1:26" ht="17.25" customHeight="1">
      <c r="A39" s="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ht="17.25" customHeight="1">
      <c r="A40" s="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ht="17.25" customHeight="1">
      <c r="A41" s="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ht="17.25" customHeight="1">
      <c r="A42" s="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ht="17.25" customHeight="1">
      <c r="A43" s="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ht="17.25" customHeight="1">
      <c r="A44" s="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ht="17.25" customHeight="1">
      <c r="A45" s="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ht="17.25" customHeight="1">
      <c r="A46" s="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ht="17.25" customHeight="1">
      <c r="A47" s="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spans="1:26" ht="17.25" customHeight="1">
      <c r="A48" s="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ht="17.25" customHeight="1">
      <c r="A49" s="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spans="1:26" ht="17.25" customHeight="1">
      <c r="A50" s="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ht="17.25" customHeight="1">
      <c r="A51" s="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ht="17.25" customHeight="1">
      <c r="A52" s="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ht="17.25" customHeight="1">
      <c r="A53" s="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ht="17.25" customHeight="1">
      <c r="A54" s="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7.25" customHeight="1">
      <c r="A55" s="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7.25" customHeight="1">
      <c r="A56" s="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7.25" customHeight="1">
      <c r="A57" s="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ht="17.25" customHeight="1">
      <c r="A58" s="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7.25" customHeight="1">
      <c r="A59" s="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7.25" customHeight="1">
      <c r="A60" s="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ht="17.25" customHeight="1">
      <c r="A61" s="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7.25" customHeight="1">
      <c r="A62" s="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ht="17.25" customHeight="1">
      <c r="A63" s="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ht="17.25" customHeight="1">
      <c r="A64" s="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ht="17.25" customHeight="1">
      <c r="A65" s="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ht="17.25" customHeight="1">
      <c r="A66" s="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7.25" customHeight="1">
      <c r="A67" s="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7.25" customHeight="1">
      <c r="A68" s="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ht="17.25" customHeight="1">
      <c r="A69" s="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ht="17.25" customHeight="1">
      <c r="A70" s="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7.25" customHeight="1">
      <c r="A71" s="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7.25" customHeight="1">
      <c r="A72" s="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ht="17.25" customHeight="1">
      <c r="A73" s="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ht="17.25" customHeight="1">
      <c r="A74" s="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7.25" customHeight="1">
      <c r="A75" s="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spans="1:26" ht="17.25" customHeight="1">
      <c r="A76" s="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7.25" customHeight="1">
      <c r="A77" s="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7.25" customHeight="1">
      <c r="A78" s="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7.25" customHeight="1">
      <c r="A79" s="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7.25" customHeight="1">
      <c r="A80" s="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7.25" customHeight="1">
      <c r="A81" s="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spans="1:26" ht="17.25" customHeight="1">
      <c r="A82" s="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7.25" customHeight="1">
      <c r="A83" s="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ht="17.25" customHeight="1">
      <c r="A84" s="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7.25" customHeight="1">
      <c r="A85" s="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7.25" customHeight="1">
      <c r="A86" s="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7.25" customHeight="1">
      <c r="A87" s="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7.25" customHeight="1">
      <c r="A88" s="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7.25" customHeight="1">
      <c r="A89" s="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ht="17.25" customHeight="1">
      <c r="A90" s="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ht="17.25" customHeight="1">
      <c r="A91" s="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7.25" customHeight="1">
      <c r="A92" s="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7.25" customHeight="1">
      <c r="A93" s="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7.25" customHeight="1">
      <c r="A94" s="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7.25" customHeight="1">
      <c r="A95" s="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7.25" customHeight="1">
      <c r="A96" s="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7.25" customHeight="1">
      <c r="A97" s="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7.25" customHeight="1">
      <c r="A98" s="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ht="17.25" customHeight="1">
      <c r="A99" s="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ht="17.25" customHeight="1">
      <c r="A100" s="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ht="17.25" customHeight="1">
      <c r="A101" s="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ht="17.25" customHeight="1">
      <c r="A102" s="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ht="17.25" customHeight="1">
      <c r="A103" s="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ht="17.25" customHeight="1">
      <c r="A104" s="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ht="17.25" customHeight="1">
      <c r="A105" s="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spans="1:26" ht="17.25" customHeight="1">
      <c r="A106" s="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ht="17.25" customHeight="1">
      <c r="A107" s="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7.25" customHeight="1">
      <c r="A108" s="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spans="1:26" ht="17.25" customHeight="1">
      <c r="A109" s="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spans="1:26" ht="17.25" customHeight="1">
      <c r="A110" s="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spans="1:26" ht="17.25" customHeight="1">
      <c r="A111" s="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7.25" customHeight="1">
      <c r="A112" s="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7.25" customHeight="1">
      <c r="A113" s="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7.25" customHeight="1">
      <c r="A114" s="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7.25" customHeight="1">
      <c r="A115" s="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spans="1:26" ht="17.25" customHeight="1">
      <c r="A116" s="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spans="1:26" ht="17.25" customHeight="1">
      <c r="A117" s="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7.25" customHeight="1">
      <c r="A118" s="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spans="1:26" ht="17.25" customHeight="1">
      <c r="A119" s="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spans="1:26" ht="17.25" customHeight="1">
      <c r="A120" s="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spans="1:26" ht="17.25" customHeight="1">
      <c r="A121" s="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7.25" customHeight="1">
      <c r="A122" s="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spans="1:26" ht="17.25" customHeight="1">
      <c r="A123" s="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spans="1:26" ht="17.25" customHeight="1">
      <c r="A124" s="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7.25" customHeight="1">
      <c r="A125" s="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spans="1:26" ht="17.25" customHeight="1">
      <c r="A126" s="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spans="1:26" ht="17.25" customHeight="1">
      <c r="A127" s="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7.25" customHeight="1">
      <c r="A128" s="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7.25" customHeight="1">
      <c r="A129" s="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7.25" customHeight="1">
      <c r="A130" s="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7.25" customHeight="1">
      <c r="A131" s="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7.25" customHeight="1">
      <c r="A132" s="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7.25" customHeight="1">
      <c r="A133" s="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7.25" customHeight="1">
      <c r="A134" s="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7.25" customHeight="1">
      <c r="A135" s="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17.25" customHeight="1">
      <c r="A136" s="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17.25" customHeight="1">
      <c r="A137" s="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7.25" customHeight="1">
      <c r="A138" s="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17.25" customHeight="1">
      <c r="A139" s="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7.25" customHeight="1">
      <c r="A140" s="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17.25" customHeight="1">
      <c r="A141" s="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spans="1:26" ht="17.25" customHeight="1">
      <c r="A142" s="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7.25" customHeight="1">
      <c r="A143" s="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7.25" customHeight="1">
      <c r="A144" s="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7.25" customHeight="1">
      <c r="A145" s="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7.25" customHeight="1">
      <c r="A146" s="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7.25" customHeight="1">
      <c r="A147" s="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7.25" customHeight="1">
      <c r="A148" s="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7.25" customHeight="1">
      <c r="A149" s="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7.25" customHeight="1">
      <c r="A150" s="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7.25" customHeight="1">
      <c r="A151" s="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7.25" customHeight="1">
      <c r="A152" s="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7.25" customHeight="1">
      <c r="A153" s="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7.25" customHeight="1">
      <c r="A154" s="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7.25" customHeight="1">
      <c r="A155" s="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7.25" customHeight="1">
      <c r="A156" s="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7.25" customHeight="1">
      <c r="A157" s="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7.25" customHeight="1">
      <c r="A158" s="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7.25" customHeight="1">
      <c r="A159" s="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7.25" customHeight="1">
      <c r="A160" s="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spans="1:26" ht="17.25" customHeight="1">
      <c r="A161" s="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7.25" customHeight="1">
      <c r="A162" s="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spans="1:26" ht="17.25" customHeight="1">
      <c r="A163" s="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</row>
    <row r="164" spans="1:26" ht="17.25" customHeight="1">
      <c r="A164" s="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spans="1:26" ht="17.25" customHeight="1">
      <c r="A165" s="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spans="1:26" ht="17.25" customHeight="1">
      <c r="A166" s="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spans="1:26" ht="17.25" customHeight="1">
      <c r="A167" s="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spans="1:26" ht="17.25" customHeight="1">
      <c r="A168" s="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spans="1:26" ht="17.25" customHeight="1">
      <c r="A169" s="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spans="1:26" ht="17.25" customHeight="1">
      <c r="A170" s="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spans="1:26" ht="17.25" customHeight="1">
      <c r="A171" s="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spans="1:26" ht="17.25" customHeight="1">
      <c r="A172" s="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spans="1:26" ht="17.25" customHeight="1">
      <c r="A173" s="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spans="1:26" ht="17.25" customHeight="1">
      <c r="A174" s="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spans="1:26" ht="17.25" customHeight="1">
      <c r="A175" s="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spans="1:26" ht="17.25" customHeight="1">
      <c r="A176" s="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spans="1:26" ht="17.25" customHeight="1">
      <c r="A177" s="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spans="1:26" ht="17.25" customHeight="1">
      <c r="A178" s="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spans="1:26" ht="17.25" customHeight="1">
      <c r="A179" s="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spans="1:26" ht="17.25" customHeight="1">
      <c r="A180" s="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spans="1:26" ht="17.25" customHeight="1">
      <c r="A181" s="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spans="1:26" ht="17.25" customHeight="1">
      <c r="A182" s="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spans="1:26" ht="17.25" customHeight="1">
      <c r="A183" s="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spans="1:26" ht="17.25" customHeight="1">
      <c r="A184" s="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spans="1:26" ht="17.25" customHeight="1">
      <c r="A185" s="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spans="1:26" ht="17.25" customHeight="1">
      <c r="A186" s="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spans="1:26" ht="17.25" customHeight="1">
      <c r="A187" s="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spans="1:26" ht="17.25" customHeight="1">
      <c r="A188" s="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spans="1:26" ht="17.25" customHeight="1">
      <c r="A189" s="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spans="1:26" ht="17.25" customHeight="1">
      <c r="A190" s="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</row>
    <row r="191" spans="1:26" ht="17.25" customHeight="1">
      <c r="A191" s="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spans="1:26" ht="17.25" customHeight="1">
      <c r="A192" s="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spans="1:26" ht="17.25" customHeight="1">
      <c r="A193" s="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spans="1:26" ht="17.25" customHeight="1">
      <c r="A194" s="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spans="1:26" ht="17.25" customHeight="1">
      <c r="A195" s="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spans="1:26" ht="17.25" customHeight="1">
      <c r="A196" s="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spans="1:26" ht="17.25" customHeight="1">
      <c r="A197" s="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spans="1:26" ht="17.25" customHeight="1">
      <c r="A198" s="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</row>
    <row r="199" spans="1:26" ht="17.25" customHeight="1">
      <c r="A199" s="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spans="1:26" ht="17.25" customHeight="1">
      <c r="A200" s="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spans="1:26" ht="17.25" customHeight="1">
      <c r="A201" s="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spans="1:26" ht="17.25" customHeight="1">
      <c r="A202" s="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</row>
    <row r="203" spans="1:26" ht="17.25" customHeight="1">
      <c r="A203" s="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spans="1:26" ht="17.25" customHeight="1">
      <c r="A204" s="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spans="1:26" ht="17.25" customHeight="1">
      <c r="A205" s="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spans="1:26" ht="17.25" customHeight="1">
      <c r="A206" s="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spans="1:26" ht="17.25" customHeight="1">
      <c r="A207" s="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</row>
    <row r="208" spans="1:26" ht="17.25" customHeight="1">
      <c r="A208" s="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spans="1:26" ht="17.25" customHeight="1">
      <c r="A209" s="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spans="1:26" ht="17.25" customHeight="1">
      <c r="A210" s="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spans="1:26" ht="17.25" customHeight="1">
      <c r="A211" s="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spans="1:26" ht="17.25" customHeight="1">
      <c r="A212" s="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</row>
    <row r="213" spans="1:26" ht="17.25" customHeight="1">
      <c r="A213" s="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spans="1:26" ht="17.25" customHeight="1">
      <c r="A214" s="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spans="1:26" ht="17.25" customHeight="1">
      <c r="A215" s="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spans="1:26" ht="17.25" customHeight="1">
      <c r="A216" s="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spans="1:26" ht="17.25" customHeight="1">
      <c r="A217" s="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spans="1:26" ht="17.25" customHeight="1">
      <c r="A218" s="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</row>
    <row r="219" spans="1:26" ht="17.25" customHeight="1">
      <c r="A219" s="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spans="1:26" ht="17.25" customHeight="1">
      <c r="A220" s="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spans="1:26" ht="17.25" customHeight="1">
      <c r="A221" s="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spans="1:26" ht="17.25" customHeight="1">
      <c r="A222" s="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spans="1:26" ht="17.25" customHeight="1">
      <c r="A223" s="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</row>
    <row r="224" spans="1:26" ht="17.25" customHeight="1">
      <c r="A224" s="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spans="1:26" ht="17.25" customHeight="1">
      <c r="A225" s="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</row>
    <row r="226" spans="1:26" ht="17.25" customHeight="1">
      <c r="A226" s="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</row>
    <row r="227" spans="1:26" ht="17.25" customHeight="1">
      <c r="A227" s="3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</row>
    <row r="228" spans="1:26" ht="17.25" customHeight="1">
      <c r="A228" s="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</row>
    <row r="229" spans="1:26" ht="17.25" customHeight="1">
      <c r="A229" s="3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</row>
    <row r="230" spans="1:26" ht="17.25" customHeight="1">
      <c r="A230" s="3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</row>
    <row r="231" spans="1:26" ht="17.25" customHeight="1">
      <c r="A231" s="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</row>
    <row r="232" spans="1:26" ht="17.25" customHeight="1">
      <c r="A232" s="3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</row>
    <row r="233" spans="1:26" ht="17.25" customHeight="1">
      <c r="A233" s="3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</row>
    <row r="234" spans="1:26" ht="17.25" customHeight="1">
      <c r="A234" s="3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</row>
    <row r="235" spans="1:26" ht="17.25" customHeight="1">
      <c r="A235" s="3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</row>
    <row r="236" spans="1:26" ht="17.25" customHeight="1">
      <c r="A236" s="3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</row>
    <row r="237" spans="1:26" ht="17.25" customHeight="1">
      <c r="A237" s="3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</row>
    <row r="238" spans="1:26" ht="17.25" customHeight="1">
      <c r="A238" s="3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</row>
    <row r="239" spans="1:26" ht="17.25" customHeight="1">
      <c r="A239" s="3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</row>
    <row r="240" spans="1:26" ht="17.25" customHeight="1">
      <c r="A240" s="3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</row>
    <row r="241" spans="1:26" ht="17.25" customHeight="1">
      <c r="A241" s="3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</row>
    <row r="242" spans="1:26" ht="17.25" customHeight="1">
      <c r="A242" s="3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</row>
    <row r="243" spans="1:26" ht="17.25" customHeight="1">
      <c r="A243" s="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</row>
    <row r="244" spans="1:26" ht="17.25" customHeight="1">
      <c r="A244" s="3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</row>
    <row r="245" spans="1:26" ht="17.25" customHeight="1">
      <c r="A245" s="3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</row>
    <row r="246" spans="1:26" ht="17.25" customHeight="1">
      <c r="A246" s="3"/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</row>
    <row r="247" spans="1:26" ht="17.25" customHeight="1">
      <c r="A247" s="3"/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</row>
    <row r="248" spans="1:26" ht="17.25" customHeight="1">
      <c r="A248" s="3"/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</row>
    <row r="249" spans="1:26" ht="17.25" customHeight="1">
      <c r="A249" s="3"/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</row>
    <row r="250" spans="1:26" ht="17.25" customHeight="1">
      <c r="A250" s="3"/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</row>
    <row r="251" spans="1:26" ht="17.25" customHeight="1">
      <c r="A251" s="3"/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</row>
    <row r="252" spans="1:26" ht="17.25" customHeight="1">
      <c r="A252" s="3"/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</row>
    <row r="253" spans="1:26" ht="17.25" customHeight="1">
      <c r="A253" s="3"/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</row>
    <row r="254" spans="1:26" ht="17.25" customHeight="1">
      <c r="A254" s="3"/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</row>
    <row r="255" spans="1:26" ht="17.25" customHeight="1">
      <c r="A255" s="3"/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</row>
    <row r="256" spans="1:26" ht="17.25" customHeight="1">
      <c r="A256" s="3"/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</row>
    <row r="257" spans="1:26" ht="17.25" customHeight="1">
      <c r="A257" s="3"/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</row>
    <row r="258" spans="1:26" ht="17.25" customHeight="1">
      <c r="A258" s="3"/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</row>
    <row r="259" spans="1:26" ht="17.25" customHeight="1">
      <c r="A259" s="3"/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</row>
    <row r="260" spans="1:26" ht="17.25" customHeight="1">
      <c r="A260" s="3"/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</row>
    <row r="261" spans="1:26" ht="17.25" customHeight="1">
      <c r="A261" s="3"/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</row>
    <row r="262" spans="1:26" ht="17.25" customHeight="1">
      <c r="A262" s="3"/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</row>
    <row r="263" spans="1:26" ht="17.25" customHeight="1">
      <c r="A263" s="3"/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</row>
    <row r="264" spans="1:26" ht="17.25" customHeight="1">
      <c r="A264" s="3"/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</row>
    <row r="265" spans="1:26" ht="17.25" customHeight="1">
      <c r="A265" s="3"/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</row>
    <row r="266" spans="1:26" ht="17.25" customHeight="1">
      <c r="A266" s="3"/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</row>
    <row r="267" spans="1:26" ht="17.25" customHeight="1">
      <c r="A267" s="3"/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</row>
    <row r="268" spans="1:26" ht="17.25" customHeight="1">
      <c r="A268" s="3"/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</row>
    <row r="269" spans="1:26" ht="17.25" customHeight="1">
      <c r="A269" s="3"/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</row>
    <row r="270" spans="1:26" ht="17.25" customHeight="1">
      <c r="A270" s="3"/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</row>
    <row r="271" spans="1:26" ht="17.25" customHeight="1">
      <c r="A271" s="3"/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</row>
    <row r="272" spans="1:26" ht="17.25" customHeight="1">
      <c r="A272" s="3"/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</row>
    <row r="273" spans="1:26" ht="17.25" customHeight="1">
      <c r="A273" s="3"/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</row>
    <row r="274" spans="1:26" ht="17.25" customHeight="1">
      <c r="A274" s="3"/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</row>
    <row r="275" spans="1:26" ht="17.25" customHeight="1">
      <c r="A275" s="3"/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</row>
    <row r="276" spans="1:26" ht="17.25" customHeight="1">
      <c r="A276" s="3"/>
      <c r="B276" s="11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</row>
    <row r="277" spans="1:26" ht="17.25" customHeight="1">
      <c r="A277" s="3"/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</row>
    <row r="278" spans="1:26" ht="17.25" customHeight="1">
      <c r="A278" s="3"/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</row>
    <row r="279" spans="1:26" ht="17.25" customHeight="1">
      <c r="A279" s="3"/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</row>
    <row r="280" spans="1:26" ht="17.25" customHeight="1">
      <c r="A280" s="3"/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</row>
    <row r="281" spans="1:26" ht="17.25" customHeight="1">
      <c r="A281" s="3"/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</row>
    <row r="282" spans="1:26" ht="17.25" customHeight="1">
      <c r="A282" s="3"/>
      <c r="B282" s="11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</row>
    <row r="283" spans="1:26" ht="17.25" customHeight="1">
      <c r="A283" s="3"/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</row>
    <row r="284" spans="1:26" ht="17.25" customHeight="1">
      <c r="A284" s="3"/>
      <c r="B284" s="11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</row>
    <row r="285" spans="1:26" ht="17.25" customHeight="1">
      <c r="A285" s="3"/>
      <c r="B285" s="11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</row>
    <row r="286" spans="1:26" ht="17.25" customHeight="1">
      <c r="A286" s="3"/>
      <c r="B286" s="11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</row>
    <row r="287" spans="1:26" ht="17.25" customHeight="1">
      <c r="A287" s="3"/>
      <c r="B287" s="11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</row>
    <row r="288" spans="1:26" ht="17.25" customHeight="1">
      <c r="A288" s="3"/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</row>
    <row r="289" spans="1:26" ht="17.25" customHeight="1">
      <c r="A289" s="3"/>
      <c r="B289" s="11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</row>
    <row r="290" spans="1:26" ht="17.25" customHeight="1">
      <c r="A290" s="3"/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</row>
    <row r="291" spans="1:26" ht="17.25" customHeight="1">
      <c r="A291" s="3"/>
      <c r="B291" s="11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</row>
    <row r="292" spans="1:26" ht="17.25" customHeight="1">
      <c r="A292" s="3"/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</row>
    <row r="293" spans="1:26" ht="17.25" customHeight="1">
      <c r="A293" s="3"/>
      <c r="B293" s="11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</row>
    <row r="294" spans="1:26" ht="17.25" customHeight="1">
      <c r="A294" s="3"/>
      <c r="B294" s="11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</row>
    <row r="295" spans="1:26" ht="17.25" customHeight="1">
      <c r="A295" s="3"/>
      <c r="B295" s="11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</row>
    <row r="296" spans="1:26" ht="17.25" customHeight="1">
      <c r="A296" s="3"/>
      <c r="B296" s="11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</row>
    <row r="297" spans="1:26" ht="17.25" customHeight="1">
      <c r="A297" s="3"/>
      <c r="B297" s="11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</row>
    <row r="298" spans="1:26" ht="17.25" customHeight="1">
      <c r="A298" s="3"/>
      <c r="B298" s="11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</row>
    <row r="299" spans="1:26" ht="17.25" customHeight="1">
      <c r="A299" s="3"/>
      <c r="B299" s="11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</row>
    <row r="300" spans="1:26" ht="17.25" customHeight="1">
      <c r="A300" s="3"/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</row>
    <row r="301" spans="1:26" ht="17.25" customHeight="1">
      <c r="A301" s="3"/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</row>
    <row r="302" spans="1:26" ht="17.25" customHeight="1">
      <c r="A302" s="3"/>
      <c r="B302" s="113"/>
      <c r="C302" s="113"/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</row>
    <row r="303" spans="1:26" ht="17.25" customHeight="1">
      <c r="A303" s="3"/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</row>
    <row r="304" spans="1:26" ht="17.25" customHeight="1">
      <c r="A304" s="3"/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</row>
    <row r="305" spans="1:26" ht="17.25" customHeight="1">
      <c r="A305" s="3"/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</row>
    <row r="306" spans="1:26" ht="17.25" customHeight="1">
      <c r="A306" s="3"/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</row>
    <row r="307" spans="1:26" ht="17.25" customHeight="1">
      <c r="A307" s="3"/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</row>
    <row r="308" spans="1:26" ht="17.25" customHeight="1">
      <c r="A308" s="3"/>
      <c r="B308" s="113"/>
      <c r="C308" s="113"/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</row>
    <row r="309" spans="1:26" ht="17.25" customHeight="1">
      <c r="A309" s="3"/>
      <c r="B309" s="113"/>
      <c r="C309" s="113"/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</row>
    <row r="310" spans="1:26" ht="17.25" customHeight="1">
      <c r="A310" s="3"/>
      <c r="B310" s="113"/>
      <c r="C310" s="113"/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</row>
    <row r="311" spans="1:26" ht="17.25" customHeight="1">
      <c r="A311" s="3"/>
      <c r="B311" s="113"/>
      <c r="C311" s="113"/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</row>
    <row r="312" spans="1:26" ht="17.25" customHeight="1">
      <c r="A312" s="3"/>
      <c r="B312" s="113"/>
      <c r="C312" s="113"/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</row>
    <row r="313" spans="1:26" ht="17.25" customHeight="1">
      <c r="A313" s="3"/>
      <c r="B313" s="113"/>
      <c r="C313" s="113"/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</row>
    <row r="314" spans="1:26" ht="17.25" customHeight="1">
      <c r="A314" s="3"/>
      <c r="B314" s="113"/>
      <c r="C314" s="113"/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</row>
    <row r="315" spans="1:26" ht="17.25" customHeight="1">
      <c r="A315" s="3"/>
      <c r="B315" s="113"/>
      <c r="C315" s="113"/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</row>
    <row r="316" spans="1:26" ht="17.25" customHeight="1">
      <c r="A316" s="3"/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</row>
    <row r="317" spans="1:26" ht="17.25" customHeight="1">
      <c r="A317" s="3"/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</row>
    <row r="318" spans="1:26" ht="17.25" customHeight="1">
      <c r="A318" s="3"/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</row>
    <row r="319" spans="1:26" ht="17.25" customHeight="1">
      <c r="A319" s="3"/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</row>
    <row r="320" spans="1:26" ht="17.25" customHeight="1">
      <c r="A320" s="3"/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</row>
    <row r="321" spans="1:26" ht="17.25" customHeight="1">
      <c r="A321" s="3"/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</row>
    <row r="322" spans="1:26" ht="17.25" customHeight="1">
      <c r="A322" s="3"/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</row>
    <row r="323" spans="1:26" ht="17.25" customHeight="1">
      <c r="A323" s="3"/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</row>
    <row r="324" spans="1:26" ht="17.25" customHeight="1">
      <c r="A324" s="3"/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</row>
    <row r="325" spans="1:26" ht="17.25" customHeight="1">
      <c r="A325" s="3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</row>
    <row r="326" spans="1:26" ht="17.25" customHeight="1">
      <c r="A326" s="3"/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</row>
    <row r="327" spans="1:26" ht="17.25" customHeight="1">
      <c r="A327" s="3"/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</row>
    <row r="328" spans="1:26" ht="17.25" customHeight="1">
      <c r="A328" s="3"/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</row>
    <row r="329" spans="1:26" ht="17.25" customHeight="1">
      <c r="A329" s="3"/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</row>
    <row r="330" spans="1:26" ht="17.25" customHeight="1">
      <c r="A330" s="3"/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</row>
    <row r="331" spans="1:26" ht="17.25" customHeight="1">
      <c r="A331" s="3"/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</row>
    <row r="332" spans="1:26" ht="17.25" customHeight="1">
      <c r="A332" s="3"/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</row>
    <row r="333" spans="1:26" ht="17.25" customHeight="1">
      <c r="A333" s="3"/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</row>
    <row r="334" spans="1:26" ht="17.25" customHeight="1">
      <c r="A334" s="3"/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</row>
    <row r="335" spans="1:26" ht="17.25" customHeight="1">
      <c r="A335" s="3"/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</row>
    <row r="336" spans="1:26" ht="17.25" customHeight="1">
      <c r="A336" s="3"/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</row>
    <row r="337" spans="1:26" ht="17.25" customHeight="1">
      <c r="A337" s="3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</row>
    <row r="338" spans="1:26" ht="17.25" customHeight="1">
      <c r="A338" s="3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</row>
    <row r="339" spans="1:26" ht="17.25" customHeight="1">
      <c r="A339" s="3"/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</row>
    <row r="340" spans="1:26" ht="17.25" customHeight="1">
      <c r="A340" s="3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</row>
    <row r="341" spans="1:26" ht="17.25" customHeight="1">
      <c r="A341" s="3"/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</row>
    <row r="342" spans="1:26" ht="17.25" customHeight="1">
      <c r="A342" s="3"/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</row>
    <row r="343" spans="1:26" ht="17.25" customHeight="1">
      <c r="A343" s="3"/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</row>
    <row r="344" spans="1:26" ht="17.25" customHeight="1">
      <c r="A344" s="3"/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</row>
    <row r="345" spans="1:26" ht="17.25" customHeight="1">
      <c r="A345" s="3"/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</row>
    <row r="346" spans="1:26" ht="17.25" customHeight="1">
      <c r="A346" s="3"/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</row>
    <row r="347" spans="1:26" ht="17.25" customHeight="1">
      <c r="A347" s="3"/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</row>
    <row r="348" spans="1:26" ht="17.25" customHeight="1">
      <c r="A348" s="3"/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</row>
    <row r="349" spans="1:26" ht="17.25" customHeight="1">
      <c r="A349" s="3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</row>
    <row r="350" spans="1:26" ht="17.25" customHeight="1">
      <c r="A350" s="3"/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</row>
    <row r="351" spans="1:26" ht="17.25" customHeight="1">
      <c r="A351" s="3"/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</row>
    <row r="352" spans="1:26" ht="17.25" customHeight="1">
      <c r="A352" s="3"/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</row>
    <row r="353" spans="1:26" ht="17.25" customHeight="1">
      <c r="A353" s="3"/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</row>
    <row r="354" spans="1:26" ht="17.25" customHeight="1">
      <c r="A354" s="3"/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</row>
    <row r="355" spans="1:26" ht="17.25" customHeight="1">
      <c r="A355" s="3"/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</row>
    <row r="356" spans="1:26" ht="17.25" customHeight="1">
      <c r="A356" s="3"/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</row>
    <row r="357" spans="1:26" ht="17.25" customHeight="1">
      <c r="A357" s="3"/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</row>
    <row r="358" spans="1:26" ht="17.25" customHeight="1">
      <c r="A358" s="3"/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</row>
    <row r="359" spans="1:26" ht="17.25" customHeight="1">
      <c r="A359" s="3"/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</row>
    <row r="360" spans="1:26" ht="17.25" customHeight="1">
      <c r="A360" s="3"/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</row>
    <row r="361" spans="1:26" ht="17.25" customHeight="1">
      <c r="A361" s="3"/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</row>
    <row r="362" spans="1:26" ht="17.25" customHeight="1">
      <c r="A362" s="3"/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</row>
    <row r="363" spans="1:26" ht="17.25" customHeight="1">
      <c r="A363" s="3"/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</row>
    <row r="364" spans="1:26" ht="17.25" customHeight="1">
      <c r="A364" s="3"/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</row>
    <row r="365" spans="1:26" ht="17.25" customHeight="1">
      <c r="A365" s="3"/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</row>
    <row r="366" spans="1:26" ht="17.25" customHeight="1">
      <c r="A366" s="3"/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</row>
    <row r="367" spans="1:26" ht="17.25" customHeight="1">
      <c r="A367" s="3"/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</row>
    <row r="368" spans="1:26" ht="17.25" customHeight="1">
      <c r="A368" s="3"/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</row>
    <row r="369" spans="1:26" ht="17.25" customHeight="1">
      <c r="A369" s="3"/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</row>
    <row r="370" spans="1:26" ht="17.25" customHeight="1">
      <c r="A370" s="3"/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</row>
    <row r="371" spans="1:26" ht="17.25" customHeight="1">
      <c r="A371" s="3"/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</row>
    <row r="372" spans="1:26" ht="17.25" customHeight="1">
      <c r="A372" s="3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</row>
    <row r="373" spans="1:26" ht="17.25" customHeight="1">
      <c r="A373" s="3"/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</row>
    <row r="374" spans="1:26" ht="17.25" customHeight="1">
      <c r="A374" s="3"/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</row>
    <row r="375" spans="1:26" ht="17.25" customHeight="1">
      <c r="A375" s="3"/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</row>
    <row r="376" spans="1:26" ht="17.25" customHeight="1">
      <c r="A376" s="3"/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</row>
    <row r="377" spans="1:26" ht="17.25" customHeight="1">
      <c r="A377" s="3"/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</row>
    <row r="378" spans="1:26" ht="17.25" customHeight="1">
      <c r="A378" s="3"/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</row>
    <row r="379" spans="1:26" ht="17.25" customHeight="1">
      <c r="A379" s="3"/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</row>
    <row r="380" spans="1:26" ht="17.25" customHeight="1">
      <c r="A380" s="3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</row>
    <row r="381" spans="1:26" ht="17.25" customHeight="1">
      <c r="A381" s="3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</row>
    <row r="382" spans="1:26" ht="17.25" customHeight="1">
      <c r="A382" s="3"/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</row>
    <row r="383" spans="1:26" ht="17.25" customHeight="1">
      <c r="A383" s="3"/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</row>
    <row r="384" spans="1:26" ht="17.25" customHeight="1">
      <c r="A384" s="3"/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</row>
    <row r="385" spans="1:26" ht="17.25" customHeight="1">
      <c r="A385" s="3"/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</row>
    <row r="386" spans="1:26" ht="17.25" customHeight="1">
      <c r="A386" s="3"/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</row>
    <row r="387" spans="1:26" ht="17.25" customHeight="1">
      <c r="A387" s="3"/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</row>
    <row r="388" spans="1:26" ht="17.25" customHeight="1">
      <c r="A388" s="3"/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</row>
    <row r="389" spans="1:26" ht="17.25" customHeight="1">
      <c r="A389" s="3"/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</row>
    <row r="390" spans="1:26" ht="17.25" customHeight="1">
      <c r="A390" s="3"/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</row>
    <row r="391" spans="1:26" ht="17.25" customHeight="1">
      <c r="A391" s="3"/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</row>
    <row r="392" spans="1:26" ht="17.25" customHeight="1">
      <c r="A392" s="3"/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</row>
    <row r="393" spans="1:26" ht="17.25" customHeight="1">
      <c r="A393" s="3"/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</row>
    <row r="394" spans="1:26" ht="17.25" customHeight="1">
      <c r="A394" s="3"/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</row>
    <row r="395" spans="1:26" ht="17.25" customHeight="1">
      <c r="A395" s="3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</row>
    <row r="396" spans="1:26" ht="17.25" customHeight="1">
      <c r="A396" s="3"/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</row>
    <row r="397" spans="1:26" ht="17.25" customHeight="1">
      <c r="A397" s="3"/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</row>
    <row r="398" spans="1:26" ht="17.25" customHeight="1">
      <c r="A398" s="3"/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</row>
    <row r="399" spans="1:26" ht="17.25" customHeight="1">
      <c r="A399" s="3"/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</row>
    <row r="400" spans="1:26" ht="17.25" customHeight="1">
      <c r="A400" s="3"/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</row>
    <row r="401" spans="1:26" ht="17.25" customHeight="1">
      <c r="A401" s="3"/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</row>
    <row r="402" spans="1:26" ht="17.25" customHeight="1">
      <c r="A402" s="3"/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</row>
    <row r="403" spans="1:26" ht="17.25" customHeight="1">
      <c r="A403" s="3"/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</row>
    <row r="404" spans="1:26" ht="17.25" customHeight="1">
      <c r="A404" s="3"/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</row>
    <row r="405" spans="1:26" ht="17.25" customHeight="1">
      <c r="A405" s="3"/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</row>
    <row r="406" spans="1:26" ht="17.25" customHeight="1">
      <c r="A406" s="3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</row>
    <row r="407" spans="1:26" ht="17.25" customHeight="1">
      <c r="A407" s="3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</row>
    <row r="408" spans="1:26" ht="17.25" customHeight="1">
      <c r="A408" s="3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</row>
    <row r="409" spans="1:26" ht="17.25" customHeight="1">
      <c r="A409" s="3"/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</row>
    <row r="410" spans="1:26" ht="17.25" customHeight="1">
      <c r="A410" s="3"/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</row>
    <row r="411" spans="1:26" ht="17.25" customHeight="1">
      <c r="A411" s="3"/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</row>
    <row r="412" spans="1:26" ht="17.25" customHeight="1">
      <c r="A412" s="3"/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</row>
    <row r="413" spans="1:26" ht="17.25" customHeight="1">
      <c r="A413" s="3"/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</row>
    <row r="414" spans="1:26" ht="17.25" customHeight="1">
      <c r="A414" s="3"/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</row>
    <row r="415" spans="1:26" ht="17.25" customHeight="1">
      <c r="A415" s="3"/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</row>
    <row r="416" spans="1:26" ht="17.25" customHeight="1">
      <c r="A416" s="3"/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</row>
    <row r="417" spans="1:26" ht="17.25" customHeight="1">
      <c r="A417" s="3"/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</row>
    <row r="418" spans="1:26" ht="17.25" customHeight="1">
      <c r="A418" s="3"/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</row>
    <row r="419" spans="1:26" ht="17.25" customHeight="1">
      <c r="A419" s="3"/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</row>
    <row r="420" spans="1:26" ht="17.25" customHeight="1">
      <c r="A420" s="3"/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</row>
    <row r="421" spans="1:26" ht="17.25" customHeight="1">
      <c r="A421" s="3"/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</row>
    <row r="422" spans="1:26" ht="17.25" customHeight="1">
      <c r="A422" s="3"/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</row>
    <row r="423" spans="1:26" ht="17.25" customHeight="1">
      <c r="A423" s="3"/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</row>
    <row r="424" spans="1:26" ht="17.25" customHeight="1">
      <c r="A424" s="3"/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</row>
    <row r="425" spans="1:26" ht="17.25" customHeight="1">
      <c r="A425" s="3"/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</row>
    <row r="426" spans="1:26" ht="17.25" customHeight="1">
      <c r="A426" s="3"/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</row>
    <row r="427" spans="1:26" ht="17.25" customHeight="1">
      <c r="A427" s="3"/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</row>
    <row r="428" spans="1:26" ht="17.25" customHeight="1">
      <c r="A428" s="3"/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</row>
    <row r="429" spans="1:26" ht="17.25" customHeight="1">
      <c r="A429" s="3"/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</row>
    <row r="430" spans="1:26" ht="17.25" customHeight="1">
      <c r="A430" s="3"/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</row>
    <row r="431" spans="1:26" ht="17.25" customHeight="1">
      <c r="A431" s="3"/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</row>
    <row r="432" spans="1:26" ht="17.25" customHeight="1">
      <c r="A432" s="3"/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</row>
    <row r="433" spans="1:26" ht="17.25" customHeight="1">
      <c r="A433" s="3"/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</row>
    <row r="434" spans="1:26" ht="17.25" customHeight="1">
      <c r="A434" s="3"/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</row>
    <row r="435" spans="1:26" ht="17.25" customHeight="1">
      <c r="A435" s="3"/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</row>
    <row r="436" spans="1:26" ht="17.25" customHeight="1">
      <c r="A436" s="3"/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</row>
    <row r="437" spans="1:26" ht="17.25" customHeight="1">
      <c r="A437" s="3"/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</row>
    <row r="438" spans="1:26" ht="17.25" customHeight="1">
      <c r="A438" s="3"/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</row>
    <row r="439" spans="1:26" ht="17.25" customHeight="1">
      <c r="A439" s="3"/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</row>
    <row r="440" spans="1:26" ht="17.25" customHeight="1">
      <c r="A440" s="3"/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</row>
    <row r="441" spans="1:26" ht="17.25" customHeight="1">
      <c r="A441" s="3"/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</row>
    <row r="442" spans="1:26" ht="17.25" customHeight="1">
      <c r="A442" s="3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</row>
    <row r="443" spans="1:26" ht="17.25" customHeight="1">
      <c r="A443" s="3"/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</row>
    <row r="444" spans="1:26" ht="17.25" customHeight="1">
      <c r="A444" s="3"/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</row>
    <row r="445" spans="1:26" ht="17.25" customHeight="1">
      <c r="A445" s="3"/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</row>
    <row r="446" spans="1:26" ht="17.25" customHeight="1">
      <c r="A446" s="3"/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</row>
    <row r="447" spans="1:26" ht="17.25" customHeight="1">
      <c r="A447" s="3"/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</row>
    <row r="448" spans="1:26" ht="17.25" customHeight="1">
      <c r="A448" s="3"/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</row>
    <row r="449" spans="1:26" ht="17.25" customHeight="1">
      <c r="A449" s="3"/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</row>
    <row r="450" spans="1:26" ht="17.25" customHeight="1">
      <c r="A450" s="3"/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</row>
    <row r="451" spans="1:26" ht="17.25" customHeight="1">
      <c r="A451" s="3"/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</row>
    <row r="452" spans="1:26" ht="17.25" customHeight="1">
      <c r="A452" s="3"/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</row>
    <row r="453" spans="1:26" ht="17.25" customHeight="1">
      <c r="A453" s="3"/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</row>
    <row r="454" spans="1:26" ht="17.25" customHeight="1">
      <c r="A454" s="3"/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</row>
    <row r="455" spans="1:26" ht="17.25" customHeight="1">
      <c r="A455" s="3"/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</row>
    <row r="456" spans="1:26" ht="17.25" customHeight="1">
      <c r="A456" s="3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</row>
    <row r="457" spans="1:26" ht="17.25" customHeight="1">
      <c r="A457" s="3"/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</row>
    <row r="458" spans="1:26" ht="17.25" customHeight="1">
      <c r="A458" s="3"/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</row>
    <row r="459" spans="1:26" ht="17.25" customHeight="1">
      <c r="A459" s="3"/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</row>
    <row r="460" spans="1:26" ht="17.25" customHeight="1">
      <c r="A460" s="3"/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</row>
    <row r="461" spans="1:26" ht="17.25" customHeight="1">
      <c r="A461" s="3"/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</row>
    <row r="462" spans="1:26" ht="17.25" customHeight="1">
      <c r="A462" s="3"/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</row>
    <row r="463" spans="1:26" ht="17.25" customHeight="1">
      <c r="A463" s="3"/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</row>
    <row r="464" spans="1:26" ht="17.25" customHeight="1">
      <c r="A464" s="3"/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</row>
    <row r="465" spans="1:26" ht="17.25" customHeight="1">
      <c r="A465" s="3"/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</row>
    <row r="466" spans="1:26" ht="17.25" customHeight="1">
      <c r="A466" s="3"/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</row>
    <row r="467" spans="1:26" ht="17.25" customHeight="1">
      <c r="A467" s="3"/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</row>
    <row r="468" spans="1:26" ht="17.25" customHeight="1">
      <c r="A468" s="3"/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</row>
    <row r="469" spans="1:26" ht="17.25" customHeight="1">
      <c r="A469" s="3"/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</row>
    <row r="470" spans="1:26" ht="17.25" customHeight="1">
      <c r="A470" s="3"/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</row>
    <row r="471" spans="1:26" ht="17.25" customHeight="1">
      <c r="A471" s="3"/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</row>
    <row r="472" spans="1:26" ht="17.25" customHeight="1">
      <c r="A472" s="3"/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</row>
    <row r="473" spans="1:26" ht="17.25" customHeight="1">
      <c r="A473" s="3"/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</row>
    <row r="474" spans="1:26" ht="17.25" customHeight="1">
      <c r="A474" s="3"/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</row>
    <row r="475" spans="1:26" ht="17.25" customHeight="1">
      <c r="A475" s="3"/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</row>
    <row r="476" spans="1:26" ht="17.25" customHeight="1">
      <c r="A476" s="3"/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</row>
    <row r="477" spans="1:26" ht="17.25" customHeight="1">
      <c r="A477" s="3"/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</row>
    <row r="478" spans="1:26" ht="17.25" customHeight="1">
      <c r="A478" s="3"/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</row>
    <row r="479" spans="1:26" ht="17.25" customHeight="1">
      <c r="A479" s="3"/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</row>
    <row r="480" spans="1:26" ht="17.25" customHeight="1">
      <c r="A480" s="3"/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</row>
    <row r="481" spans="1:26" ht="17.25" customHeight="1">
      <c r="A481" s="3"/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</row>
    <row r="482" spans="1:26" ht="17.25" customHeight="1">
      <c r="A482" s="3"/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</row>
    <row r="483" spans="1:26" ht="17.25" customHeight="1">
      <c r="A483" s="3"/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</row>
    <row r="484" spans="1:26" ht="17.25" customHeight="1">
      <c r="A484" s="3"/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</row>
    <row r="485" spans="1:26" ht="17.25" customHeight="1">
      <c r="A485" s="3"/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</row>
    <row r="486" spans="1:26" ht="17.25" customHeight="1">
      <c r="A486" s="3"/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</row>
    <row r="487" spans="1:26" ht="17.25" customHeight="1">
      <c r="A487" s="3"/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</row>
    <row r="488" spans="1:26" ht="17.25" customHeight="1">
      <c r="A488" s="3"/>
      <c r="B488" s="113"/>
      <c r="C488" s="113"/>
      <c r="D488" s="113"/>
      <c r="E488" s="113"/>
      <c r="F488" s="113"/>
      <c r="G488" s="113"/>
      <c r="H488" s="113"/>
      <c r="I488" s="113"/>
      <c r="J488" s="113"/>
      <c r="K488" s="11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</row>
    <row r="489" spans="1:26" ht="17.25" customHeight="1">
      <c r="A489" s="3"/>
      <c r="B489" s="113"/>
      <c r="C489" s="113"/>
      <c r="D489" s="113"/>
      <c r="E489" s="113"/>
      <c r="F489" s="113"/>
      <c r="G489" s="113"/>
      <c r="H489" s="113"/>
      <c r="I489" s="113"/>
      <c r="J489" s="113"/>
      <c r="K489" s="11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</row>
    <row r="490" spans="1:26" ht="17.25" customHeight="1">
      <c r="A490" s="3"/>
      <c r="B490" s="113"/>
      <c r="C490" s="113"/>
      <c r="D490" s="113"/>
      <c r="E490" s="113"/>
      <c r="F490" s="113"/>
      <c r="G490" s="113"/>
      <c r="H490" s="113"/>
      <c r="I490" s="113"/>
      <c r="J490" s="113"/>
      <c r="K490" s="113"/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</row>
    <row r="491" spans="1:26" ht="17.25" customHeight="1">
      <c r="A491" s="3"/>
      <c r="B491" s="113"/>
      <c r="C491" s="113"/>
      <c r="D491" s="113"/>
      <c r="E491" s="113"/>
      <c r="F491" s="113"/>
      <c r="G491" s="113"/>
      <c r="H491" s="113"/>
      <c r="I491" s="113"/>
      <c r="J491" s="113"/>
      <c r="K491" s="11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</row>
    <row r="492" spans="1:26" ht="17.25" customHeight="1">
      <c r="A492" s="3"/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</row>
    <row r="493" spans="1:26" ht="17.25" customHeight="1">
      <c r="A493" s="3"/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</row>
    <row r="494" spans="1:26" ht="17.25" customHeight="1">
      <c r="A494" s="3"/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</row>
    <row r="495" spans="1:26" ht="17.25" customHeight="1">
      <c r="A495" s="3"/>
      <c r="B495" s="113"/>
      <c r="C495" s="113"/>
      <c r="D495" s="113"/>
      <c r="E495" s="113"/>
      <c r="F495" s="113"/>
      <c r="G495" s="113"/>
      <c r="H495" s="113"/>
      <c r="I495" s="113"/>
      <c r="J495" s="113"/>
      <c r="K495" s="11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</row>
    <row r="496" spans="1:26" ht="17.25" customHeight="1">
      <c r="A496" s="3"/>
      <c r="B496" s="113"/>
      <c r="C496" s="113"/>
      <c r="D496" s="113"/>
      <c r="E496" s="113"/>
      <c r="F496" s="113"/>
      <c r="G496" s="113"/>
      <c r="H496" s="113"/>
      <c r="I496" s="113"/>
      <c r="J496" s="113"/>
      <c r="K496" s="11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</row>
    <row r="497" spans="1:26" ht="17.25" customHeight="1">
      <c r="A497" s="3"/>
      <c r="B497" s="113"/>
      <c r="C497" s="113"/>
      <c r="D497" s="113"/>
      <c r="E497" s="113"/>
      <c r="F497" s="113"/>
      <c r="G497" s="113"/>
      <c r="H497" s="113"/>
      <c r="I497" s="113"/>
      <c r="J497" s="113"/>
      <c r="K497" s="113"/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</row>
    <row r="498" spans="1:26" ht="17.25" customHeight="1">
      <c r="A498" s="3"/>
      <c r="B498" s="113"/>
      <c r="C498" s="113"/>
      <c r="D498" s="113"/>
      <c r="E498" s="113"/>
      <c r="F498" s="113"/>
      <c r="G498" s="113"/>
      <c r="H498" s="113"/>
      <c r="I498" s="113"/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</row>
    <row r="499" spans="1:26" ht="17.25" customHeight="1">
      <c r="A499" s="3"/>
      <c r="B499" s="113"/>
      <c r="C499" s="113"/>
      <c r="D499" s="113"/>
      <c r="E499" s="113"/>
      <c r="F499" s="113"/>
      <c r="G499" s="113"/>
      <c r="H499" s="113"/>
      <c r="I499" s="113"/>
      <c r="J499" s="113"/>
      <c r="K499" s="11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</row>
    <row r="500" spans="1:26" ht="17.25" customHeight="1">
      <c r="A500" s="3"/>
      <c r="B500" s="113"/>
      <c r="C500" s="113"/>
      <c r="D500" s="113"/>
      <c r="E500" s="113"/>
      <c r="F500" s="113"/>
      <c r="G500" s="113"/>
      <c r="H500" s="113"/>
      <c r="I500" s="113"/>
      <c r="J500" s="113"/>
      <c r="K500" s="113"/>
      <c r="L500" s="113"/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</row>
    <row r="501" spans="1:26" ht="17.25" customHeight="1">
      <c r="A501" s="3"/>
      <c r="B501" s="113"/>
      <c r="C501" s="113"/>
      <c r="D501" s="113"/>
      <c r="E501" s="113"/>
      <c r="F501" s="113"/>
      <c r="G501" s="113"/>
      <c r="H501" s="113"/>
      <c r="I501" s="113"/>
      <c r="J501" s="113"/>
      <c r="K501" s="11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</row>
    <row r="502" spans="1:26" ht="17.25" customHeight="1">
      <c r="A502" s="3"/>
      <c r="B502" s="113"/>
      <c r="C502" s="113"/>
      <c r="D502" s="113"/>
      <c r="E502" s="113"/>
      <c r="F502" s="113"/>
      <c r="G502" s="113"/>
      <c r="H502" s="113"/>
      <c r="I502" s="113"/>
      <c r="J502" s="113"/>
      <c r="K502" s="11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</row>
    <row r="503" spans="1:26" ht="17.25" customHeight="1">
      <c r="A503" s="3"/>
      <c r="B503" s="113"/>
      <c r="C503" s="113"/>
      <c r="D503" s="113"/>
      <c r="E503" s="113"/>
      <c r="F503" s="113"/>
      <c r="G503" s="113"/>
      <c r="H503" s="113"/>
      <c r="I503" s="113"/>
      <c r="J503" s="113"/>
      <c r="K503" s="11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</row>
    <row r="504" spans="1:26" ht="17.25" customHeight="1">
      <c r="A504" s="3"/>
      <c r="B504" s="113"/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</row>
    <row r="505" spans="1:26" ht="17.25" customHeight="1">
      <c r="A505" s="3"/>
      <c r="B505" s="113"/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</row>
    <row r="506" spans="1:26" ht="17.25" customHeight="1">
      <c r="A506" s="3"/>
      <c r="B506" s="113"/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</row>
    <row r="507" spans="1:26" ht="17.25" customHeight="1">
      <c r="A507" s="3"/>
      <c r="B507" s="113"/>
      <c r="C507" s="113"/>
      <c r="D507" s="113"/>
      <c r="E507" s="113"/>
      <c r="F507" s="113"/>
      <c r="G507" s="113"/>
      <c r="H507" s="113"/>
      <c r="I507" s="113"/>
      <c r="J507" s="113"/>
      <c r="K507" s="11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</row>
    <row r="508" spans="1:26" ht="17.25" customHeight="1">
      <c r="A508" s="3"/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</row>
    <row r="509" spans="1:26" ht="17.25" customHeight="1">
      <c r="A509" s="3"/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</row>
    <row r="510" spans="1:26" ht="17.25" customHeight="1">
      <c r="A510" s="3"/>
      <c r="B510" s="113"/>
      <c r="C510" s="113"/>
      <c r="D510" s="113"/>
      <c r="E510" s="113"/>
      <c r="F510" s="113"/>
      <c r="G510" s="113"/>
      <c r="H510" s="113"/>
      <c r="I510" s="113"/>
      <c r="J510" s="113"/>
      <c r="K510" s="11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</row>
    <row r="511" spans="1:26" ht="17.25" customHeight="1">
      <c r="A511" s="3"/>
      <c r="B511" s="113"/>
      <c r="C511" s="113"/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</row>
    <row r="512" spans="1:26" ht="17.25" customHeight="1">
      <c r="A512" s="3"/>
      <c r="B512" s="113"/>
      <c r="C512" s="113"/>
      <c r="D512" s="113"/>
      <c r="E512" s="113"/>
      <c r="F512" s="113"/>
      <c r="G512" s="113"/>
      <c r="H512" s="113"/>
      <c r="I512" s="113"/>
      <c r="J512" s="113"/>
      <c r="K512" s="113"/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</row>
    <row r="513" spans="1:26" ht="17.25" customHeight="1">
      <c r="A513" s="3"/>
      <c r="B513" s="113"/>
      <c r="C513" s="113"/>
      <c r="D513" s="113"/>
      <c r="E513" s="113"/>
      <c r="F513" s="113"/>
      <c r="G513" s="113"/>
      <c r="H513" s="113"/>
      <c r="I513" s="113"/>
      <c r="J513" s="113"/>
      <c r="K513" s="113"/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</row>
    <row r="514" spans="1:26" ht="17.25" customHeight="1">
      <c r="A514" s="3"/>
      <c r="B514" s="113"/>
      <c r="C514" s="113"/>
      <c r="D514" s="113"/>
      <c r="E514" s="113"/>
      <c r="F514" s="113"/>
      <c r="G514" s="113"/>
      <c r="H514" s="113"/>
      <c r="I514" s="113"/>
      <c r="J514" s="113"/>
      <c r="K514" s="113"/>
      <c r="L514" s="113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</row>
    <row r="515" spans="1:26" ht="17.25" customHeight="1">
      <c r="A515" s="3"/>
      <c r="B515" s="113"/>
      <c r="C515" s="113"/>
      <c r="D515" s="113"/>
      <c r="E515" s="113"/>
      <c r="F515" s="113"/>
      <c r="G515" s="113"/>
      <c r="H515" s="113"/>
      <c r="I515" s="113"/>
      <c r="J515" s="113"/>
      <c r="K515" s="113"/>
      <c r="L515" s="113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</row>
    <row r="516" spans="1:26" ht="17.25" customHeight="1">
      <c r="A516" s="3"/>
      <c r="B516" s="113"/>
      <c r="C516" s="113"/>
      <c r="D516" s="113"/>
      <c r="E516" s="113"/>
      <c r="F516" s="113"/>
      <c r="G516" s="113"/>
      <c r="H516" s="113"/>
      <c r="I516" s="113"/>
      <c r="J516" s="113"/>
      <c r="K516" s="113"/>
      <c r="L516" s="113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</row>
    <row r="517" spans="1:26" ht="17.25" customHeight="1">
      <c r="A517" s="3"/>
      <c r="B517" s="113"/>
      <c r="C517" s="113"/>
      <c r="D517" s="113"/>
      <c r="E517" s="113"/>
      <c r="F517" s="113"/>
      <c r="G517" s="113"/>
      <c r="H517" s="113"/>
      <c r="I517" s="113"/>
      <c r="J517" s="113"/>
      <c r="K517" s="113"/>
      <c r="L517" s="113"/>
      <c r="M517" s="113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</row>
    <row r="518" spans="1:26" ht="17.25" customHeight="1">
      <c r="A518" s="3"/>
      <c r="B518" s="113"/>
      <c r="C518" s="113"/>
      <c r="D518" s="113"/>
      <c r="E518" s="113"/>
      <c r="F518" s="113"/>
      <c r="G518" s="113"/>
      <c r="H518" s="113"/>
      <c r="I518" s="113"/>
      <c r="J518" s="113"/>
      <c r="K518" s="113"/>
      <c r="L518" s="113"/>
      <c r="M518" s="113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</row>
    <row r="519" spans="1:26" ht="17.25" customHeight="1">
      <c r="A519" s="3"/>
      <c r="B519" s="113"/>
      <c r="C519" s="113"/>
      <c r="D519" s="113"/>
      <c r="E519" s="113"/>
      <c r="F519" s="113"/>
      <c r="G519" s="113"/>
      <c r="H519" s="113"/>
      <c r="I519" s="113"/>
      <c r="J519" s="113"/>
      <c r="K519" s="113"/>
      <c r="L519" s="113"/>
      <c r="M519" s="113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</row>
    <row r="520" spans="1:26" ht="17.25" customHeight="1">
      <c r="A520" s="3"/>
      <c r="B520" s="113"/>
      <c r="C520" s="113"/>
      <c r="D520" s="113"/>
      <c r="E520" s="113"/>
      <c r="F520" s="113"/>
      <c r="G520" s="113"/>
      <c r="H520" s="113"/>
      <c r="I520" s="113"/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</row>
    <row r="521" spans="1:26" ht="17.25" customHeight="1">
      <c r="A521" s="3"/>
      <c r="B521" s="113"/>
      <c r="C521" s="113"/>
      <c r="D521" s="113"/>
      <c r="E521" s="113"/>
      <c r="F521" s="113"/>
      <c r="G521" s="113"/>
      <c r="H521" s="113"/>
      <c r="I521" s="113"/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</row>
    <row r="522" spans="1:26" ht="17.25" customHeight="1">
      <c r="A522" s="3"/>
      <c r="B522" s="113"/>
      <c r="C522" s="113"/>
      <c r="D522" s="113"/>
      <c r="E522" s="113"/>
      <c r="F522" s="113"/>
      <c r="G522" s="113"/>
      <c r="H522" s="113"/>
      <c r="I522" s="113"/>
      <c r="J522" s="113"/>
      <c r="K522" s="113"/>
      <c r="L522" s="113"/>
      <c r="M522" s="113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</row>
    <row r="523" spans="1:26" ht="17.25" customHeight="1">
      <c r="A523" s="3"/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</row>
    <row r="524" spans="1:26" ht="17.25" customHeight="1">
      <c r="A524" s="3"/>
      <c r="B524" s="113"/>
      <c r="C524" s="113"/>
      <c r="D524" s="113"/>
      <c r="E524" s="113"/>
      <c r="F524" s="113"/>
      <c r="G524" s="113"/>
      <c r="H524" s="113"/>
      <c r="I524" s="113"/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</row>
    <row r="525" spans="1:26" ht="17.25" customHeight="1">
      <c r="A525" s="3"/>
      <c r="B525" s="113"/>
      <c r="C525" s="113"/>
      <c r="D525" s="113"/>
      <c r="E525" s="113"/>
      <c r="F525" s="113"/>
      <c r="G525" s="113"/>
      <c r="H525" s="113"/>
      <c r="I525" s="113"/>
      <c r="J525" s="113"/>
      <c r="K525" s="113"/>
      <c r="L525" s="113"/>
      <c r="M525" s="113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</row>
    <row r="526" spans="1:26" ht="17.25" customHeight="1">
      <c r="A526" s="3"/>
      <c r="B526" s="113"/>
      <c r="C526" s="113"/>
      <c r="D526" s="113"/>
      <c r="E526" s="113"/>
      <c r="F526" s="113"/>
      <c r="G526" s="113"/>
      <c r="H526" s="113"/>
      <c r="I526" s="113"/>
      <c r="J526" s="113"/>
      <c r="K526" s="113"/>
      <c r="L526" s="113"/>
      <c r="M526" s="113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</row>
    <row r="527" spans="1:26" ht="17.25" customHeight="1">
      <c r="A527" s="3"/>
      <c r="B527" s="113"/>
      <c r="C527" s="113"/>
      <c r="D527" s="113"/>
      <c r="E527" s="113"/>
      <c r="F527" s="113"/>
      <c r="G527" s="113"/>
      <c r="H527" s="113"/>
      <c r="I527" s="113"/>
      <c r="J527" s="113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</row>
    <row r="528" spans="1:26" ht="17.25" customHeight="1">
      <c r="A528" s="3"/>
      <c r="B528" s="113"/>
      <c r="C528" s="113"/>
      <c r="D528" s="113"/>
      <c r="E528" s="113"/>
      <c r="F528" s="113"/>
      <c r="G528" s="113"/>
      <c r="H528" s="113"/>
      <c r="I528" s="113"/>
      <c r="J528" s="113"/>
      <c r="K528" s="113"/>
      <c r="L528" s="113"/>
      <c r="M528" s="113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</row>
    <row r="529" spans="1:26" ht="17.25" customHeight="1">
      <c r="A529" s="3"/>
      <c r="B529" s="113"/>
      <c r="C529" s="113"/>
      <c r="D529" s="113"/>
      <c r="E529" s="113"/>
      <c r="F529" s="113"/>
      <c r="G529" s="113"/>
      <c r="H529" s="113"/>
      <c r="I529" s="113"/>
      <c r="J529" s="113"/>
      <c r="K529" s="113"/>
      <c r="L529" s="113"/>
      <c r="M529" s="113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</row>
    <row r="530" spans="1:26" ht="17.25" customHeight="1">
      <c r="A530" s="3"/>
      <c r="B530" s="113"/>
      <c r="C530" s="113"/>
      <c r="D530" s="113"/>
      <c r="E530" s="113"/>
      <c r="F530" s="113"/>
      <c r="G530" s="113"/>
      <c r="H530" s="113"/>
      <c r="I530" s="113"/>
      <c r="J530" s="113"/>
      <c r="K530" s="113"/>
      <c r="L530" s="113"/>
      <c r="M530" s="113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</row>
    <row r="531" spans="1:26" ht="17.25" customHeight="1">
      <c r="A531" s="3"/>
      <c r="B531" s="113"/>
      <c r="C531" s="113"/>
      <c r="D531" s="113"/>
      <c r="E531" s="113"/>
      <c r="F531" s="113"/>
      <c r="G531" s="113"/>
      <c r="H531" s="113"/>
      <c r="I531" s="113"/>
      <c r="J531" s="113"/>
      <c r="K531" s="113"/>
      <c r="L531" s="113"/>
      <c r="M531" s="113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</row>
    <row r="532" spans="1:26" ht="17.25" customHeight="1">
      <c r="A532" s="3"/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</row>
    <row r="533" spans="1:26" ht="17.25" customHeight="1">
      <c r="A533" s="3"/>
      <c r="B533" s="113"/>
      <c r="C533" s="113"/>
      <c r="D533" s="113"/>
      <c r="E533" s="113"/>
      <c r="F533" s="113"/>
      <c r="G533" s="113"/>
      <c r="H533" s="113"/>
      <c r="I533" s="113"/>
      <c r="J533" s="113"/>
      <c r="K533" s="113"/>
      <c r="L533" s="113"/>
      <c r="M533" s="113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</row>
    <row r="534" spans="1:26" ht="17.25" customHeight="1">
      <c r="A534" s="3"/>
      <c r="B534" s="113"/>
      <c r="C534" s="113"/>
      <c r="D534" s="113"/>
      <c r="E534" s="113"/>
      <c r="F534" s="113"/>
      <c r="G534" s="113"/>
      <c r="H534" s="113"/>
      <c r="I534" s="113"/>
      <c r="J534" s="113"/>
      <c r="K534" s="113"/>
      <c r="L534" s="113"/>
      <c r="M534" s="113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</row>
    <row r="535" spans="1:26" ht="17.25" customHeight="1">
      <c r="A535" s="3"/>
      <c r="B535" s="113"/>
      <c r="C535" s="113"/>
      <c r="D535" s="113"/>
      <c r="E535" s="113"/>
      <c r="F535" s="113"/>
      <c r="G535" s="113"/>
      <c r="H535" s="113"/>
      <c r="I535" s="113"/>
      <c r="J535" s="113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</row>
    <row r="536" spans="1:26" ht="17.25" customHeight="1">
      <c r="A536" s="3"/>
      <c r="B536" s="113"/>
      <c r="C536" s="113"/>
      <c r="D536" s="113"/>
      <c r="E536" s="113"/>
      <c r="F536" s="113"/>
      <c r="G536" s="113"/>
      <c r="H536" s="113"/>
      <c r="I536" s="113"/>
      <c r="J536" s="113"/>
      <c r="K536" s="113"/>
      <c r="L536" s="113"/>
      <c r="M536" s="113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</row>
    <row r="537" spans="1:26" ht="17.25" customHeight="1">
      <c r="A537" s="3"/>
      <c r="B537" s="113"/>
      <c r="C537" s="113"/>
      <c r="D537" s="113"/>
      <c r="E537" s="113"/>
      <c r="F537" s="113"/>
      <c r="G537" s="113"/>
      <c r="H537" s="113"/>
      <c r="I537" s="113"/>
      <c r="J537" s="113"/>
      <c r="K537" s="113"/>
      <c r="L537" s="113"/>
      <c r="M537" s="113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</row>
    <row r="538" spans="1:26" ht="17.25" customHeight="1">
      <c r="A538" s="3"/>
      <c r="B538" s="113"/>
      <c r="C538" s="113"/>
      <c r="D538" s="113"/>
      <c r="E538" s="113"/>
      <c r="F538" s="113"/>
      <c r="G538" s="113"/>
      <c r="H538" s="113"/>
      <c r="I538" s="113"/>
      <c r="J538" s="113"/>
      <c r="K538" s="113"/>
      <c r="L538" s="113"/>
      <c r="M538" s="113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</row>
    <row r="539" spans="1:26" ht="17.25" customHeight="1">
      <c r="A539" s="3"/>
      <c r="B539" s="113"/>
      <c r="C539" s="113"/>
      <c r="D539" s="113"/>
      <c r="E539" s="113"/>
      <c r="F539" s="113"/>
      <c r="G539" s="113"/>
      <c r="H539" s="113"/>
      <c r="I539" s="113"/>
      <c r="J539" s="113"/>
      <c r="K539" s="113"/>
      <c r="L539" s="113"/>
      <c r="M539" s="113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</row>
    <row r="540" spans="1:26" ht="17.25" customHeight="1">
      <c r="A540" s="3"/>
      <c r="B540" s="113"/>
      <c r="C540" s="113"/>
      <c r="D540" s="113"/>
      <c r="E540" s="113"/>
      <c r="F540" s="113"/>
      <c r="G540" s="113"/>
      <c r="H540" s="113"/>
      <c r="I540" s="113"/>
      <c r="J540" s="113"/>
      <c r="K540" s="113"/>
      <c r="L540" s="113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</row>
    <row r="541" spans="1:26" ht="17.25" customHeight="1">
      <c r="A541" s="3"/>
      <c r="B541" s="113"/>
      <c r="C541" s="113"/>
      <c r="D541" s="113"/>
      <c r="E541" s="113"/>
      <c r="F541" s="113"/>
      <c r="G541" s="113"/>
      <c r="H541" s="113"/>
      <c r="I541" s="113"/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</row>
    <row r="542" spans="1:26" ht="17.25" customHeight="1">
      <c r="A542" s="3"/>
      <c r="B542" s="113"/>
      <c r="C542" s="113"/>
      <c r="D542" s="113"/>
      <c r="E542" s="113"/>
      <c r="F542" s="113"/>
      <c r="G542" s="113"/>
      <c r="H542" s="113"/>
      <c r="I542" s="113"/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</row>
    <row r="543" spans="1:26" ht="17.25" customHeight="1">
      <c r="A543" s="3"/>
      <c r="B543" s="113"/>
      <c r="C543" s="113"/>
      <c r="D543" s="113"/>
      <c r="E543" s="113"/>
      <c r="F543" s="113"/>
      <c r="G543" s="113"/>
      <c r="H543" s="113"/>
      <c r="I543" s="113"/>
      <c r="J543" s="113"/>
      <c r="K543" s="113"/>
      <c r="L543" s="113"/>
      <c r="M543" s="113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</row>
    <row r="544" spans="1:26" ht="17.25" customHeight="1">
      <c r="A544" s="3"/>
      <c r="B544" s="113"/>
      <c r="C544" s="113"/>
      <c r="D544" s="113"/>
      <c r="E544" s="113"/>
      <c r="F544" s="113"/>
      <c r="G544" s="113"/>
      <c r="H544" s="113"/>
      <c r="I544" s="113"/>
      <c r="J544" s="113"/>
      <c r="K544" s="113"/>
      <c r="L544" s="113"/>
      <c r="M544" s="113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</row>
    <row r="545" spans="1:26" ht="17.25" customHeight="1">
      <c r="A545" s="3"/>
      <c r="B545" s="113"/>
      <c r="C545" s="113"/>
      <c r="D545" s="113"/>
      <c r="E545" s="113"/>
      <c r="F545" s="113"/>
      <c r="G545" s="113"/>
      <c r="H545" s="113"/>
      <c r="I545" s="113"/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</row>
    <row r="546" spans="1:26" ht="17.25" customHeight="1">
      <c r="A546" s="3"/>
      <c r="B546" s="113"/>
      <c r="C546" s="113"/>
      <c r="D546" s="113"/>
      <c r="E546" s="113"/>
      <c r="F546" s="113"/>
      <c r="G546" s="113"/>
      <c r="H546" s="113"/>
      <c r="I546" s="113"/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</row>
    <row r="547" spans="1:26" ht="17.25" customHeight="1">
      <c r="A547" s="3"/>
      <c r="B547" s="113"/>
      <c r="C547" s="113"/>
      <c r="D547" s="113"/>
      <c r="E547" s="113"/>
      <c r="F547" s="113"/>
      <c r="G547" s="113"/>
      <c r="H547" s="113"/>
      <c r="I547" s="113"/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</row>
    <row r="548" spans="1:26" ht="17.25" customHeight="1">
      <c r="A548" s="3"/>
      <c r="B548" s="113"/>
      <c r="C548" s="113"/>
      <c r="D548" s="113"/>
      <c r="E548" s="113"/>
      <c r="F548" s="113"/>
      <c r="G548" s="113"/>
      <c r="H548" s="113"/>
      <c r="I548" s="113"/>
      <c r="J548" s="113"/>
      <c r="K548" s="113"/>
      <c r="L548" s="113"/>
      <c r="M548" s="113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</row>
    <row r="549" spans="1:26" ht="17.25" customHeight="1">
      <c r="A549" s="3"/>
      <c r="B549" s="113"/>
      <c r="C549" s="113"/>
      <c r="D549" s="113"/>
      <c r="E549" s="113"/>
      <c r="F549" s="113"/>
      <c r="G549" s="113"/>
      <c r="H549" s="113"/>
      <c r="I549" s="113"/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</row>
    <row r="550" spans="1:26" ht="17.25" customHeight="1">
      <c r="A550" s="3"/>
      <c r="B550" s="113"/>
      <c r="C550" s="113"/>
      <c r="D550" s="113"/>
      <c r="E550" s="113"/>
      <c r="F550" s="113"/>
      <c r="G550" s="113"/>
      <c r="H550" s="113"/>
      <c r="I550" s="113"/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</row>
    <row r="551" spans="1:26" ht="17.25" customHeight="1">
      <c r="A551" s="3"/>
      <c r="B551" s="113"/>
      <c r="C551" s="113"/>
      <c r="D551" s="113"/>
      <c r="E551" s="113"/>
      <c r="F551" s="113"/>
      <c r="G551" s="113"/>
      <c r="H551" s="113"/>
      <c r="I551" s="113"/>
      <c r="J551" s="113"/>
      <c r="K551" s="113"/>
      <c r="L551" s="113"/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</row>
    <row r="552" spans="1:26" ht="17.25" customHeight="1">
      <c r="A552" s="3"/>
      <c r="B552" s="113"/>
      <c r="C552" s="113"/>
      <c r="D552" s="113"/>
      <c r="E552" s="113"/>
      <c r="F552" s="113"/>
      <c r="G552" s="113"/>
      <c r="H552" s="113"/>
      <c r="I552" s="113"/>
      <c r="J552" s="113"/>
      <c r="K552" s="113"/>
      <c r="L552" s="113"/>
      <c r="M552" s="113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</row>
    <row r="553" spans="1:26" ht="17.25" customHeight="1">
      <c r="A553" s="3"/>
      <c r="B553" s="113"/>
      <c r="C553" s="113"/>
      <c r="D553" s="113"/>
      <c r="E553" s="113"/>
      <c r="F553" s="113"/>
      <c r="G553" s="113"/>
      <c r="H553" s="113"/>
      <c r="I553" s="113"/>
      <c r="J553" s="113"/>
      <c r="K553" s="113"/>
      <c r="L553" s="113"/>
      <c r="M553" s="113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</row>
    <row r="554" spans="1:26" ht="17.25" customHeight="1">
      <c r="A554" s="3"/>
      <c r="B554" s="113"/>
      <c r="C554" s="113"/>
      <c r="D554" s="113"/>
      <c r="E554" s="113"/>
      <c r="F554" s="113"/>
      <c r="G554" s="113"/>
      <c r="H554" s="113"/>
      <c r="I554" s="113"/>
      <c r="J554" s="113"/>
      <c r="K554" s="113"/>
      <c r="L554" s="113"/>
      <c r="M554" s="113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</row>
    <row r="555" spans="1:26" ht="17.25" customHeight="1">
      <c r="A555" s="3"/>
      <c r="B555" s="113"/>
      <c r="C555" s="113"/>
      <c r="D555" s="113"/>
      <c r="E555" s="113"/>
      <c r="F555" s="113"/>
      <c r="G555" s="113"/>
      <c r="H555" s="113"/>
      <c r="I555" s="113"/>
      <c r="J555" s="113"/>
      <c r="K555" s="113"/>
      <c r="L555" s="113"/>
      <c r="M555" s="113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</row>
    <row r="556" spans="1:26" ht="17.25" customHeight="1">
      <c r="A556" s="3"/>
      <c r="B556" s="113"/>
      <c r="C556" s="113"/>
      <c r="D556" s="113"/>
      <c r="E556" s="113"/>
      <c r="F556" s="113"/>
      <c r="G556" s="113"/>
      <c r="H556" s="113"/>
      <c r="I556" s="113"/>
      <c r="J556" s="113"/>
      <c r="K556" s="113"/>
      <c r="L556" s="113"/>
      <c r="M556" s="113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</row>
    <row r="557" spans="1:26" ht="17.25" customHeight="1">
      <c r="A557" s="3"/>
      <c r="B557" s="113"/>
      <c r="C557" s="113"/>
      <c r="D557" s="113"/>
      <c r="E557" s="113"/>
      <c r="F557" s="113"/>
      <c r="G557" s="113"/>
      <c r="H557" s="113"/>
      <c r="I557" s="113"/>
      <c r="J557" s="113"/>
      <c r="K557" s="113"/>
      <c r="L557" s="113"/>
      <c r="M557" s="113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</row>
    <row r="558" spans="1:26" ht="17.25" customHeight="1">
      <c r="A558" s="3"/>
      <c r="B558" s="113"/>
      <c r="C558" s="113"/>
      <c r="D558" s="113"/>
      <c r="E558" s="113"/>
      <c r="F558" s="113"/>
      <c r="G558" s="113"/>
      <c r="H558" s="113"/>
      <c r="I558" s="113"/>
      <c r="J558" s="113"/>
      <c r="K558" s="113"/>
      <c r="L558" s="113"/>
      <c r="M558" s="113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</row>
    <row r="559" spans="1:26" ht="17.25" customHeight="1">
      <c r="A559" s="3"/>
      <c r="B559" s="113"/>
      <c r="C559" s="113"/>
      <c r="D559" s="113"/>
      <c r="E559" s="113"/>
      <c r="F559" s="113"/>
      <c r="G559" s="113"/>
      <c r="H559" s="113"/>
      <c r="I559" s="113"/>
      <c r="J559" s="113"/>
      <c r="K559" s="113"/>
      <c r="L559" s="113"/>
      <c r="M559" s="113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</row>
    <row r="560" spans="1:26" ht="17.25" customHeight="1">
      <c r="A560" s="3"/>
      <c r="B560" s="113"/>
      <c r="C560" s="113"/>
      <c r="D560" s="113"/>
      <c r="E560" s="113"/>
      <c r="F560" s="113"/>
      <c r="G560" s="113"/>
      <c r="H560" s="113"/>
      <c r="I560" s="113"/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</row>
    <row r="561" spans="1:26" ht="17.25" customHeight="1">
      <c r="A561" s="3"/>
      <c r="B561" s="113"/>
      <c r="C561" s="113"/>
      <c r="D561" s="113"/>
      <c r="E561" s="113"/>
      <c r="F561" s="113"/>
      <c r="G561" s="113"/>
      <c r="H561" s="113"/>
      <c r="I561" s="113"/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</row>
    <row r="562" spans="1:26" ht="17.25" customHeight="1">
      <c r="A562" s="3"/>
      <c r="B562" s="113"/>
      <c r="C562" s="113"/>
      <c r="D562" s="113"/>
      <c r="E562" s="113"/>
      <c r="F562" s="113"/>
      <c r="G562" s="113"/>
      <c r="H562" s="113"/>
      <c r="I562" s="113"/>
      <c r="J562" s="113"/>
      <c r="K562" s="113"/>
      <c r="L562" s="113"/>
      <c r="M562" s="113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</row>
    <row r="563" spans="1:26" ht="17.25" customHeight="1">
      <c r="A563" s="3"/>
      <c r="B563" s="113"/>
      <c r="C563" s="113"/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</row>
    <row r="564" spans="1:26" ht="17.25" customHeight="1">
      <c r="A564" s="3"/>
      <c r="B564" s="113"/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</row>
    <row r="565" spans="1:26" ht="17.25" customHeight="1">
      <c r="A565" s="3"/>
      <c r="B565" s="113"/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</row>
    <row r="566" spans="1:26" ht="17.25" customHeight="1">
      <c r="A566" s="3"/>
      <c r="B566" s="113"/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</row>
    <row r="567" spans="1:26" ht="17.25" customHeight="1">
      <c r="A567" s="3"/>
      <c r="B567" s="113"/>
      <c r="C567" s="113"/>
      <c r="D567" s="113"/>
      <c r="E567" s="113"/>
      <c r="F567" s="113"/>
      <c r="G567" s="113"/>
      <c r="H567" s="113"/>
      <c r="I567" s="113"/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</row>
    <row r="568" spans="1:26" ht="17.25" customHeight="1">
      <c r="A568" s="3"/>
      <c r="B568" s="113"/>
      <c r="C568" s="113"/>
      <c r="D568" s="113"/>
      <c r="E568" s="113"/>
      <c r="F568" s="113"/>
      <c r="G568" s="113"/>
      <c r="H568" s="113"/>
      <c r="I568" s="113"/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</row>
    <row r="569" spans="1:26" ht="17.25" customHeight="1">
      <c r="A569" s="3"/>
      <c r="B569" s="113"/>
      <c r="C569" s="113"/>
      <c r="D569" s="113"/>
      <c r="E569" s="113"/>
      <c r="F569" s="113"/>
      <c r="G569" s="113"/>
      <c r="H569" s="113"/>
      <c r="I569" s="113"/>
      <c r="J569" s="113"/>
      <c r="K569" s="113"/>
      <c r="L569" s="113"/>
      <c r="M569" s="113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</row>
    <row r="570" spans="1:26" ht="17.25" customHeight="1">
      <c r="A570" s="3"/>
      <c r="B570" s="113"/>
      <c r="C570" s="113"/>
      <c r="D570" s="113"/>
      <c r="E570" s="113"/>
      <c r="F570" s="113"/>
      <c r="G570" s="113"/>
      <c r="H570" s="113"/>
      <c r="I570" s="113"/>
      <c r="J570" s="113"/>
      <c r="K570" s="113"/>
      <c r="L570" s="113"/>
      <c r="M570" s="113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</row>
    <row r="571" spans="1:26" ht="17.25" customHeight="1">
      <c r="A571" s="3"/>
      <c r="B571" s="113"/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  <c r="M571" s="113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</row>
    <row r="572" spans="1:26" ht="17.25" customHeight="1">
      <c r="A572" s="3"/>
      <c r="B572" s="113"/>
      <c r="C572" s="113"/>
      <c r="D572" s="113"/>
      <c r="E572" s="113"/>
      <c r="F572" s="113"/>
      <c r="G572" s="113"/>
      <c r="H572" s="113"/>
      <c r="I572" s="113"/>
      <c r="J572" s="113"/>
      <c r="K572" s="113"/>
      <c r="L572" s="113"/>
      <c r="M572" s="113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</row>
    <row r="573" spans="1:26" ht="17.25" customHeight="1">
      <c r="A573" s="3"/>
      <c r="B573" s="113"/>
      <c r="C573" s="113"/>
      <c r="D573" s="113"/>
      <c r="E573" s="113"/>
      <c r="F573" s="113"/>
      <c r="G573" s="113"/>
      <c r="H573" s="113"/>
      <c r="I573" s="113"/>
      <c r="J573" s="113"/>
      <c r="K573" s="113"/>
      <c r="L573" s="113"/>
      <c r="M573" s="113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</row>
    <row r="574" spans="1:26" ht="17.25" customHeight="1">
      <c r="A574" s="3"/>
      <c r="B574" s="113"/>
      <c r="C574" s="113"/>
      <c r="D574" s="113"/>
      <c r="E574" s="113"/>
      <c r="F574" s="113"/>
      <c r="G574" s="113"/>
      <c r="H574" s="113"/>
      <c r="I574" s="113"/>
      <c r="J574" s="113"/>
      <c r="K574" s="113"/>
      <c r="L574" s="113"/>
      <c r="M574" s="113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</row>
    <row r="575" spans="1:26" ht="17.25" customHeight="1">
      <c r="A575" s="3"/>
      <c r="B575" s="113"/>
      <c r="C575" s="113"/>
      <c r="D575" s="113"/>
      <c r="E575" s="113"/>
      <c r="F575" s="113"/>
      <c r="G575" s="113"/>
      <c r="H575" s="113"/>
      <c r="I575" s="113"/>
      <c r="J575" s="113"/>
      <c r="K575" s="113"/>
      <c r="L575" s="113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</row>
    <row r="576" spans="1:26" ht="17.25" customHeight="1">
      <c r="A576" s="3"/>
      <c r="B576" s="113"/>
      <c r="C576" s="113"/>
      <c r="D576" s="113"/>
      <c r="E576" s="113"/>
      <c r="F576" s="113"/>
      <c r="G576" s="113"/>
      <c r="H576" s="113"/>
      <c r="I576" s="113"/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</row>
    <row r="577" spans="1:26" ht="17.25" customHeight="1">
      <c r="A577" s="3"/>
      <c r="B577" s="113"/>
      <c r="C577" s="113"/>
      <c r="D577" s="113"/>
      <c r="E577" s="113"/>
      <c r="F577" s="113"/>
      <c r="G577" s="113"/>
      <c r="H577" s="113"/>
      <c r="I577" s="113"/>
      <c r="J577" s="113"/>
      <c r="K577" s="113"/>
      <c r="L577" s="113"/>
      <c r="M577" s="113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</row>
    <row r="578" spans="1:26" ht="17.25" customHeight="1">
      <c r="A578" s="3"/>
      <c r="B578" s="113"/>
      <c r="C578" s="113"/>
      <c r="D578" s="113"/>
      <c r="E578" s="113"/>
      <c r="F578" s="113"/>
      <c r="G578" s="113"/>
      <c r="H578" s="113"/>
      <c r="I578" s="113"/>
      <c r="J578" s="113"/>
      <c r="K578" s="113"/>
      <c r="L578" s="113"/>
      <c r="M578" s="113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</row>
    <row r="579" spans="1:26" ht="17.25" customHeight="1">
      <c r="A579" s="3"/>
      <c r="B579" s="113"/>
      <c r="C579" s="113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</row>
    <row r="580" spans="1:26" ht="17.25" customHeight="1">
      <c r="A580" s="3"/>
      <c r="B580" s="113"/>
      <c r="C580" s="113"/>
      <c r="D580" s="113"/>
      <c r="E580" s="113"/>
      <c r="F580" s="113"/>
      <c r="G580" s="113"/>
      <c r="H580" s="113"/>
      <c r="I580" s="113"/>
      <c r="J580" s="113"/>
      <c r="K580" s="113"/>
      <c r="L580" s="113"/>
      <c r="M580" s="113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</row>
    <row r="581" spans="1:26" ht="17.25" customHeight="1">
      <c r="A581" s="3"/>
      <c r="B581" s="113"/>
      <c r="C581" s="113"/>
      <c r="D581" s="113"/>
      <c r="E581" s="113"/>
      <c r="F581" s="113"/>
      <c r="G581" s="113"/>
      <c r="H581" s="113"/>
      <c r="I581" s="113"/>
      <c r="J581" s="113"/>
      <c r="K581" s="113"/>
      <c r="L581" s="113"/>
      <c r="M581" s="113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</row>
    <row r="582" spans="1:26" ht="17.25" customHeight="1">
      <c r="A582" s="3"/>
      <c r="B582" s="113"/>
      <c r="C582" s="113"/>
      <c r="D582" s="113"/>
      <c r="E582" s="113"/>
      <c r="F582" s="113"/>
      <c r="G582" s="113"/>
      <c r="H582" s="113"/>
      <c r="I582" s="113"/>
      <c r="J582" s="113"/>
      <c r="K582" s="113"/>
      <c r="L582" s="113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</row>
    <row r="583" spans="1:26" ht="17.25" customHeight="1">
      <c r="A583" s="3"/>
      <c r="B583" s="113"/>
      <c r="C583" s="113"/>
      <c r="D583" s="113"/>
      <c r="E583" s="113"/>
      <c r="F583" s="113"/>
      <c r="G583" s="113"/>
      <c r="H583" s="113"/>
      <c r="I583" s="113"/>
      <c r="J583" s="113"/>
      <c r="K583" s="113"/>
      <c r="L583" s="113"/>
      <c r="M583" s="113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</row>
    <row r="584" spans="1:26" ht="17.25" customHeight="1">
      <c r="A584" s="3"/>
      <c r="B584" s="113"/>
      <c r="C584" s="113"/>
      <c r="D584" s="113"/>
      <c r="E584" s="113"/>
      <c r="F584" s="113"/>
      <c r="G584" s="113"/>
      <c r="H584" s="113"/>
      <c r="I584" s="113"/>
      <c r="J584" s="113"/>
      <c r="K584" s="113"/>
      <c r="L584" s="113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</row>
    <row r="585" spans="1:26" ht="17.25" customHeight="1">
      <c r="A585" s="3"/>
      <c r="B585" s="113"/>
      <c r="C585" s="113"/>
      <c r="D585" s="113"/>
      <c r="E585" s="113"/>
      <c r="F585" s="113"/>
      <c r="G585" s="113"/>
      <c r="H585" s="113"/>
      <c r="I585" s="113"/>
      <c r="J585" s="113"/>
      <c r="K585" s="113"/>
      <c r="L585" s="113"/>
      <c r="M585" s="113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</row>
    <row r="586" spans="1:26" ht="17.25" customHeight="1">
      <c r="A586" s="3"/>
      <c r="B586" s="113"/>
      <c r="C586" s="113"/>
      <c r="D586" s="113"/>
      <c r="E586" s="113"/>
      <c r="F586" s="113"/>
      <c r="G586" s="113"/>
      <c r="H586" s="113"/>
      <c r="I586" s="113"/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</row>
    <row r="587" spans="1:26" ht="17.25" customHeight="1">
      <c r="A587" s="3"/>
      <c r="B587" s="113"/>
      <c r="C587" s="113"/>
      <c r="D587" s="113"/>
      <c r="E587" s="113"/>
      <c r="F587" s="113"/>
      <c r="G587" s="113"/>
      <c r="H587" s="113"/>
      <c r="I587" s="113"/>
      <c r="J587" s="113"/>
      <c r="K587" s="113"/>
      <c r="L587" s="113"/>
      <c r="M587" s="113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</row>
    <row r="588" spans="1:26" ht="17.25" customHeight="1">
      <c r="A588" s="3"/>
      <c r="B588" s="113"/>
      <c r="C588" s="113"/>
      <c r="D588" s="113"/>
      <c r="E588" s="113"/>
      <c r="F588" s="113"/>
      <c r="G588" s="113"/>
      <c r="H588" s="113"/>
      <c r="I588" s="113"/>
      <c r="J588" s="113"/>
      <c r="K588" s="113"/>
      <c r="L588" s="113"/>
      <c r="M588" s="113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</row>
    <row r="589" spans="1:26" ht="17.25" customHeight="1">
      <c r="A589" s="3"/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</row>
    <row r="590" spans="1:26" ht="17.25" customHeight="1">
      <c r="A590" s="3"/>
      <c r="B590" s="113"/>
      <c r="C590" s="113"/>
      <c r="D590" s="113"/>
      <c r="E590" s="113"/>
      <c r="F590" s="113"/>
      <c r="G590" s="113"/>
      <c r="H590" s="113"/>
      <c r="I590" s="113"/>
      <c r="J590" s="113"/>
      <c r="K590" s="113"/>
      <c r="L590" s="113"/>
      <c r="M590" s="113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</row>
    <row r="591" spans="1:26" ht="17.25" customHeight="1">
      <c r="A591" s="3"/>
      <c r="B591" s="113"/>
      <c r="C591" s="113"/>
      <c r="D591" s="113"/>
      <c r="E591" s="113"/>
      <c r="F591" s="113"/>
      <c r="G591" s="113"/>
      <c r="H591" s="113"/>
      <c r="I591" s="113"/>
      <c r="J591" s="113"/>
      <c r="K591" s="113"/>
      <c r="L591" s="113"/>
      <c r="M591" s="113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</row>
    <row r="592" spans="1:26" ht="17.25" customHeight="1">
      <c r="A592" s="3"/>
      <c r="B592" s="113"/>
      <c r="C592" s="113"/>
      <c r="D592" s="113"/>
      <c r="E592" s="113"/>
      <c r="F592" s="113"/>
      <c r="G592" s="113"/>
      <c r="H592" s="113"/>
      <c r="I592" s="113"/>
      <c r="J592" s="113"/>
      <c r="K592" s="113"/>
      <c r="L592" s="113"/>
      <c r="M592" s="113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</row>
    <row r="593" spans="1:26" ht="17.25" customHeight="1">
      <c r="A593" s="3"/>
      <c r="B593" s="113"/>
      <c r="C593" s="113"/>
      <c r="D593" s="113"/>
      <c r="E593" s="113"/>
      <c r="F593" s="113"/>
      <c r="G593" s="113"/>
      <c r="H593" s="113"/>
      <c r="I593" s="113"/>
      <c r="J593" s="113"/>
      <c r="K593" s="113"/>
      <c r="L593" s="11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</row>
    <row r="594" spans="1:26" ht="17.25" customHeight="1">
      <c r="A594" s="3"/>
      <c r="B594" s="113"/>
      <c r="C594" s="113"/>
      <c r="D594" s="113"/>
      <c r="E594" s="113"/>
      <c r="F594" s="113"/>
      <c r="G594" s="113"/>
      <c r="H594" s="113"/>
      <c r="I594" s="113"/>
      <c r="J594" s="113"/>
      <c r="K594" s="113"/>
      <c r="L594" s="113"/>
      <c r="M594" s="113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</row>
    <row r="595" spans="1:26" ht="17.25" customHeight="1">
      <c r="A595" s="3"/>
      <c r="B595" s="113"/>
      <c r="C595" s="113"/>
      <c r="D595" s="113"/>
      <c r="E595" s="113"/>
      <c r="F595" s="113"/>
      <c r="G595" s="113"/>
      <c r="H595" s="113"/>
      <c r="I595" s="113"/>
      <c r="J595" s="113"/>
      <c r="K595" s="113"/>
      <c r="L595" s="113"/>
      <c r="M595" s="113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</row>
    <row r="596" spans="1:26" ht="17.25" customHeight="1">
      <c r="A596" s="3"/>
      <c r="B596" s="113"/>
      <c r="C596" s="113"/>
      <c r="D596" s="113"/>
      <c r="E596" s="113"/>
      <c r="F596" s="113"/>
      <c r="G596" s="113"/>
      <c r="H596" s="113"/>
      <c r="I596" s="113"/>
      <c r="J596" s="113"/>
      <c r="K596" s="113"/>
      <c r="L596" s="113"/>
      <c r="M596" s="113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</row>
    <row r="597" spans="1:26" ht="17.25" customHeight="1">
      <c r="A597" s="3"/>
      <c r="B597" s="113"/>
      <c r="C597" s="113"/>
      <c r="D597" s="113"/>
      <c r="E597" s="113"/>
      <c r="F597" s="113"/>
      <c r="G597" s="113"/>
      <c r="H597" s="113"/>
      <c r="I597" s="113"/>
      <c r="J597" s="113"/>
      <c r="K597" s="113"/>
      <c r="L597" s="113"/>
      <c r="M597" s="113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</row>
    <row r="598" spans="1:26" ht="17.25" customHeight="1">
      <c r="A598" s="3"/>
      <c r="B598" s="113"/>
      <c r="C598" s="113"/>
      <c r="D598" s="113"/>
      <c r="E598" s="113"/>
      <c r="F598" s="113"/>
      <c r="G598" s="113"/>
      <c r="H598" s="113"/>
      <c r="I598" s="113"/>
      <c r="J598" s="113"/>
      <c r="K598" s="113"/>
      <c r="L598" s="113"/>
      <c r="M598" s="113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</row>
    <row r="599" spans="1:26" ht="17.25" customHeight="1">
      <c r="A599" s="3"/>
      <c r="B599" s="113"/>
      <c r="C599" s="113"/>
      <c r="D599" s="113"/>
      <c r="E599" s="113"/>
      <c r="F599" s="113"/>
      <c r="G599" s="113"/>
      <c r="H599" s="113"/>
      <c r="I599" s="113"/>
      <c r="J599" s="113"/>
      <c r="K599" s="113"/>
      <c r="L599" s="113"/>
      <c r="M599" s="113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</row>
    <row r="600" spans="1:26" ht="17.25" customHeight="1">
      <c r="A600" s="3"/>
      <c r="B600" s="113"/>
      <c r="C600" s="113"/>
      <c r="D600" s="113"/>
      <c r="E600" s="113"/>
      <c r="F600" s="113"/>
      <c r="G600" s="113"/>
      <c r="H600" s="113"/>
      <c r="I600" s="113"/>
      <c r="J600" s="113"/>
      <c r="K600" s="113"/>
      <c r="L600" s="113"/>
      <c r="M600" s="113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</row>
    <row r="601" spans="1:26" ht="17.25" customHeight="1">
      <c r="A601" s="3"/>
      <c r="B601" s="113"/>
      <c r="C601" s="113"/>
      <c r="D601" s="113"/>
      <c r="E601" s="113"/>
      <c r="F601" s="113"/>
      <c r="G601" s="113"/>
      <c r="H601" s="113"/>
      <c r="I601" s="113"/>
      <c r="J601" s="113"/>
      <c r="K601" s="113"/>
      <c r="L601" s="113"/>
      <c r="M601" s="113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</row>
    <row r="602" spans="1:26" ht="17.25" customHeight="1">
      <c r="A602" s="3"/>
      <c r="B602" s="113"/>
      <c r="C602" s="113"/>
      <c r="D602" s="113"/>
      <c r="E602" s="113"/>
      <c r="F602" s="113"/>
      <c r="G602" s="113"/>
      <c r="H602" s="113"/>
      <c r="I602" s="113"/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</row>
    <row r="603" spans="1:26" ht="17.25" customHeight="1">
      <c r="A603" s="3"/>
      <c r="B603" s="113"/>
      <c r="C603" s="113"/>
      <c r="D603" s="113"/>
      <c r="E603" s="113"/>
      <c r="F603" s="113"/>
      <c r="G603" s="113"/>
      <c r="H603" s="113"/>
      <c r="I603" s="113"/>
      <c r="J603" s="113"/>
      <c r="K603" s="113"/>
      <c r="L603" s="113"/>
      <c r="M603" s="113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</row>
    <row r="604" spans="1:26" ht="17.25" customHeight="1">
      <c r="A604" s="3"/>
      <c r="B604" s="113"/>
      <c r="C604" s="113"/>
      <c r="D604" s="113"/>
      <c r="E604" s="113"/>
      <c r="F604" s="113"/>
      <c r="G604" s="113"/>
      <c r="H604" s="113"/>
      <c r="I604" s="113"/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</row>
    <row r="605" spans="1:26" ht="17.25" customHeight="1">
      <c r="A605" s="3"/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</row>
    <row r="606" spans="1:26" ht="17.25" customHeight="1">
      <c r="A606" s="3"/>
      <c r="B606" s="113"/>
      <c r="C606" s="113"/>
      <c r="D606" s="113"/>
      <c r="E606" s="113"/>
      <c r="F606" s="113"/>
      <c r="G606" s="113"/>
      <c r="H606" s="113"/>
      <c r="I606" s="113"/>
      <c r="J606" s="113"/>
      <c r="K606" s="113"/>
      <c r="L606" s="113"/>
      <c r="M606" s="113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</row>
    <row r="607" spans="1:26" ht="17.25" customHeight="1">
      <c r="A607" s="3"/>
      <c r="B607" s="113"/>
      <c r="C607" s="113"/>
      <c r="D607" s="113"/>
      <c r="E607" s="113"/>
      <c r="F607" s="113"/>
      <c r="G607" s="113"/>
      <c r="H607" s="113"/>
      <c r="I607" s="113"/>
      <c r="J607" s="113"/>
      <c r="K607" s="113"/>
      <c r="L607" s="113"/>
      <c r="M607" s="113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</row>
    <row r="608" spans="1:26" ht="17.25" customHeight="1">
      <c r="A608" s="3"/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</row>
    <row r="609" spans="1:26" ht="17.25" customHeight="1">
      <c r="A609" s="3"/>
      <c r="B609" s="113"/>
      <c r="C609" s="113"/>
      <c r="D609" s="113"/>
      <c r="E609" s="113"/>
      <c r="F609" s="113"/>
      <c r="G609" s="113"/>
      <c r="H609" s="113"/>
      <c r="I609" s="113"/>
      <c r="J609" s="113"/>
      <c r="K609" s="113"/>
      <c r="L609" s="113"/>
      <c r="M609" s="113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</row>
    <row r="610" spans="1:26" ht="17.25" customHeight="1">
      <c r="A610" s="3"/>
      <c r="B610" s="113"/>
      <c r="C610" s="113"/>
      <c r="D610" s="113"/>
      <c r="E610" s="113"/>
      <c r="F610" s="113"/>
      <c r="G610" s="113"/>
      <c r="H610" s="113"/>
      <c r="I610" s="113"/>
      <c r="J610" s="113"/>
      <c r="K610" s="113"/>
      <c r="L610" s="113"/>
      <c r="M610" s="113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</row>
    <row r="611" spans="1:26" ht="17.25" customHeight="1">
      <c r="A611" s="3"/>
      <c r="B611" s="113"/>
      <c r="C611" s="113"/>
      <c r="D611" s="113"/>
      <c r="E611" s="113"/>
      <c r="F611" s="113"/>
      <c r="G611" s="113"/>
      <c r="H611" s="113"/>
      <c r="I611" s="113"/>
      <c r="J611" s="113"/>
      <c r="K611" s="113"/>
      <c r="L611" s="113"/>
      <c r="M611" s="113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</row>
    <row r="612" spans="1:26" ht="17.25" customHeight="1">
      <c r="A612" s="3"/>
      <c r="B612" s="113"/>
      <c r="C612" s="113"/>
      <c r="D612" s="113"/>
      <c r="E612" s="113"/>
      <c r="F612" s="113"/>
      <c r="G612" s="113"/>
      <c r="H612" s="113"/>
      <c r="I612" s="113"/>
      <c r="J612" s="113"/>
      <c r="K612" s="113"/>
      <c r="L612" s="113"/>
      <c r="M612" s="113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</row>
    <row r="613" spans="1:26" ht="17.25" customHeight="1">
      <c r="A613" s="3"/>
      <c r="B613" s="113"/>
      <c r="C613" s="113"/>
      <c r="D613" s="113"/>
      <c r="E613" s="113"/>
      <c r="F613" s="113"/>
      <c r="G613" s="113"/>
      <c r="H613" s="113"/>
      <c r="I613" s="113"/>
      <c r="J613" s="113"/>
      <c r="K613" s="113"/>
      <c r="L613" s="113"/>
      <c r="M613" s="113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</row>
    <row r="614" spans="1:26" ht="17.25" customHeight="1">
      <c r="A614" s="3"/>
      <c r="B614" s="113"/>
      <c r="C614" s="113"/>
      <c r="D614" s="113"/>
      <c r="E614" s="113"/>
      <c r="F614" s="113"/>
      <c r="G614" s="113"/>
      <c r="H614" s="113"/>
      <c r="I614" s="113"/>
      <c r="J614" s="113"/>
      <c r="K614" s="113"/>
      <c r="L614" s="113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</row>
    <row r="615" spans="1:26" ht="17.25" customHeight="1">
      <c r="A615" s="3"/>
      <c r="B615" s="113"/>
      <c r="C615" s="113"/>
      <c r="D615" s="113"/>
      <c r="E615" s="113"/>
      <c r="F615" s="113"/>
      <c r="G615" s="113"/>
      <c r="H615" s="113"/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</row>
    <row r="616" spans="1:26" ht="17.25" customHeight="1">
      <c r="A616" s="3"/>
      <c r="B616" s="113"/>
      <c r="C616" s="113"/>
      <c r="D616" s="113"/>
      <c r="E616" s="113"/>
      <c r="F616" s="113"/>
      <c r="G616" s="113"/>
      <c r="H616" s="113"/>
      <c r="I616" s="113"/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</row>
    <row r="617" spans="1:26" ht="17.25" customHeight="1">
      <c r="A617" s="3"/>
      <c r="B617" s="113"/>
      <c r="C617" s="113"/>
      <c r="D617" s="113"/>
      <c r="E617" s="113"/>
      <c r="F617" s="113"/>
      <c r="G617" s="113"/>
      <c r="H617" s="113"/>
      <c r="I617" s="113"/>
      <c r="J617" s="113"/>
      <c r="K617" s="113"/>
      <c r="L617" s="113"/>
      <c r="M617" s="113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</row>
    <row r="618" spans="1:26" ht="17.25" customHeight="1">
      <c r="A618" s="3"/>
      <c r="B618" s="113"/>
      <c r="C618" s="113"/>
      <c r="D618" s="113"/>
      <c r="E618" s="113"/>
      <c r="F618" s="113"/>
      <c r="G618" s="113"/>
      <c r="H618" s="113"/>
      <c r="I618" s="113"/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</row>
    <row r="619" spans="1:26" ht="17.25" customHeight="1">
      <c r="A619" s="3"/>
      <c r="B619" s="113"/>
      <c r="C619" s="113"/>
      <c r="D619" s="113"/>
      <c r="E619" s="113"/>
      <c r="F619" s="113"/>
      <c r="G619" s="113"/>
      <c r="H619" s="113"/>
      <c r="I619" s="113"/>
      <c r="J619" s="113"/>
      <c r="K619" s="113"/>
      <c r="L619" s="113"/>
      <c r="M619" s="113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</row>
    <row r="620" spans="1:26" ht="17.25" customHeight="1">
      <c r="A620" s="3"/>
      <c r="B620" s="113"/>
      <c r="C620" s="113"/>
      <c r="D620" s="113"/>
      <c r="E620" s="113"/>
      <c r="F620" s="113"/>
      <c r="G620" s="113"/>
      <c r="H620" s="113"/>
      <c r="I620" s="113"/>
      <c r="J620" s="113"/>
      <c r="K620" s="113"/>
      <c r="L620" s="113"/>
      <c r="M620" s="113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</row>
    <row r="621" spans="1:26" ht="17.25" customHeight="1">
      <c r="A621" s="3"/>
      <c r="B621" s="113"/>
      <c r="C621" s="113"/>
      <c r="D621" s="113"/>
      <c r="E621" s="113"/>
      <c r="F621" s="113"/>
      <c r="G621" s="113"/>
      <c r="H621" s="113"/>
      <c r="I621" s="113"/>
      <c r="J621" s="113"/>
      <c r="K621" s="113"/>
      <c r="L621" s="113"/>
      <c r="M621" s="113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</row>
    <row r="622" spans="1:26" ht="17.25" customHeight="1">
      <c r="A622" s="3"/>
      <c r="B622" s="113"/>
      <c r="C622" s="113"/>
      <c r="D622" s="113"/>
      <c r="E622" s="113"/>
      <c r="F622" s="113"/>
      <c r="G622" s="113"/>
      <c r="H622" s="113"/>
      <c r="I622" s="113"/>
      <c r="J622" s="113"/>
      <c r="K622" s="113"/>
      <c r="L622" s="113"/>
      <c r="M622" s="113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</row>
    <row r="623" spans="1:26" ht="17.25" customHeight="1">
      <c r="A623" s="3"/>
      <c r="B623" s="113"/>
      <c r="C623" s="113"/>
      <c r="D623" s="113"/>
      <c r="E623" s="113"/>
      <c r="F623" s="113"/>
      <c r="G623" s="113"/>
      <c r="H623" s="113"/>
      <c r="I623" s="113"/>
      <c r="J623" s="113"/>
      <c r="K623" s="113"/>
      <c r="L623" s="113"/>
      <c r="M623" s="113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</row>
    <row r="624" spans="1:26" ht="17.25" customHeight="1">
      <c r="A624" s="3"/>
      <c r="B624" s="113"/>
      <c r="C624" s="113"/>
      <c r="D624" s="113"/>
      <c r="E624" s="113"/>
      <c r="F624" s="113"/>
      <c r="G624" s="113"/>
      <c r="H624" s="113"/>
      <c r="I624" s="113"/>
      <c r="J624" s="113"/>
      <c r="K624" s="113"/>
      <c r="L624" s="113"/>
      <c r="M624" s="113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</row>
    <row r="625" spans="1:26" ht="17.25" customHeight="1">
      <c r="A625" s="3"/>
      <c r="B625" s="113"/>
      <c r="C625" s="113"/>
      <c r="D625" s="113"/>
      <c r="E625" s="113"/>
      <c r="F625" s="113"/>
      <c r="G625" s="113"/>
      <c r="H625" s="113"/>
      <c r="I625" s="113"/>
      <c r="J625" s="113"/>
      <c r="K625" s="113"/>
      <c r="L625" s="113"/>
      <c r="M625" s="113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</row>
    <row r="626" spans="1:26" ht="17.25" customHeight="1">
      <c r="A626" s="3"/>
      <c r="B626" s="113"/>
      <c r="C626" s="113"/>
      <c r="D626" s="113"/>
      <c r="E626" s="113"/>
      <c r="F626" s="113"/>
      <c r="G626" s="113"/>
      <c r="H626" s="113"/>
      <c r="I626" s="113"/>
      <c r="J626" s="113"/>
      <c r="K626" s="113"/>
      <c r="L626" s="113"/>
      <c r="M626" s="113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</row>
    <row r="627" spans="1:26" ht="17.25" customHeight="1">
      <c r="A627" s="3"/>
      <c r="B627" s="113"/>
      <c r="C627" s="113"/>
      <c r="D627" s="113"/>
      <c r="E627" s="113"/>
      <c r="F627" s="113"/>
      <c r="G627" s="113"/>
      <c r="H627" s="113"/>
      <c r="I627" s="113"/>
      <c r="J627" s="113"/>
      <c r="K627" s="113"/>
      <c r="L627" s="113"/>
      <c r="M627" s="113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</row>
    <row r="628" spans="1:26" ht="17.25" customHeight="1">
      <c r="A628" s="3"/>
      <c r="B628" s="113"/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</row>
    <row r="629" spans="1:26" ht="17.25" customHeight="1">
      <c r="A629" s="3"/>
      <c r="B629" s="113"/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</row>
    <row r="630" spans="1:26" ht="17.25" customHeight="1">
      <c r="A630" s="3"/>
      <c r="B630" s="113"/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</row>
    <row r="631" spans="1:26" ht="17.25" customHeight="1">
      <c r="A631" s="3"/>
      <c r="B631" s="113"/>
      <c r="C631" s="113"/>
      <c r="D631" s="113"/>
      <c r="E631" s="113"/>
      <c r="F631" s="113"/>
      <c r="G631" s="113"/>
      <c r="H631" s="113"/>
      <c r="I631" s="113"/>
      <c r="J631" s="113"/>
      <c r="K631" s="113"/>
      <c r="L631" s="113"/>
      <c r="M631" s="113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</row>
    <row r="632" spans="1:26" ht="17.25" customHeight="1">
      <c r="A632" s="3"/>
      <c r="B632" s="113"/>
      <c r="C632" s="113"/>
      <c r="D632" s="113"/>
      <c r="E632" s="113"/>
      <c r="F632" s="113"/>
      <c r="G632" s="113"/>
      <c r="H632" s="113"/>
      <c r="I632" s="113"/>
      <c r="J632" s="113"/>
      <c r="K632" s="113"/>
      <c r="L632" s="113"/>
      <c r="M632" s="113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</row>
    <row r="633" spans="1:26" ht="17.25" customHeight="1">
      <c r="A633" s="3"/>
      <c r="B633" s="113"/>
      <c r="C633" s="113"/>
      <c r="D633" s="113"/>
      <c r="E633" s="113"/>
      <c r="F633" s="113"/>
      <c r="G633" s="113"/>
      <c r="H633" s="113"/>
      <c r="I633" s="113"/>
      <c r="J633" s="113"/>
      <c r="K633" s="113"/>
      <c r="L633" s="113"/>
      <c r="M633" s="113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</row>
    <row r="634" spans="1:26" ht="17.25" customHeight="1">
      <c r="A634" s="3"/>
      <c r="B634" s="113"/>
      <c r="C634" s="113"/>
      <c r="D634" s="113"/>
      <c r="E634" s="113"/>
      <c r="F634" s="113"/>
      <c r="G634" s="113"/>
      <c r="H634" s="113"/>
      <c r="I634" s="113"/>
      <c r="J634" s="113"/>
      <c r="K634" s="113"/>
      <c r="L634" s="113"/>
      <c r="M634" s="113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</row>
    <row r="635" spans="1:26" ht="17.25" customHeight="1">
      <c r="A635" s="3"/>
      <c r="B635" s="113"/>
      <c r="C635" s="113"/>
      <c r="D635" s="113"/>
      <c r="E635" s="113"/>
      <c r="F635" s="113"/>
      <c r="G635" s="113"/>
      <c r="H635" s="113"/>
      <c r="I635" s="113"/>
      <c r="J635" s="113"/>
      <c r="K635" s="113"/>
      <c r="L635" s="113"/>
      <c r="M635" s="113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</row>
    <row r="636" spans="1:26" ht="17.25" customHeight="1">
      <c r="A636" s="3"/>
      <c r="B636" s="113"/>
      <c r="C636" s="113"/>
      <c r="D636" s="113"/>
      <c r="E636" s="113"/>
      <c r="F636" s="113"/>
      <c r="G636" s="113"/>
      <c r="H636" s="113"/>
      <c r="I636" s="113"/>
      <c r="J636" s="113"/>
      <c r="K636" s="113"/>
      <c r="L636" s="113"/>
      <c r="M636" s="113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</row>
    <row r="637" spans="1:26" ht="17.25" customHeight="1">
      <c r="A637" s="3"/>
      <c r="B637" s="113"/>
      <c r="C637" s="113"/>
      <c r="D637" s="113"/>
      <c r="E637" s="113"/>
      <c r="F637" s="113"/>
      <c r="G637" s="113"/>
      <c r="H637" s="113"/>
      <c r="I637" s="113"/>
      <c r="J637" s="113"/>
      <c r="K637" s="113"/>
      <c r="L637" s="113"/>
      <c r="M637" s="113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</row>
    <row r="638" spans="1:26" ht="17.25" customHeight="1">
      <c r="A638" s="3"/>
      <c r="B638" s="113"/>
      <c r="C638" s="113"/>
      <c r="D638" s="113"/>
      <c r="E638" s="113"/>
      <c r="F638" s="113"/>
      <c r="G638" s="113"/>
      <c r="H638" s="113"/>
      <c r="I638" s="113"/>
      <c r="J638" s="113"/>
      <c r="K638" s="113"/>
      <c r="L638" s="113"/>
      <c r="M638" s="113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</row>
    <row r="639" spans="1:26" ht="17.25" customHeight="1">
      <c r="A639" s="3"/>
      <c r="B639" s="113"/>
      <c r="C639" s="113"/>
      <c r="D639" s="113"/>
      <c r="E639" s="113"/>
      <c r="F639" s="113"/>
      <c r="G639" s="113"/>
      <c r="H639" s="113"/>
      <c r="I639" s="113"/>
      <c r="J639" s="113"/>
      <c r="K639" s="113"/>
      <c r="L639" s="113"/>
      <c r="M639" s="113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</row>
    <row r="640" spans="1:26" ht="17.25" customHeight="1">
      <c r="A640" s="3"/>
      <c r="B640" s="113"/>
      <c r="C640" s="113"/>
      <c r="D640" s="113"/>
      <c r="E640" s="113"/>
      <c r="F640" s="113"/>
      <c r="G640" s="113"/>
      <c r="H640" s="113"/>
      <c r="I640" s="113"/>
      <c r="J640" s="113"/>
      <c r="K640" s="113"/>
      <c r="L640" s="113"/>
      <c r="M640" s="113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</row>
    <row r="641" spans="1:26" ht="17.25" customHeight="1">
      <c r="A641" s="3"/>
      <c r="B641" s="113"/>
      <c r="C641" s="113"/>
      <c r="D641" s="113"/>
      <c r="E641" s="113"/>
      <c r="F641" s="113"/>
      <c r="G641" s="113"/>
      <c r="H641" s="113"/>
      <c r="I641" s="113"/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</row>
    <row r="642" spans="1:26" ht="17.25" customHeight="1">
      <c r="A642" s="3"/>
      <c r="B642" s="113"/>
      <c r="C642" s="113"/>
      <c r="D642" s="113"/>
      <c r="E642" s="113"/>
      <c r="F642" s="113"/>
      <c r="G642" s="113"/>
      <c r="H642" s="113"/>
      <c r="I642" s="113"/>
      <c r="J642" s="113"/>
      <c r="K642" s="113"/>
      <c r="L642" s="113"/>
      <c r="M642" s="113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</row>
    <row r="643" spans="1:26" ht="17.25" customHeight="1">
      <c r="A643" s="3"/>
      <c r="B643" s="113"/>
      <c r="C643" s="113"/>
      <c r="D643" s="113"/>
      <c r="E643" s="113"/>
      <c r="F643" s="113"/>
      <c r="G643" s="113"/>
      <c r="H643" s="113"/>
      <c r="I643" s="113"/>
      <c r="J643" s="113"/>
      <c r="K643" s="113"/>
      <c r="L643" s="113"/>
      <c r="M643" s="113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</row>
    <row r="644" spans="1:26" ht="17.25" customHeight="1">
      <c r="A644" s="3"/>
      <c r="B644" s="113"/>
      <c r="C644" s="113"/>
      <c r="D644" s="113"/>
      <c r="E644" s="113"/>
      <c r="F644" s="113"/>
      <c r="G644" s="113"/>
      <c r="H644" s="113"/>
      <c r="I644" s="113"/>
      <c r="J644" s="113"/>
      <c r="K644" s="113"/>
      <c r="L644" s="113"/>
      <c r="M644" s="113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</row>
    <row r="645" spans="1:26" ht="17.25" customHeight="1">
      <c r="A645" s="3"/>
      <c r="B645" s="113"/>
      <c r="C645" s="113"/>
      <c r="D645" s="113"/>
      <c r="E645" s="113"/>
      <c r="F645" s="113"/>
      <c r="G645" s="113"/>
      <c r="H645" s="113"/>
      <c r="I645" s="113"/>
      <c r="J645" s="113"/>
      <c r="K645" s="113"/>
      <c r="L645" s="113"/>
      <c r="M645" s="113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17.25" customHeight="1">
      <c r="A646" s="3"/>
      <c r="B646" s="113"/>
      <c r="C646" s="113"/>
      <c r="D646" s="113"/>
      <c r="E646" s="113"/>
      <c r="F646" s="113"/>
      <c r="G646" s="113"/>
      <c r="H646" s="113"/>
      <c r="I646" s="113"/>
      <c r="J646" s="113"/>
      <c r="K646" s="113"/>
      <c r="L646" s="113"/>
      <c r="M646" s="113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</row>
    <row r="647" spans="1:26" ht="17.25" customHeight="1">
      <c r="A647" s="3"/>
      <c r="B647" s="113"/>
      <c r="C647" s="113"/>
      <c r="D647" s="113"/>
      <c r="E647" s="113"/>
      <c r="F647" s="113"/>
      <c r="G647" s="113"/>
      <c r="H647" s="113"/>
      <c r="I647" s="113"/>
      <c r="J647" s="113"/>
      <c r="K647" s="113"/>
      <c r="L647" s="113"/>
      <c r="M647" s="113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</row>
    <row r="648" spans="1:26" ht="17.25" customHeight="1">
      <c r="A648" s="3"/>
      <c r="B648" s="113"/>
      <c r="C648" s="113"/>
      <c r="D648" s="113"/>
      <c r="E648" s="113"/>
      <c r="F648" s="113"/>
      <c r="G648" s="113"/>
      <c r="H648" s="113"/>
      <c r="I648" s="113"/>
      <c r="J648" s="113"/>
      <c r="K648" s="113"/>
      <c r="L648" s="113"/>
      <c r="M648" s="113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</row>
    <row r="649" spans="1:26" ht="17.25" customHeight="1">
      <c r="A649" s="3"/>
      <c r="B649" s="113"/>
      <c r="C649" s="113"/>
      <c r="D649" s="113"/>
      <c r="E649" s="113"/>
      <c r="F649" s="113"/>
      <c r="G649" s="113"/>
      <c r="H649" s="113"/>
      <c r="I649" s="113"/>
      <c r="J649" s="113"/>
      <c r="K649" s="113"/>
      <c r="L649" s="113"/>
      <c r="M649" s="113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</row>
    <row r="650" spans="1:26" ht="17.25" customHeight="1">
      <c r="A650" s="3"/>
      <c r="B650" s="113"/>
      <c r="C650" s="113"/>
      <c r="D650" s="113"/>
      <c r="E650" s="113"/>
      <c r="F650" s="113"/>
      <c r="G650" s="113"/>
      <c r="H650" s="113"/>
      <c r="I650" s="113"/>
      <c r="J650" s="113"/>
      <c r="K650" s="113"/>
      <c r="L650" s="113"/>
      <c r="M650" s="113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</row>
    <row r="651" spans="1:26" ht="17.25" customHeight="1">
      <c r="A651" s="3"/>
      <c r="B651" s="113"/>
      <c r="C651" s="113"/>
      <c r="D651" s="113"/>
      <c r="E651" s="113"/>
      <c r="F651" s="113"/>
      <c r="G651" s="113"/>
      <c r="H651" s="113"/>
      <c r="I651" s="113"/>
      <c r="J651" s="113"/>
      <c r="K651" s="113"/>
      <c r="L651" s="113"/>
      <c r="M651" s="113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</row>
    <row r="652" spans="1:26" ht="17.25" customHeight="1">
      <c r="A652" s="3"/>
      <c r="B652" s="113"/>
      <c r="C652" s="113"/>
      <c r="D652" s="113"/>
      <c r="E652" s="113"/>
      <c r="F652" s="113"/>
      <c r="G652" s="113"/>
      <c r="H652" s="113"/>
      <c r="I652" s="113"/>
      <c r="J652" s="113"/>
      <c r="K652" s="113"/>
      <c r="L652" s="113"/>
      <c r="M652" s="113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</row>
    <row r="653" spans="1:26" ht="17.25" customHeight="1">
      <c r="A653" s="3"/>
      <c r="B653" s="113"/>
      <c r="C653" s="113"/>
      <c r="D653" s="113"/>
      <c r="E653" s="113"/>
      <c r="F653" s="113"/>
      <c r="G653" s="113"/>
      <c r="H653" s="113"/>
      <c r="I653" s="113"/>
      <c r="J653" s="113"/>
      <c r="K653" s="113"/>
      <c r="L653" s="113"/>
      <c r="M653" s="113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</row>
    <row r="654" spans="1:26" ht="17.25" customHeight="1">
      <c r="A654" s="3"/>
      <c r="B654" s="113"/>
      <c r="C654" s="113"/>
      <c r="D654" s="113"/>
      <c r="E654" s="113"/>
      <c r="F654" s="113"/>
      <c r="G654" s="113"/>
      <c r="H654" s="113"/>
      <c r="I654" s="113"/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</row>
    <row r="655" spans="1:26" ht="17.25" customHeight="1">
      <c r="A655" s="3"/>
      <c r="B655" s="113"/>
      <c r="C655" s="113"/>
      <c r="D655" s="113"/>
      <c r="E655" s="113"/>
      <c r="F655" s="113"/>
      <c r="G655" s="113"/>
      <c r="H655" s="113"/>
      <c r="I655" s="113"/>
      <c r="J655" s="113"/>
      <c r="K655" s="113"/>
      <c r="L655" s="113"/>
      <c r="M655" s="113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</row>
    <row r="656" spans="1:26" ht="17.25" customHeight="1">
      <c r="A656" s="3"/>
      <c r="B656" s="113"/>
      <c r="C656" s="113"/>
      <c r="D656" s="113"/>
      <c r="E656" s="113"/>
      <c r="F656" s="113"/>
      <c r="G656" s="113"/>
      <c r="H656" s="113"/>
      <c r="I656" s="113"/>
      <c r="J656" s="113"/>
      <c r="K656" s="113"/>
      <c r="L656" s="113"/>
      <c r="M656" s="113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</row>
    <row r="657" spans="1:26" ht="17.25" customHeight="1">
      <c r="A657" s="3"/>
      <c r="B657" s="113"/>
      <c r="C657" s="113"/>
      <c r="D657" s="113"/>
      <c r="E657" s="113"/>
      <c r="F657" s="113"/>
      <c r="G657" s="113"/>
      <c r="H657" s="113"/>
      <c r="I657" s="113"/>
      <c r="J657" s="113"/>
      <c r="K657" s="113"/>
      <c r="L657" s="113"/>
      <c r="M657" s="113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</row>
    <row r="658" spans="1:26" ht="17.25" customHeight="1">
      <c r="A658" s="3"/>
      <c r="B658" s="113"/>
      <c r="C658" s="113"/>
      <c r="D658" s="113"/>
      <c r="E658" s="113"/>
      <c r="F658" s="113"/>
      <c r="G658" s="113"/>
      <c r="H658" s="113"/>
      <c r="I658" s="113"/>
      <c r="J658" s="113"/>
      <c r="K658" s="113"/>
      <c r="L658" s="113"/>
      <c r="M658" s="113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</row>
    <row r="659" spans="1:26" ht="17.25" customHeight="1">
      <c r="A659" s="3"/>
      <c r="B659" s="113"/>
      <c r="C659" s="113"/>
      <c r="D659" s="113"/>
      <c r="E659" s="113"/>
      <c r="F659" s="113"/>
      <c r="G659" s="113"/>
      <c r="H659" s="113"/>
      <c r="I659" s="113"/>
      <c r="J659" s="113"/>
      <c r="K659" s="113"/>
      <c r="L659" s="113"/>
      <c r="M659" s="113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</row>
    <row r="660" spans="1:26" ht="17.25" customHeight="1">
      <c r="A660" s="3"/>
      <c r="B660" s="113"/>
      <c r="C660" s="113"/>
      <c r="D660" s="113"/>
      <c r="E660" s="113"/>
      <c r="F660" s="113"/>
      <c r="G660" s="113"/>
      <c r="H660" s="113"/>
      <c r="I660" s="113"/>
      <c r="J660" s="113"/>
      <c r="K660" s="113"/>
      <c r="L660" s="113"/>
      <c r="M660" s="113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</row>
    <row r="661" spans="1:26" ht="17.25" customHeight="1">
      <c r="A661" s="3"/>
      <c r="B661" s="113"/>
      <c r="C661" s="113"/>
      <c r="D661" s="113"/>
      <c r="E661" s="113"/>
      <c r="F661" s="113"/>
      <c r="G661" s="113"/>
      <c r="H661" s="113"/>
      <c r="I661" s="113"/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</row>
    <row r="662" spans="1:26" ht="17.25" customHeight="1">
      <c r="A662" s="3"/>
      <c r="B662" s="113"/>
      <c r="C662" s="113"/>
      <c r="D662" s="113"/>
      <c r="E662" s="113"/>
      <c r="F662" s="113"/>
      <c r="G662" s="113"/>
      <c r="H662" s="113"/>
      <c r="I662" s="113"/>
      <c r="J662" s="113"/>
      <c r="K662" s="113"/>
      <c r="L662" s="113"/>
      <c r="M662" s="113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</row>
    <row r="663" spans="1:26" ht="17.25" customHeight="1">
      <c r="A663" s="3"/>
      <c r="B663" s="113"/>
      <c r="C663" s="113"/>
      <c r="D663" s="113"/>
      <c r="E663" s="113"/>
      <c r="F663" s="113"/>
      <c r="G663" s="113"/>
      <c r="H663" s="113"/>
      <c r="I663" s="113"/>
      <c r="J663" s="113"/>
      <c r="K663" s="113"/>
      <c r="L663" s="113"/>
      <c r="M663" s="113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</row>
    <row r="664" spans="1:26" ht="17.25" customHeight="1">
      <c r="A664" s="3"/>
      <c r="B664" s="113"/>
      <c r="C664" s="113"/>
      <c r="D664" s="113"/>
      <c r="E664" s="113"/>
      <c r="F664" s="113"/>
      <c r="G664" s="113"/>
      <c r="H664" s="113"/>
      <c r="I664" s="113"/>
      <c r="J664" s="113"/>
      <c r="K664" s="113"/>
      <c r="L664" s="113"/>
      <c r="M664" s="113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</row>
    <row r="665" spans="1:26" ht="17.25" customHeight="1">
      <c r="A665" s="3"/>
      <c r="B665" s="113"/>
      <c r="C665" s="113"/>
      <c r="D665" s="113"/>
      <c r="E665" s="113"/>
      <c r="F665" s="113"/>
      <c r="G665" s="113"/>
      <c r="H665" s="113"/>
      <c r="I665" s="113"/>
      <c r="J665" s="113"/>
      <c r="K665" s="113"/>
      <c r="L665" s="113"/>
      <c r="M665" s="113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</row>
    <row r="666" spans="1:26" ht="17.25" customHeight="1">
      <c r="A666" s="3"/>
      <c r="B666" s="113"/>
      <c r="C666" s="113"/>
      <c r="D666" s="113"/>
      <c r="E666" s="113"/>
      <c r="F666" s="113"/>
      <c r="G666" s="113"/>
      <c r="H666" s="113"/>
      <c r="I666" s="113"/>
      <c r="J666" s="113"/>
      <c r="K666" s="113"/>
      <c r="L666" s="113"/>
      <c r="M666" s="113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</row>
    <row r="667" spans="1:26" ht="17.25" customHeight="1">
      <c r="A667" s="3"/>
      <c r="B667" s="113"/>
      <c r="C667" s="113"/>
      <c r="D667" s="113"/>
      <c r="E667" s="113"/>
      <c r="F667" s="113"/>
      <c r="G667" s="113"/>
      <c r="H667" s="113"/>
      <c r="I667" s="113"/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</row>
    <row r="668" spans="1:26" ht="17.25" customHeight="1">
      <c r="A668" s="3"/>
      <c r="B668" s="113"/>
      <c r="C668" s="113"/>
      <c r="D668" s="113"/>
      <c r="E668" s="113"/>
      <c r="F668" s="113"/>
      <c r="G668" s="113"/>
      <c r="H668" s="113"/>
      <c r="I668" s="113"/>
      <c r="J668" s="113"/>
      <c r="K668" s="113"/>
      <c r="L668" s="113"/>
      <c r="M668" s="113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</row>
    <row r="669" spans="1:26" ht="17.25" customHeight="1">
      <c r="A669" s="3"/>
      <c r="B669" s="113"/>
      <c r="C669" s="113"/>
      <c r="D669" s="113"/>
      <c r="E669" s="113"/>
      <c r="F669" s="113"/>
      <c r="G669" s="113"/>
      <c r="H669" s="113"/>
      <c r="I669" s="113"/>
      <c r="J669" s="113"/>
      <c r="K669" s="113"/>
      <c r="L669" s="113"/>
      <c r="M669" s="113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</row>
    <row r="670" spans="1:26" ht="17.25" customHeight="1">
      <c r="A670" s="3"/>
      <c r="B670" s="113"/>
      <c r="C670" s="113"/>
      <c r="D670" s="113"/>
      <c r="E670" s="113"/>
      <c r="F670" s="113"/>
      <c r="G670" s="113"/>
      <c r="H670" s="113"/>
      <c r="I670" s="113"/>
      <c r="J670" s="113"/>
      <c r="K670" s="113"/>
      <c r="L670" s="113"/>
      <c r="M670" s="113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</row>
    <row r="671" spans="1:26" ht="17.25" customHeight="1">
      <c r="A671" s="3"/>
      <c r="B671" s="113"/>
      <c r="C671" s="113"/>
      <c r="D671" s="113"/>
      <c r="E671" s="113"/>
      <c r="F671" s="113"/>
      <c r="G671" s="113"/>
      <c r="H671" s="113"/>
      <c r="I671" s="113"/>
      <c r="J671" s="113"/>
      <c r="K671" s="113"/>
      <c r="L671" s="113"/>
      <c r="M671" s="113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</row>
    <row r="672" spans="1:26" ht="17.25" customHeight="1">
      <c r="A672" s="3"/>
      <c r="B672" s="113"/>
      <c r="C672" s="113"/>
      <c r="D672" s="113"/>
      <c r="E672" s="113"/>
      <c r="F672" s="113"/>
      <c r="G672" s="113"/>
      <c r="H672" s="113"/>
      <c r="I672" s="113"/>
      <c r="J672" s="113"/>
      <c r="K672" s="113"/>
      <c r="L672" s="113"/>
      <c r="M672" s="113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</row>
    <row r="673" spans="1:26" ht="17.25" customHeight="1">
      <c r="A673" s="3"/>
      <c r="B673" s="113"/>
      <c r="C673" s="113"/>
      <c r="D673" s="113"/>
      <c r="E673" s="113"/>
      <c r="F673" s="113"/>
      <c r="G673" s="113"/>
      <c r="H673" s="113"/>
      <c r="I673" s="113"/>
      <c r="J673" s="113"/>
      <c r="K673" s="113"/>
      <c r="L673" s="113"/>
      <c r="M673" s="113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</row>
    <row r="674" spans="1:26" ht="17.25" customHeight="1">
      <c r="A674" s="3"/>
      <c r="B674" s="113"/>
      <c r="C674" s="113"/>
      <c r="D674" s="113"/>
      <c r="E674" s="113"/>
      <c r="F674" s="113"/>
      <c r="G674" s="113"/>
      <c r="H674" s="113"/>
      <c r="I674" s="113"/>
      <c r="J674" s="113"/>
      <c r="K674" s="113"/>
      <c r="L674" s="113"/>
      <c r="M674" s="113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</row>
    <row r="675" spans="1:26" ht="17.25" customHeight="1">
      <c r="A675" s="3"/>
      <c r="B675" s="113"/>
      <c r="C675" s="113"/>
      <c r="D675" s="113"/>
      <c r="E675" s="113"/>
      <c r="F675" s="113"/>
      <c r="G675" s="113"/>
      <c r="H675" s="113"/>
      <c r="I675" s="113"/>
      <c r="J675" s="113"/>
      <c r="K675" s="113"/>
      <c r="L675" s="113"/>
      <c r="M675" s="113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</row>
    <row r="676" spans="1:26" ht="17.25" customHeight="1">
      <c r="A676" s="3"/>
      <c r="B676" s="113"/>
      <c r="C676" s="113"/>
      <c r="D676" s="113"/>
      <c r="E676" s="113"/>
      <c r="F676" s="113"/>
      <c r="G676" s="113"/>
      <c r="H676" s="113"/>
      <c r="I676" s="113"/>
      <c r="J676" s="113"/>
      <c r="K676" s="113"/>
      <c r="L676" s="113"/>
      <c r="M676" s="113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</row>
    <row r="677" spans="1:26" ht="17.25" customHeight="1">
      <c r="A677" s="3"/>
      <c r="B677" s="113"/>
      <c r="C677" s="113"/>
      <c r="D677" s="113"/>
      <c r="E677" s="113"/>
      <c r="F677" s="113"/>
      <c r="G677" s="113"/>
      <c r="H677" s="113"/>
      <c r="I677" s="113"/>
      <c r="J677" s="113"/>
      <c r="K677" s="113"/>
      <c r="L677" s="113"/>
      <c r="M677" s="113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</row>
    <row r="678" spans="1:26" ht="17.25" customHeight="1">
      <c r="A678" s="3"/>
      <c r="B678" s="113"/>
      <c r="C678" s="113"/>
      <c r="D678" s="113"/>
      <c r="E678" s="113"/>
      <c r="F678" s="113"/>
      <c r="G678" s="113"/>
      <c r="H678" s="113"/>
      <c r="I678" s="113"/>
      <c r="J678" s="113"/>
      <c r="K678" s="113"/>
      <c r="L678" s="113"/>
      <c r="M678" s="113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</row>
    <row r="679" spans="1:26" ht="17.25" customHeight="1">
      <c r="A679" s="3"/>
      <c r="B679" s="113"/>
      <c r="C679" s="113"/>
      <c r="D679" s="113"/>
      <c r="E679" s="113"/>
      <c r="F679" s="113"/>
      <c r="G679" s="113"/>
      <c r="H679" s="113"/>
      <c r="I679" s="113"/>
      <c r="J679" s="113"/>
      <c r="K679" s="113"/>
      <c r="L679" s="113"/>
      <c r="M679" s="113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</row>
    <row r="680" spans="1:26" ht="17.25" customHeight="1">
      <c r="A680" s="3"/>
      <c r="B680" s="113"/>
      <c r="C680" s="113"/>
      <c r="D680" s="113"/>
      <c r="E680" s="113"/>
      <c r="F680" s="113"/>
      <c r="G680" s="113"/>
      <c r="H680" s="113"/>
      <c r="I680" s="113"/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</row>
    <row r="681" spans="1:26" ht="17.25" customHeight="1">
      <c r="A681" s="3"/>
      <c r="B681" s="113"/>
      <c r="C681" s="113"/>
      <c r="D681" s="113"/>
      <c r="E681" s="113"/>
      <c r="F681" s="113"/>
      <c r="G681" s="113"/>
      <c r="H681" s="113"/>
      <c r="I681" s="113"/>
      <c r="J681" s="113"/>
      <c r="K681" s="113"/>
      <c r="L681" s="113"/>
      <c r="M681" s="113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</row>
    <row r="682" spans="1:26" ht="17.25" customHeight="1">
      <c r="A682" s="3"/>
      <c r="B682" s="113"/>
      <c r="C682" s="113"/>
      <c r="D682" s="113"/>
      <c r="E682" s="113"/>
      <c r="F682" s="113"/>
      <c r="G682" s="113"/>
      <c r="H682" s="113"/>
      <c r="I682" s="113"/>
      <c r="J682" s="113"/>
      <c r="K682" s="113"/>
      <c r="L682" s="113"/>
      <c r="M682" s="113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</row>
    <row r="683" spans="1:26" ht="17.25" customHeight="1">
      <c r="A683" s="3"/>
      <c r="B683" s="113"/>
      <c r="C683" s="113"/>
      <c r="D683" s="113"/>
      <c r="E683" s="113"/>
      <c r="F683" s="113"/>
      <c r="G683" s="113"/>
      <c r="H683" s="113"/>
      <c r="I683" s="113"/>
      <c r="J683" s="113"/>
      <c r="K683" s="113"/>
      <c r="L683" s="113"/>
      <c r="M683" s="113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</row>
    <row r="684" spans="1:26" ht="17.25" customHeight="1">
      <c r="A684" s="3"/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</row>
    <row r="685" spans="1:26" ht="17.25" customHeight="1">
      <c r="A685" s="3"/>
      <c r="B685" s="113"/>
      <c r="C685" s="113"/>
      <c r="D685" s="113"/>
      <c r="E685" s="113"/>
      <c r="F685" s="113"/>
      <c r="G685" s="113"/>
      <c r="H685" s="113"/>
      <c r="I685" s="113"/>
      <c r="J685" s="113"/>
      <c r="K685" s="113"/>
      <c r="L685" s="113"/>
      <c r="M685" s="113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</row>
    <row r="686" spans="1:26" ht="17.25" customHeight="1">
      <c r="A686" s="3"/>
      <c r="B686" s="113"/>
      <c r="C686" s="113"/>
      <c r="D686" s="113"/>
      <c r="E686" s="113"/>
      <c r="F686" s="113"/>
      <c r="G686" s="113"/>
      <c r="H686" s="113"/>
      <c r="I686" s="113"/>
      <c r="J686" s="113"/>
      <c r="K686" s="113"/>
      <c r="L686" s="113"/>
      <c r="M686" s="113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</row>
    <row r="687" spans="1:26" ht="17.25" customHeight="1">
      <c r="A687" s="3"/>
      <c r="B687" s="113"/>
      <c r="C687" s="113"/>
      <c r="D687" s="113"/>
      <c r="E687" s="113"/>
      <c r="F687" s="113"/>
      <c r="G687" s="113"/>
      <c r="H687" s="113"/>
      <c r="I687" s="113"/>
      <c r="J687" s="113"/>
      <c r="K687" s="113"/>
      <c r="L687" s="113"/>
      <c r="M687" s="113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</row>
    <row r="688" spans="1:26" ht="17.25" customHeight="1">
      <c r="A688" s="3"/>
      <c r="B688" s="113"/>
      <c r="C688" s="113"/>
      <c r="D688" s="113"/>
      <c r="E688" s="113"/>
      <c r="F688" s="113"/>
      <c r="G688" s="113"/>
      <c r="H688" s="113"/>
      <c r="I688" s="113"/>
      <c r="J688" s="113"/>
      <c r="K688" s="113"/>
      <c r="L688" s="113"/>
      <c r="M688" s="113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</row>
    <row r="689" spans="1:26" ht="17.25" customHeight="1">
      <c r="A689" s="3"/>
      <c r="B689" s="113"/>
      <c r="C689" s="113"/>
      <c r="D689" s="113"/>
      <c r="E689" s="113"/>
      <c r="F689" s="113"/>
      <c r="G689" s="113"/>
      <c r="H689" s="113"/>
      <c r="I689" s="113"/>
      <c r="J689" s="113"/>
      <c r="K689" s="113"/>
      <c r="L689" s="113"/>
      <c r="M689" s="113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</row>
    <row r="690" spans="1:26" ht="17.25" customHeight="1">
      <c r="A690" s="3"/>
      <c r="B690" s="113"/>
      <c r="C690" s="113"/>
      <c r="D690" s="113"/>
      <c r="E690" s="113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</row>
    <row r="691" spans="1:26" ht="17.25" customHeight="1">
      <c r="A691" s="3"/>
      <c r="B691" s="113"/>
      <c r="C691" s="113"/>
      <c r="D691" s="113"/>
      <c r="E691" s="113"/>
      <c r="F691" s="113"/>
      <c r="G691" s="113"/>
      <c r="H691" s="113"/>
      <c r="I691" s="113"/>
      <c r="J691" s="113"/>
      <c r="K691" s="113"/>
      <c r="L691" s="113"/>
      <c r="M691" s="113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</row>
    <row r="692" spans="1:26" ht="17.25" customHeight="1">
      <c r="A692" s="3"/>
      <c r="B692" s="113"/>
      <c r="C692" s="113"/>
      <c r="D692" s="113"/>
      <c r="E692" s="113"/>
      <c r="F692" s="113"/>
      <c r="G692" s="113"/>
      <c r="H692" s="113"/>
      <c r="I692" s="113"/>
      <c r="J692" s="113"/>
      <c r="K692" s="113"/>
      <c r="L692" s="113"/>
      <c r="M692" s="113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</row>
    <row r="693" spans="1:26" ht="17.25" customHeight="1">
      <c r="A693" s="3"/>
      <c r="B693" s="113"/>
      <c r="C693" s="113"/>
      <c r="D693" s="113"/>
      <c r="E693" s="113"/>
      <c r="F693" s="113"/>
      <c r="G693" s="113"/>
      <c r="H693" s="113"/>
      <c r="I693" s="113"/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</row>
    <row r="694" spans="1:26" ht="17.25" customHeight="1">
      <c r="A694" s="3"/>
      <c r="B694" s="113"/>
      <c r="C694" s="113"/>
      <c r="D694" s="113"/>
      <c r="E694" s="113"/>
      <c r="F694" s="113"/>
      <c r="G694" s="113"/>
      <c r="H694" s="113"/>
      <c r="I694" s="113"/>
      <c r="J694" s="113"/>
      <c r="K694" s="113"/>
      <c r="L694" s="113"/>
      <c r="M694" s="113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</row>
    <row r="695" spans="1:26" ht="17.25" customHeight="1">
      <c r="A695" s="3"/>
      <c r="B695" s="113"/>
      <c r="C695" s="113"/>
      <c r="D695" s="113"/>
      <c r="E695" s="113"/>
      <c r="F695" s="113"/>
      <c r="G695" s="113"/>
      <c r="H695" s="113"/>
      <c r="I695" s="113"/>
      <c r="J695" s="113"/>
      <c r="K695" s="113"/>
      <c r="L695" s="113"/>
      <c r="M695" s="113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</row>
    <row r="696" spans="1:26" ht="17.25" customHeight="1">
      <c r="A696" s="3"/>
      <c r="B696" s="113"/>
      <c r="C696" s="113"/>
      <c r="D696" s="113"/>
      <c r="E696" s="113"/>
      <c r="F696" s="113"/>
      <c r="G696" s="113"/>
      <c r="H696" s="113"/>
      <c r="I696" s="113"/>
      <c r="J696" s="113"/>
      <c r="K696" s="113"/>
      <c r="L696" s="113"/>
      <c r="M696" s="113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</row>
    <row r="697" spans="1:26" ht="17.25" customHeight="1">
      <c r="A697" s="3"/>
      <c r="B697" s="113"/>
      <c r="C697" s="113"/>
      <c r="D697" s="113"/>
      <c r="E697" s="113"/>
      <c r="F697" s="113"/>
      <c r="G697" s="113"/>
      <c r="H697" s="113"/>
      <c r="I697" s="113"/>
      <c r="J697" s="113"/>
      <c r="K697" s="113"/>
      <c r="L697" s="113"/>
      <c r="M697" s="113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</row>
    <row r="698" spans="1:26" ht="17.25" customHeight="1">
      <c r="A698" s="3"/>
      <c r="B698" s="113"/>
      <c r="C698" s="113"/>
      <c r="D698" s="113"/>
      <c r="E698" s="113"/>
      <c r="F698" s="113"/>
      <c r="G698" s="113"/>
      <c r="H698" s="113"/>
      <c r="I698" s="113"/>
      <c r="J698" s="113"/>
      <c r="K698" s="113"/>
      <c r="L698" s="113"/>
      <c r="M698" s="113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</row>
    <row r="699" spans="1:26" ht="17.25" customHeight="1">
      <c r="A699" s="3"/>
      <c r="B699" s="113"/>
      <c r="C699" s="113"/>
      <c r="D699" s="113"/>
      <c r="E699" s="113"/>
      <c r="F699" s="113"/>
      <c r="G699" s="113"/>
      <c r="H699" s="113"/>
      <c r="I699" s="113"/>
      <c r="J699" s="113"/>
      <c r="K699" s="113"/>
      <c r="L699" s="113"/>
      <c r="M699" s="113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</row>
    <row r="700" spans="1:26" ht="17.25" customHeight="1">
      <c r="A700" s="3"/>
      <c r="B700" s="113"/>
      <c r="C700" s="113"/>
      <c r="D700" s="113"/>
      <c r="E700" s="113"/>
      <c r="F700" s="113"/>
      <c r="G700" s="113"/>
      <c r="H700" s="113"/>
      <c r="I700" s="113"/>
      <c r="J700" s="113"/>
      <c r="K700" s="113"/>
      <c r="L700" s="113"/>
      <c r="M700" s="113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</row>
    <row r="701" spans="1:26" ht="17.25" customHeight="1">
      <c r="A701" s="3"/>
      <c r="B701" s="113"/>
      <c r="C701" s="113"/>
      <c r="D701" s="113"/>
      <c r="E701" s="113"/>
      <c r="F701" s="113"/>
      <c r="G701" s="113"/>
      <c r="H701" s="113"/>
      <c r="I701" s="113"/>
      <c r="J701" s="113"/>
      <c r="K701" s="113"/>
      <c r="L701" s="113"/>
      <c r="M701" s="113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</row>
    <row r="702" spans="1:26" ht="17.25" customHeight="1">
      <c r="A702" s="3"/>
      <c r="B702" s="113"/>
      <c r="C702" s="113"/>
      <c r="D702" s="113"/>
      <c r="E702" s="113"/>
      <c r="F702" s="113"/>
      <c r="G702" s="113"/>
      <c r="H702" s="113"/>
      <c r="I702" s="113"/>
      <c r="J702" s="113"/>
      <c r="K702" s="113"/>
      <c r="L702" s="113"/>
      <c r="M702" s="113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</row>
    <row r="703" spans="1:26" ht="17.25" customHeight="1">
      <c r="A703" s="3"/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</row>
    <row r="704" spans="1:26" ht="17.25" customHeight="1">
      <c r="A704" s="3"/>
      <c r="B704" s="113"/>
      <c r="C704" s="113"/>
      <c r="D704" s="113"/>
      <c r="E704" s="113"/>
      <c r="F704" s="113"/>
      <c r="G704" s="113"/>
      <c r="H704" s="113"/>
      <c r="I704" s="113"/>
      <c r="J704" s="113"/>
      <c r="K704" s="113"/>
      <c r="L704" s="113"/>
      <c r="M704" s="113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</row>
    <row r="705" spans="1:26" ht="17.25" customHeight="1">
      <c r="A705" s="3"/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</row>
    <row r="706" spans="1:26" ht="17.25" customHeight="1">
      <c r="A706" s="3"/>
      <c r="B706" s="113"/>
      <c r="C706" s="113"/>
      <c r="D706" s="113"/>
      <c r="E706" s="113"/>
      <c r="F706" s="113"/>
      <c r="G706" s="113"/>
      <c r="H706" s="113"/>
      <c r="I706" s="113"/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</row>
    <row r="707" spans="1:26" ht="17.25" customHeight="1">
      <c r="A707" s="3"/>
      <c r="B707" s="113"/>
      <c r="C707" s="113"/>
      <c r="D707" s="113"/>
      <c r="E707" s="113"/>
      <c r="F707" s="113"/>
      <c r="G707" s="113"/>
      <c r="H707" s="113"/>
      <c r="I707" s="113"/>
      <c r="J707" s="113"/>
      <c r="K707" s="113"/>
      <c r="L707" s="113"/>
      <c r="M707" s="113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</row>
    <row r="708" spans="1:26" ht="17.25" customHeight="1">
      <c r="A708" s="3"/>
      <c r="B708" s="113"/>
      <c r="C708" s="113"/>
      <c r="D708" s="113"/>
      <c r="E708" s="113"/>
      <c r="F708" s="113"/>
      <c r="G708" s="113"/>
      <c r="H708" s="113"/>
      <c r="I708" s="113"/>
      <c r="J708" s="113"/>
      <c r="K708" s="113"/>
      <c r="L708" s="113"/>
      <c r="M708" s="113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</row>
    <row r="709" spans="1:26" ht="17.25" customHeight="1">
      <c r="A709" s="3"/>
      <c r="B709" s="113"/>
      <c r="C709" s="113"/>
      <c r="D709" s="113"/>
      <c r="E709" s="113"/>
      <c r="F709" s="113"/>
      <c r="G709" s="113"/>
      <c r="H709" s="113"/>
      <c r="I709" s="113"/>
      <c r="J709" s="113"/>
      <c r="K709" s="113"/>
      <c r="L709" s="113"/>
      <c r="M709" s="113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</row>
    <row r="710" spans="1:26" ht="17.25" customHeight="1">
      <c r="A710" s="3"/>
      <c r="B710" s="113"/>
      <c r="C710" s="113"/>
      <c r="D710" s="113"/>
      <c r="E710" s="113"/>
      <c r="F710" s="113"/>
      <c r="G710" s="113"/>
      <c r="H710" s="113"/>
      <c r="I710" s="113"/>
      <c r="J710" s="113"/>
      <c r="K710" s="113"/>
      <c r="L710" s="113"/>
      <c r="M710" s="113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</row>
    <row r="711" spans="1:26" ht="17.25" customHeight="1">
      <c r="A711" s="3"/>
      <c r="B711" s="113"/>
      <c r="C711" s="113"/>
      <c r="D711" s="113"/>
      <c r="E711" s="113"/>
      <c r="F711" s="113"/>
      <c r="G711" s="113"/>
      <c r="H711" s="113"/>
      <c r="I711" s="113"/>
      <c r="J711" s="113"/>
      <c r="K711" s="113"/>
      <c r="L711" s="113"/>
      <c r="M711" s="113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</row>
    <row r="712" spans="1:26" ht="17.25" customHeight="1">
      <c r="A712" s="3"/>
      <c r="B712" s="113"/>
      <c r="C712" s="113"/>
      <c r="D712" s="113"/>
      <c r="E712" s="113"/>
      <c r="F712" s="113"/>
      <c r="G712" s="113"/>
      <c r="H712" s="113"/>
      <c r="I712" s="113"/>
      <c r="J712" s="113"/>
      <c r="K712" s="113"/>
      <c r="L712" s="113"/>
      <c r="M712" s="113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</row>
    <row r="713" spans="1:26" ht="17.25" customHeight="1">
      <c r="A713" s="3"/>
      <c r="B713" s="113"/>
      <c r="C713" s="113"/>
      <c r="D713" s="113"/>
      <c r="E713" s="113"/>
      <c r="F713" s="113"/>
      <c r="G713" s="113"/>
      <c r="H713" s="113"/>
      <c r="I713" s="113"/>
      <c r="J713" s="113"/>
      <c r="K713" s="113"/>
      <c r="L713" s="113"/>
      <c r="M713" s="113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</row>
    <row r="714" spans="1:26" ht="17.25" customHeight="1">
      <c r="A714" s="3"/>
      <c r="B714" s="113"/>
      <c r="C714" s="113"/>
      <c r="D714" s="113"/>
      <c r="E714" s="113"/>
      <c r="F714" s="113"/>
      <c r="G714" s="113"/>
      <c r="H714" s="113"/>
      <c r="I714" s="113"/>
      <c r="J714" s="113"/>
      <c r="K714" s="113"/>
      <c r="L714" s="113"/>
      <c r="M714" s="113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</row>
    <row r="715" spans="1:26" ht="17.25" customHeight="1">
      <c r="A715" s="3"/>
      <c r="B715" s="113"/>
      <c r="C715" s="113"/>
      <c r="D715" s="113"/>
      <c r="E715" s="113"/>
      <c r="F715" s="113"/>
      <c r="G715" s="113"/>
      <c r="H715" s="113"/>
      <c r="I715" s="113"/>
      <c r="J715" s="113"/>
      <c r="K715" s="113"/>
      <c r="L715" s="113"/>
      <c r="M715" s="113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</row>
    <row r="716" spans="1:26" ht="17.25" customHeight="1">
      <c r="A716" s="3"/>
      <c r="B716" s="113"/>
      <c r="C716" s="113"/>
      <c r="D716" s="113"/>
      <c r="E716" s="113"/>
      <c r="F716" s="113"/>
      <c r="G716" s="113"/>
      <c r="H716" s="113"/>
      <c r="I716" s="113"/>
      <c r="J716" s="113"/>
      <c r="K716" s="113"/>
      <c r="L716" s="113"/>
      <c r="M716" s="113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</row>
    <row r="717" spans="1:26" ht="17.25" customHeight="1">
      <c r="A717" s="3"/>
      <c r="B717" s="113"/>
      <c r="C717" s="113"/>
      <c r="D717" s="113"/>
      <c r="E717" s="113"/>
      <c r="F717" s="113"/>
      <c r="G717" s="113"/>
      <c r="H717" s="113"/>
      <c r="I717" s="113"/>
      <c r="J717" s="113"/>
      <c r="K717" s="113"/>
      <c r="L717" s="113"/>
      <c r="M717" s="113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</row>
    <row r="718" spans="1:26" ht="17.25" customHeight="1">
      <c r="A718" s="3"/>
      <c r="B718" s="113"/>
      <c r="C718" s="113"/>
      <c r="D718" s="113"/>
      <c r="E718" s="113"/>
      <c r="F718" s="113"/>
      <c r="G718" s="113"/>
      <c r="H718" s="113"/>
      <c r="I718" s="113"/>
      <c r="J718" s="113"/>
      <c r="K718" s="113"/>
      <c r="L718" s="113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</row>
    <row r="719" spans="1:26" ht="17.25" customHeight="1">
      <c r="A719" s="3"/>
      <c r="B719" s="113"/>
      <c r="C719" s="113"/>
      <c r="D719" s="113"/>
      <c r="E719" s="113"/>
      <c r="F719" s="113"/>
      <c r="G719" s="113"/>
      <c r="H719" s="113"/>
      <c r="I719" s="113"/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</row>
    <row r="720" spans="1:26" ht="17.25" customHeight="1">
      <c r="A720" s="3"/>
      <c r="B720" s="113"/>
      <c r="C720" s="113"/>
      <c r="D720" s="113"/>
      <c r="E720" s="113"/>
      <c r="F720" s="113"/>
      <c r="G720" s="113"/>
      <c r="H720" s="113"/>
      <c r="I720" s="113"/>
      <c r="J720" s="113"/>
      <c r="K720" s="113"/>
      <c r="L720" s="113"/>
      <c r="M720" s="113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</row>
    <row r="721" spans="1:26" ht="17.25" customHeight="1">
      <c r="A721" s="3"/>
      <c r="B721" s="113"/>
      <c r="C721" s="113"/>
      <c r="D721" s="113"/>
      <c r="E721" s="113"/>
      <c r="F721" s="113"/>
      <c r="G721" s="113"/>
      <c r="H721" s="113"/>
      <c r="I721" s="113"/>
      <c r="J721" s="113"/>
      <c r="K721" s="113"/>
      <c r="L721" s="113"/>
      <c r="M721" s="113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</row>
    <row r="722" spans="1:26" ht="17.25" customHeight="1">
      <c r="A722" s="3"/>
      <c r="B722" s="113"/>
      <c r="C722" s="113"/>
      <c r="D722" s="113"/>
      <c r="E722" s="113"/>
      <c r="F722" s="113"/>
      <c r="G722" s="113"/>
      <c r="H722" s="113"/>
      <c r="I722" s="113"/>
      <c r="J722" s="113"/>
      <c r="K722" s="113"/>
      <c r="L722" s="113"/>
      <c r="M722" s="113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</row>
    <row r="723" spans="1:26" ht="17.25" customHeight="1">
      <c r="A723" s="3"/>
      <c r="B723" s="113"/>
      <c r="C723" s="113"/>
      <c r="D723" s="113"/>
      <c r="E723" s="113"/>
      <c r="F723" s="113"/>
      <c r="G723" s="113"/>
      <c r="H723" s="113"/>
      <c r="I723" s="113"/>
      <c r="J723" s="113"/>
      <c r="K723" s="113"/>
      <c r="L723" s="113"/>
      <c r="M723" s="113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</row>
    <row r="724" spans="1:26" ht="17.25" customHeight="1">
      <c r="A724" s="3"/>
      <c r="B724" s="113"/>
      <c r="C724" s="113"/>
      <c r="D724" s="113"/>
      <c r="E724" s="113"/>
      <c r="F724" s="113"/>
      <c r="G724" s="113"/>
      <c r="H724" s="113"/>
      <c r="I724" s="113"/>
      <c r="J724" s="113"/>
      <c r="K724" s="113"/>
      <c r="L724" s="113"/>
      <c r="M724" s="113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</row>
    <row r="725" spans="1:26" ht="17.25" customHeight="1">
      <c r="A725" s="3"/>
      <c r="B725" s="113"/>
      <c r="C725" s="113"/>
      <c r="D725" s="113"/>
      <c r="E725" s="113"/>
      <c r="F725" s="113"/>
      <c r="G725" s="113"/>
      <c r="H725" s="113"/>
      <c r="I725" s="113"/>
      <c r="J725" s="113"/>
      <c r="K725" s="113"/>
      <c r="L725" s="113"/>
      <c r="M725" s="113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</row>
    <row r="726" spans="1:26" ht="17.25" customHeight="1">
      <c r="A726" s="3"/>
      <c r="B726" s="113"/>
      <c r="C726" s="113"/>
      <c r="D726" s="113"/>
      <c r="E726" s="113"/>
      <c r="F726" s="113"/>
      <c r="G726" s="113"/>
      <c r="H726" s="113"/>
      <c r="I726" s="113"/>
      <c r="J726" s="113"/>
      <c r="K726" s="113"/>
      <c r="L726" s="113"/>
      <c r="M726" s="113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</row>
    <row r="727" spans="1:26" ht="17.25" customHeight="1">
      <c r="A727" s="3"/>
      <c r="B727" s="113"/>
      <c r="C727" s="113"/>
      <c r="D727" s="113"/>
      <c r="E727" s="113"/>
      <c r="F727" s="113"/>
      <c r="G727" s="113"/>
      <c r="H727" s="113"/>
      <c r="I727" s="113"/>
      <c r="J727" s="113"/>
      <c r="K727" s="113"/>
      <c r="L727" s="113"/>
      <c r="M727" s="113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</row>
    <row r="728" spans="1:26" ht="17.25" customHeight="1">
      <c r="A728" s="3"/>
      <c r="B728" s="113"/>
      <c r="C728" s="113"/>
      <c r="D728" s="113"/>
      <c r="E728" s="113"/>
      <c r="F728" s="113"/>
      <c r="G728" s="113"/>
      <c r="H728" s="113"/>
      <c r="I728" s="113"/>
      <c r="J728" s="113"/>
      <c r="K728" s="113"/>
      <c r="L728" s="113"/>
      <c r="M728" s="113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</row>
    <row r="729" spans="1:26" ht="17.25" customHeight="1">
      <c r="A729" s="3"/>
      <c r="B729" s="113"/>
      <c r="C729" s="113"/>
      <c r="D729" s="113"/>
      <c r="E729" s="113"/>
      <c r="F729" s="113"/>
      <c r="G729" s="113"/>
      <c r="H729" s="113"/>
      <c r="I729" s="113"/>
      <c r="J729" s="113"/>
      <c r="K729" s="113"/>
      <c r="L729" s="113"/>
      <c r="M729" s="113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</row>
    <row r="730" spans="1:26" ht="17.25" customHeight="1">
      <c r="A730" s="3"/>
      <c r="B730" s="113"/>
      <c r="C730" s="113"/>
      <c r="D730" s="113"/>
      <c r="E730" s="113"/>
      <c r="F730" s="113"/>
      <c r="G730" s="113"/>
      <c r="H730" s="113"/>
      <c r="I730" s="113"/>
      <c r="J730" s="113"/>
      <c r="K730" s="113"/>
      <c r="L730" s="113"/>
      <c r="M730" s="113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</row>
    <row r="731" spans="1:26" ht="17.25" customHeight="1">
      <c r="A731" s="3"/>
      <c r="B731" s="113"/>
      <c r="C731" s="113"/>
      <c r="D731" s="113"/>
      <c r="E731" s="113"/>
      <c r="F731" s="113"/>
      <c r="G731" s="113"/>
      <c r="H731" s="113"/>
      <c r="I731" s="113"/>
      <c r="J731" s="113"/>
      <c r="K731" s="113"/>
      <c r="L731" s="113"/>
      <c r="M731" s="113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</row>
    <row r="732" spans="1:26" ht="17.25" customHeight="1">
      <c r="A732" s="3"/>
      <c r="B732" s="113"/>
      <c r="C732" s="113"/>
      <c r="D732" s="113"/>
      <c r="E732" s="113"/>
      <c r="F732" s="113"/>
      <c r="G732" s="113"/>
      <c r="H732" s="113"/>
      <c r="I732" s="113"/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</row>
    <row r="733" spans="1:26" ht="17.25" customHeight="1">
      <c r="A733" s="3"/>
      <c r="B733" s="113"/>
      <c r="C733" s="113"/>
      <c r="D733" s="113"/>
      <c r="E733" s="113"/>
      <c r="F733" s="113"/>
      <c r="G733" s="113"/>
      <c r="H733" s="113"/>
      <c r="I733" s="113"/>
      <c r="J733" s="113"/>
      <c r="K733" s="113"/>
      <c r="L733" s="113"/>
      <c r="M733" s="113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</row>
    <row r="734" spans="1:26" ht="17.25" customHeight="1">
      <c r="A734" s="3"/>
      <c r="B734" s="113"/>
      <c r="C734" s="113"/>
      <c r="D734" s="113"/>
      <c r="E734" s="113"/>
      <c r="F734" s="113"/>
      <c r="G734" s="113"/>
      <c r="H734" s="113"/>
      <c r="I734" s="113"/>
      <c r="J734" s="113"/>
      <c r="K734" s="113"/>
      <c r="L734" s="113"/>
      <c r="M734" s="113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</row>
    <row r="735" spans="1:26" ht="17.25" customHeight="1">
      <c r="A735" s="3"/>
      <c r="B735" s="113"/>
      <c r="C735" s="113"/>
      <c r="D735" s="113"/>
      <c r="E735" s="113"/>
      <c r="F735" s="113"/>
      <c r="G735" s="113"/>
      <c r="H735" s="113"/>
      <c r="I735" s="113"/>
      <c r="J735" s="113"/>
      <c r="K735" s="113"/>
      <c r="L735" s="113"/>
      <c r="M735" s="113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</row>
    <row r="736" spans="1:26" ht="17.25" customHeight="1">
      <c r="A736" s="3"/>
      <c r="B736" s="113"/>
      <c r="C736" s="113"/>
      <c r="D736" s="113"/>
      <c r="E736" s="113"/>
      <c r="F736" s="113"/>
      <c r="G736" s="113"/>
      <c r="H736" s="113"/>
      <c r="I736" s="113"/>
      <c r="J736" s="113"/>
      <c r="K736" s="113"/>
      <c r="L736" s="113"/>
      <c r="M736" s="113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</row>
    <row r="737" spans="1:26" ht="17.25" customHeight="1">
      <c r="A737" s="3"/>
      <c r="B737" s="113"/>
      <c r="C737" s="113"/>
      <c r="D737" s="113"/>
      <c r="E737" s="113"/>
      <c r="F737" s="113"/>
      <c r="G737" s="113"/>
      <c r="H737" s="113"/>
      <c r="I737" s="113"/>
      <c r="J737" s="113"/>
      <c r="K737" s="113"/>
      <c r="L737" s="113"/>
      <c r="M737" s="113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</row>
    <row r="738" spans="1:26" ht="17.25" customHeight="1">
      <c r="A738" s="3"/>
      <c r="B738" s="113"/>
      <c r="C738" s="113"/>
      <c r="D738" s="113"/>
      <c r="E738" s="113"/>
      <c r="F738" s="113"/>
      <c r="G738" s="113"/>
      <c r="H738" s="113"/>
      <c r="I738" s="113"/>
      <c r="J738" s="113"/>
      <c r="K738" s="113"/>
      <c r="L738" s="113"/>
      <c r="M738" s="113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</row>
    <row r="739" spans="1:26" ht="17.25" customHeight="1">
      <c r="A739" s="3"/>
      <c r="B739" s="113"/>
      <c r="C739" s="113"/>
      <c r="D739" s="113"/>
      <c r="E739" s="113"/>
      <c r="F739" s="113"/>
      <c r="G739" s="113"/>
      <c r="H739" s="113"/>
      <c r="I739" s="113"/>
      <c r="J739" s="113"/>
      <c r="K739" s="113"/>
      <c r="L739" s="113"/>
      <c r="M739" s="113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</row>
    <row r="740" spans="1:26" ht="17.25" customHeight="1">
      <c r="A740" s="3"/>
      <c r="B740" s="113"/>
      <c r="C740" s="113"/>
      <c r="D740" s="113"/>
      <c r="E740" s="113"/>
      <c r="F740" s="113"/>
      <c r="G740" s="113"/>
      <c r="H740" s="113"/>
      <c r="I740" s="113"/>
      <c r="J740" s="113"/>
      <c r="K740" s="113"/>
      <c r="L740" s="113"/>
      <c r="M740" s="113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</row>
    <row r="741" spans="1:26" ht="17.25" customHeight="1">
      <c r="A741" s="3"/>
      <c r="B741" s="113"/>
      <c r="C741" s="113"/>
      <c r="D741" s="113"/>
      <c r="E741" s="113"/>
      <c r="F741" s="113"/>
      <c r="G741" s="113"/>
      <c r="H741" s="113"/>
      <c r="I741" s="113"/>
      <c r="J741" s="113"/>
      <c r="K741" s="113"/>
      <c r="L741" s="113"/>
      <c r="M741" s="113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</row>
    <row r="742" spans="1:26" ht="17.25" customHeight="1">
      <c r="A742" s="3"/>
      <c r="B742" s="113"/>
      <c r="C742" s="113"/>
      <c r="D742" s="113"/>
      <c r="E742" s="113"/>
      <c r="F742" s="113"/>
      <c r="G742" s="113"/>
      <c r="H742" s="113"/>
      <c r="I742" s="113"/>
      <c r="J742" s="113"/>
      <c r="K742" s="113"/>
      <c r="L742" s="113"/>
      <c r="M742" s="113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</row>
    <row r="743" spans="1:26" ht="17.25" customHeight="1">
      <c r="A743" s="3"/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</row>
    <row r="744" spans="1:26" ht="17.25" customHeight="1">
      <c r="A744" s="3"/>
      <c r="B744" s="113"/>
      <c r="C744" s="113"/>
      <c r="D744" s="113"/>
      <c r="E744" s="113"/>
      <c r="F744" s="113"/>
      <c r="G744" s="113"/>
      <c r="H744" s="113"/>
      <c r="I744" s="113"/>
      <c r="J744" s="113"/>
      <c r="K744" s="113"/>
      <c r="L744" s="113"/>
      <c r="M744" s="113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</row>
    <row r="745" spans="1:26" ht="17.25" customHeight="1">
      <c r="A745" s="3"/>
      <c r="B745" s="113"/>
      <c r="C745" s="113"/>
      <c r="D745" s="113"/>
      <c r="E745" s="113"/>
      <c r="F745" s="113"/>
      <c r="G745" s="113"/>
      <c r="H745" s="113"/>
      <c r="I745" s="113"/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</row>
    <row r="746" spans="1:26" ht="17.25" customHeight="1">
      <c r="A746" s="3"/>
      <c r="B746" s="113"/>
      <c r="C746" s="113"/>
      <c r="D746" s="113"/>
      <c r="E746" s="113"/>
      <c r="F746" s="113"/>
      <c r="G746" s="113"/>
      <c r="H746" s="113"/>
      <c r="I746" s="113"/>
      <c r="J746" s="113"/>
      <c r="K746" s="113"/>
      <c r="L746" s="113"/>
      <c r="M746" s="113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</row>
    <row r="747" spans="1:26" ht="17.25" customHeight="1">
      <c r="A747" s="3"/>
      <c r="B747" s="113"/>
      <c r="C747" s="113"/>
      <c r="D747" s="113"/>
      <c r="E747" s="113"/>
      <c r="F747" s="113"/>
      <c r="G747" s="113"/>
      <c r="H747" s="113"/>
      <c r="I747" s="113"/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</row>
    <row r="748" spans="1:26" ht="17.25" customHeight="1">
      <c r="A748" s="3"/>
      <c r="B748" s="113"/>
      <c r="C748" s="113"/>
      <c r="D748" s="113"/>
      <c r="E748" s="113"/>
      <c r="F748" s="113"/>
      <c r="G748" s="113"/>
      <c r="H748" s="113"/>
      <c r="I748" s="113"/>
      <c r="J748" s="113"/>
      <c r="K748" s="113"/>
      <c r="L748" s="113"/>
      <c r="M748" s="113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</row>
    <row r="749" spans="1:26" ht="17.25" customHeight="1">
      <c r="A749" s="3"/>
      <c r="B749" s="113"/>
      <c r="C749" s="113"/>
      <c r="D749" s="113"/>
      <c r="E749" s="113"/>
      <c r="F749" s="113"/>
      <c r="G749" s="113"/>
      <c r="H749" s="113"/>
      <c r="I749" s="113"/>
      <c r="J749" s="113"/>
      <c r="K749" s="113"/>
      <c r="L749" s="113"/>
      <c r="M749" s="113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</row>
    <row r="750" spans="1:26" ht="17.25" customHeight="1">
      <c r="A750" s="3"/>
      <c r="B750" s="113"/>
      <c r="C750" s="113"/>
      <c r="D750" s="113"/>
      <c r="E750" s="113"/>
      <c r="F750" s="113"/>
      <c r="G750" s="113"/>
      <c r="H750" s="113"/>
      <c r="I750" s="113"/>
      <c r="J750" s="113"/>
      <c r="K750" s="113"/>
      <c r="L750" s="113"/>
      <c r="M750" s="113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</row>
    <row r="751" spans="1:26" ht="17.25" customHeight="1">
      <c r="A751" s="3"/>
      <c r="B751" s="113"/>
      <c r="C751" s="113"/>
      <c r="D751" s="113"/>
      <c r="E751" s="113"/>
      <c r="F751" s="113"/>
      <c r="G751" s="113"/>
      <c r="H751" s="113"/>
      <c r="I751" s="113"/>
      <c r="J751" s="113"/>
      <c r="K751" s="113"/>
      <c r="L751" s="113"/>
      <c r="M751" s="113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</row>
    <row r="752" spans="1:26" ht="17.25" customHeight="1">
      <c r="A752" s="3"/>
      <c r="B752" s="113"/>
      <c r="C752" s="113"/>
      <c r="D752" s="113"/>
      <c r="E752" s="113"/>
      <c r="F752" s="113"/>
      <c r="G752" s="113"/>
      <c r="H752" s="113"/>
      <c r="I752" s="113"/>
      <c r="J752" s="113"/>
      <c r="K752" s="113"/>
      <c r="L752" s="113"/>
      <c r="M752" s="113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</row>
    <row r="753" spans="1:26" ht="17.25" customHeight="1">
      <c r="A753" s="3"/>
      <c r="B753" s="113"/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</row>
    <row r="754" spans="1:26" ht="17.25" customHeight="1">
      <c r="A754" s="3"/>
      <c r="B754" s="113"/>
      <c r="C754" s="113"/>
      <c r="D754" s="113"/>
      <c r="E754" s="113"/>
      <c r="F754" s="113"/>
      <c r="G754" s="113"/>
      <c r="H754" s="113"/>
      <c r="I754" s="113"/>
      <c r="J754" s="113"/>
      <c r="K754" s="113"/>
      <c r="L754" s="113"/>
      <c r="M754" s="113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</row>
    <row r="755" spans="1:26" ht="17.25" customHeight="1">
      <c r="A755" s="3"/>
      <c r="B755" s="113"/>
      <c r="C755" s="113"/>
      <c r="D755" s="113"/>
      <c r="E755" s="113"/>
      <c r="F755" s="113"/>
      <c r="G755" s="113"/>
      <c r="H755" s="113"/>
      <c r="I755" s="113"/>
      <c r="J755" s="113"/>
      <c r="K755" s="113"/>
      <c r="L755" s="113"/>
      <c r="M755" s="113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</row>
    <row r="756" spans="1:26" ht="17.25" customHeight="1">
      <c r="A756" s="3"/>
      <c r="B756" s="113"/>
      <c r="C756" s="113"/>
      <c r="D756" s="113"/>
      <c r="E756" s="113"/>
      <c r="F756" s="113"/>
      <c r="G756" s="113"/>
      <c r="H756" s="113"/>
      <c r="I756" s="113"/>
      <c r="J756" s="113"/>
      <c r="K756" s="113"/>
      <c r="L756" s="113"/>
      <c r="M756" s="113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</row>
    <row r="757" spans="1:26" ht="17.25" customHeight="1">
      <c r="A757" s="3"/>
      <c r="B757" s="113"/>
      <c r="C757" s="113"/>
      <c r="D757" s="113"/>
      <c r="E757" s="113"/>
      <c r="F757" s="113"/>
      <c r="G757" s="113"/>
      <c r="H757" s="113"/>
      <c r="I757" s="113"/>
      <c r="J757" s="113"/>
      <c r="K757" s="113"/>
      <c r="L757" s="113"/>
      <c r="M757" s="113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</row>
    <row r="758" spans="1:26" ht="17.25" customHeight="1">
      <c r="A758" s="3"/>
      <c r="B758" s="113"/>
      <c r="C758" s="113"/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</row>
    <row r="759" spans="1:26" ht="17.25" customHeight="1">
      <c r="A759" s="3"/>
      <c r="B759" s="113"/>
      <c r="C759" s="113"/>
      <c r="D759" s="113"/>
      <c r="E759" s="113"/>
      <c r="F759" s="113"/>
      <c r="G759" s="113"/>
      <c r="H759" s="113"/>
      <c r="I759" s="113"/>
      <c r="J759" s="113"/>
      <c r="K759" s="113"/>
      <c r="L759" s="113"/>
      <c r="M759" s="113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</row>
    <row r="760" spans="1:26" ht="17.25" customHeight="1">
      <c r="A760" s="3"/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</row>
    <row r="761" spans="1:26" ht="17.25" customHeight="1">
      <c r="A761" s="3"/>
      <c r="B761" s="113"/>
      <c r="C761" s="113"/>
      <c r="D761" s="113"/>
      <c r="E761" s="113"/>
      <c r="F761" s="113"/>
      <c r="G761" s="113"/>
      <c r="H761" s="113"/>
      <c r="I761" s="113"/>
      <c r="J761" s="113"/>
      <c r="K761" s="113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</row>
    <row r="762" spans="1:26" ht="17.25" customHeight="1">
      <c r="A762" s="3"/>
      <c r="B762" s="113"/>
      <c r="C762" s="113"/>
      <c r="D762" s="113"/>
      <c r="E762" s="113"/>
      <c r="F762" s="113"/>
      <c r="G762" s="113"/>
      <c r="H762" s="113"/>
      <c r="I762" s="113"/>
      <c r="J762" s="113"/>
      <c r="K762" s="113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</row>
    <row r="763" spans="1:26" ht="17.25" customHeight="1">
      <c r="A763" s="3"/>
      <c r="B763" s="113"/>
      <c r="C763" s="113"/>
      <c r="D763" s="113"/>
      <c r="E763" s="113"/>
      <c r="F763" s="113"/>
      <c r="G763" s="113"/>
      <c r="H763" s="113"/>
      <c r="I763" s="113"/>
      <c r="J763" s="113"/>
      <c r="K763" s="113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</row>
    <row r="764" spans="1:26" ht="17.25" customHeight="1">
      <c r="A764" s="3"/>
      <c r="B764" s="113"/>
      <c r="C764" s="113"/>
      <c r="D764" s="113"/>
      <c r="E764" s="113"/>
      <c r="F764" s="113"/>
      <c r="G764" s="113"/>
      <c r="H764" s="113"/>
      <c r="I764" s="113"/>
      <c r="J764" s="113"/>
      <c r="K764" s="113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</row>
    <row r="765" spans="1:26" ht="17.25" customHeight="1">
      <c r="A765" s="3"/>
      <c r="B765" s="113"/>
      <c r="C765" s="113"/>
      <c r="D765" s="113"/>
      <c r="E765" s="113"/>
      <c r="F765" s="113"/>
      <c r="G765" s="113"/>
      <c r="H765" s="113"/>
      <c r="I765" s="113"/>
      <c r="J765" s="113"/>
      <c r="K765" s="113"/>
      <c r="L765" s="113"/>
      <c r="M765" s="113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</row>
    <row r="766" spans="1:26" ht="17.25" customHeight="1">
      <c r="A766" s="3"/>
      <c r="B766" s="113"/>
      <c r="C766" s="113"/>
      <c r="D766" s="113"/>
      <c r="E766" s="113"/>
      <c r="F766" s="113"/>
      <c r="G766" s="113"/>
      <c r="H766" s="113"/>
      <c r="I766" s="113"/>
      <c r="J766" s="113"/>
      <c r="K766" s="113"/>
      <c r="L766" s="113"/>
      <c r="M766" s="113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</row>
    <row r="767" spans="1:26" ht="17.25" customHeight="1">
      <c r="A767" s="3"/>
      <c r="B767" s="113"/>
      <c r="C767" s="113"/>
      <c r="D767" s="113"/>
      <c r="E767" s="113"/>
      <c r="F767" s="113"/>
      <c r="G767" s="113"/>
      <c r="H767" s="113"/>
      <c r="I767" s="113"/>
      <c r="J767" s="113"/>
      <c r="K767" s="113"/>
      <c r="L767" s="113"/>
      <c r="M767" s="113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</row>
    <row r="768" spans="1:26" ht="17.25" customHeight="1">
      <c r="A768" s="3"/>
      <c r="B768" s="113"/>
      <c r="C768" s="113"/>
      <c r="D768" s="113"/>
      <c r="E768" s="113"/>
      <c r="F768" s="113"/>
      <c r="G768" s="113"/>
      <c r="H768" s="113"/>
      <c r="I768" s="113"/>
      <c r="J768" s="113"/>
      <c r="K768" s="113"/>
      <c r="L768" s="113"/>
      <c r="M768" s="113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</row>
    <row r="769" spans="1:26" ht="17.25" customHeight="1">
      <c r="A769" s="3"/>
      <c r="B769" s="113"/>
      <c r="C769" s="113"/>
      <c r="D769" s="113"/>
      <c r="E769" s="113"/>
      <c r="F769" s="113"/>
      <c r="G769" s="113"/>
      <c r="H769" s="113"/>
      <c r="I769" s="113"/>
      <c r="J769" s="113"/>
      <c r="K769" s="113"/>
      <c r="L769" s="113"/>
      <c r="M769" s="113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</row>
    <row r="770" spans="1:26" ht="17.25" customHeight="1">
      <c r="A770" s="3"/>
      <c r="B770" s="113"/>
      <c r="C770" s="113"/>
      <c r="D770" s="113"/>
      <c r="E770" s="113"/>
      <c r="F770" s="113"/>
      <c r="G770" s="113"/>
      <c r="H770" s="113"/>
      <c r="I770" s="113"/>
      <c r="J770" s="113"/>
      <c r="K770" s="113"/>
      <c r="L770" s="113"/>
      <c r="M770" s="113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</row>
    <row r="771" spans="1:26" ht="17.25" customHeight="1">
      <c r="A771" s="3"/>
      <c r="B771" s="113"/>
      <c r="C771" s="113"/>
      <c r="D771" s="113"/>
      <c r="E771" s="113"/>
      <c r="F771" s="113"/>
      <c r="G771" s="113"/>
      <c r="H771" s="113"/>
      <c r="I771" s="113"/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</row>
    <row r="772" spans="1:26" ht="17.25" customHeight="1">
      <c r="A772" s="3"/>
      <c r="B772" s="113"/>
      <c r="C772" s="113"/>
      <c r="D772" s="113"/>
      <c r="E772" s="113"/>
      <c r="F772" s="113"/>
      <c r="G772" s="113"/>
      <c r="H772" s="113"/>
      <c r="I772" s="113"/>
      <c r="J772" s="113"/>
      <c r="K772" s="113"/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</row>
    <row r="773" spans="1:26" ht="17.25" customHeight="1">
      <c r="A773" s="3"/>
      <c r="B773" s="113"/>
      <c r="C773" s="113"/>
      <c r="D773" s="113"/>
      <c r="E773" s="113"/>
      <c r="F773" s="113"/>
      <c r="G773" s="113"/>
      <c r="H773" s="113"/>
      <c r="I773" s="113"/>
      <c r="J773" s="113"/>
      <c r="K773" s="113"/>
      <c r="L773" s="113"/>
      <c r="M773" s="113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</row>
    <row r="774" spans="1:26" ht="17.25" customHeight="1">
      <c r="A774" s="3"/>
      <c r="B774" s="113"/>
      <c r="C774" s="113"/>
      <c r="D774" s="113"/>
      <c r="E774" s="113"/>
      <c r="F774" s="113"/>
      <c r="G774" s="113"/>
      <c r="H774" s="113"/>
      <c r="I774" s="113"/>
      <c r="J774" s="113"/>
      <c r="K774" s="113"/>
      <c r="L774" s="113"/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</row>
    <row r="775" spans="1:26" ht="17.25" customHeight="1">
      <c r="A775" s="3"/>
      <c r="B775" s="113"/>
      <c r="C775" s="113"/>
      <c r="D775" s="113"/>
      <c r="E775" s="113"/>
      <c r="F775" s="113"/>
      <c r="G775" s="113"/>
      <c r="H775" s="113"/>
      <c r="I775" s="113"/>
      <c r="J775" s="113"/>
      <c r="K775" s="113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</row>
    <row r="776" spans="1:26" ht="17.25" customHeight="1">
      <c r="A776" s="3"/>
      <c r="B776" s="113"/>
      <c r="C776" s="113"/>
      <c r="D776" s="113"/>
      <c r="E776" s="113"/>
      <c r="F776" s="113"/>
      <c r="G776" s="113"/>
      <c r="H776" s="113"/>
      <c r="I776" s="113"/>
      <c r="J776" s="113"/>
      <c r="K776" s="113"/>
      <c r="L776" s="113"/>
      <c r="M776" s="113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</row>
    <row r="777" spans="1:26" ht="17.25" customHeight="1">
      <c r="A777" s="3"/>
      <c r="B777" s="113"/>
      <c r="C777" s="113"/>
      <c r="D777" s="113"/>
      <c r="E777" s="113"/>
      <c r="F777" s="113"/>
      <c r="G777" s="113"/>
      <c r="H777" s="113"/>
      <c r="I777" s="113"/>
      <c r="J777" s="113"/>
      <c r="K777" s="113"/>
      <c r="L777" s="113"/>
      <c r="M777" s="113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</row>
    <row r="778" spans="1:26" ht="17.25" customHeight="1">
      <c r="A778" s="3"/>
      <c r="B778" s="113"/>
      <c r="C778" s="113"/>
      <c r="D778" s="113"/>
      <c r="E778" s="113"/>
      <c r="F778" s="113"/>
      <c r="G778" s="113"/>
      <c r="H778" s="113"/>
      <c r="I778" s="113"/>
      <c r="J778" s="113"/>
      <c r="K778" s="113"/>
      <c r="L778" s="113"/>
      <c r="M778" s="113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</row>
    <row r="779" spans="1:26" ht="17.25" customHeight="1">
      <c r="A779" s="3"/>
      <c r="B779" s="113"/>
      <c r="C779" s="113"/>
      <c r="D779" s="113"/>
      <c r="E779" s="113"/>
      <c r="F779" s="113"/>
      <c r="G779" s="113"/>
      <c r="H779" s="113"/>
      <c r="I779" s="113"/>
      <c r="J779" s="113"/>
      <c r="K779" s="113"/>
      <c r="L779" s="113"/>
      <c r="M779" s="113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</row>
    <row r="780" spans="1:26" ht="17.25" customHeight="1">
      <c r="A780" s="3"/>
      <c r="B780" s="113"/>
      <c r="C780" s="113"/>
      <c r="D780" s="113"/>
      <c r="E780" s="113"/>
      <c r="F780" s="113"/>
      <c r="G780" s="113"/>
      <c r="H780" s="113"/>
      <c r="I780" s="113"/>
      <c r="J780" s="113"/>
      <c r="K780" s="113"/>
      <c r="L780" s="113"/>
      <c r="M780" s="113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</row>
    <row r="781" spans="1:26" ht="17.25" customHeight="1">
      <c r="A781" s="3"/>
      <c r="B781" s="113"/>
      <c r="C781" s="113"/>
      <c r="D781" s="113"/>
      <c r="E781" s="113"/>
      <c r="F781" s="113"/>
      <c r="G781" s="113"/>
      <c r="H781" s="113"/>
      <c r="I781" s="113"/>
      <c r="J781" s="113"/>
      <c r="K781" s="113"/>
      <c r="L781" s="113"/>
      <c r="M781" s="113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</row>
    <row r="782" spans="1:26" ht="17.25" customHeight="1">
      <c r="A782" s="3"/>
      <c r="B782" s="113"/>
      <c r="C782" s="113"/>
      <c r="D782" s="113"/>
      <c r="E782" s="113"/>
      <c r="F782" s="113"/>
      <c r="G782" s="113"/>
      <c r="H782" s="113"/>
      <c r="I782" s="113"/>
      <c r="J782" s="113"/>
      <c r="K782" s="113"/>
      <c r="L782" s="113"/>
      <c r="M782" s="113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</row>
    <row r="783" spans="1:26" ht="17.25" customHeight="1">
      <c r="A783" s="3"/>
      <c r="B783" s="113"/>
      <c r="C783" s="113"/>
      <c r="D783" s="113"/>
      <c r="E783" s="113"/>
      <c r="F783" s="113"/>
      <c r="G783" s="113"/>
      <c r="H783" s="113"/>
      <c r="I783" s="113"/>
      <c r="J783" s="113"/>
      <c r="K783" s="113"/>
      <c r="L783" s="113"/>
      <c r="M783" s="113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</row>
    <row r="784" spans="1:26" ht="17.25" customHeight="1">
      <c r="A784" s="3"/>
      <c r="B784" s="113"/>
      <c r="C784" s="113"/>
      <c r="D784" s="113"/>
      <c r="E784" s="113"/>
      <c r="F784" s="113"/>
      <c r="G784" s="113"/>
      <c r="H784" s="113"/>
      <c r="I784" s="113"/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</row>
    <row r="785" spans="1:26" ht="17.25" customHeight="1">
      <c r="A785" s="3"/>
      <c r="B785" s="113"/>
      <c r="C785" s="113"/>
      <c r="D785" s="113"/>
      <c r="E785" s="113"/>
      <c r="F785" s="113"/>
      <c r="G785" s="113"/>
      <c r="H785" s="113"/>
      <c r="I785" s="113"/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</row>
    <row r="786" spans="1:26" ht="17.25" customHeight="1">
      <c r="A786" s="3"/>
      <c r="B786" s="113"/>
      <c r="C786" s="113"/>
      <c r="D786" s="113"/>
      <c r="E786" s="113"/>
      <c r="F786" s="113"/>
      <c r="G786" s="113"/>
      <c r="H786" s="113"/>
      <c r="I786" s="113"/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</row>
    <row r="787" spans="1:26" ht="17.25" customHeight="1">
      <c r="A787" s="3"/>
      <c r="B787" s="113"/>
      <c r="C787" s="113"/>
      <c r="D787" s="113"/>
      <c r="E787" s="113"/>
      <c r="F787" s="113"/>
      <c r="G787" s="113"/>
      <c r="H787" s="113"/>
      <c r="I787" s="113"/>
      <c r="J787" s="113"/>
      <c r="K787" s="113"/>
      <c r="L787" s="113"/>
      <c r="M787" s="113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</row>
    <row r="788" spans="1:26" ht="17.25" customHeight="1">
      <c r="A788" s="3"/>
      <c r="B788" s="113"/>
      <c r="C788" s="113"/>
      <c r="D788" s="113"/>
      <c r="E788" s="113"/>
      <c r="F788" s="113"/>
      <c r="G788" s="113"/>
      <c r="H788" s="113"/>
      <c r="I788" s="113"/>
      <c r="J788" s="113"/>
      <c r="K788" s="113"/>
      <c r="L788" s="113"/>
      <c r="M788" s="113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</row>
    <row r="789" spans="1:26" ht="17.25" customHeight="1">
      <c r="A789" s="3"/>
      <c r="B789" s="113"/>
      <c r="C789" s="113"/>
      <c r="D789" s="113"/>
      <c r="E789" s="113"/>
      <c r="F789" s="113"/>
      <c r="G789" s="113"/>
      <c r="H789" s="113"/>
      <c r="I789" s="113"/>
      <c r="J789" s="113"/>
      <c r="K789" s="113"/>
      <c r="L789" s="113"/>
      <c r="M789" s="113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</row>
    <row r="790" spans="1:26" ht="17.25" customHeight="1">
      <c r="A790" s="3"/>
      <c r="B790" s="113"/>
      <c r="C790" s="113"/>
      <c r="D790" s="113"/>
      <c r="E790" s="113"/>
      <c r="F790" s="113"/>
      <c r="G790" s="113"/>
      <c r="H790" s="113"/>
      <c r="I790" s="113"/>
      <c r="J790" s="113"/>
      <c r="K790" s="113"/>
      <c r="L790" s="113"/>
      <c r="M790" s="113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</row>
    <row r="791" spans="1:26" ht="17.25" customHeight="1">
      <c r="A791" s="3"/>
      <c r="B791" s="113"/>
      <c r="C791" s="113"/>
      <c r="D791" s="113"/>
      <c r="E791" s="113"/>
      <c r="F791" s="113"/>
      <c r="G791" s="113"/>
      <c r="H791" s="113"/>
      <c r="I791" s="113"/>
      <c r="J791" s="113"/>
      <c r="K791" s="113"/>
      <c r="L791" s="113"/>
      <c r="M791" s="113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</row>
    <row r="792" spans="1:26" ht="17.25" customHeight="1">
      <c r="A792" s="3"/>
      <c r="B792" s="113"/>
      <c r="C792" s="113"/>
      <c r="D792" s="113"/>
      <c r="E792" s="113"/>
      <c r="F792" s="113"/>
      <c r="G792" s="113"/>
      <c r="H792" s="113"/>
      <c r="I792" s="113"/>
      <c r="J792" s="113"/>
      <c r="K792" s="113"/>
      <c r="L792" s="113"/>
      <c r="M792" s="113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</row>
    <row r="793" spans="1:26" ht="17.25" customHeight="1">
      <c r="A793" s="3"/>
      <c r="B793" s="113"/>
      <c r="C793" s="113"/>
      <c r="D793" s="113"/>
      <c r="E793" s="113"/>
      <c r="F793" s="113"/>
      <c r="G793" s="113"/>
      <c r="H793" s="113"/>
      <c r="I793" s="113"/>
      <c r="J793" s="113"/>
      <c r="K793" s="113"/>
      <c r="L793" s="113"/>
      <c r="M793" s="113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</row>
    <row r="794" spans="1:26" ht="17.25" customHeight="1">
      <c r="A794" s="3"/>
      <c r="B794" s="113"/>
      <c r="C794" s="113"/>
      <c r="D794" s="113"/>
      <c r="E794" s="113"/>
      <c r="F794" s="113"/>
      <c r="G794" s="113"/>
      <c r="H794" s="113"/>
      <c r="I794" s="113"/>
      <c r="J794" s="113"/>
      <c r="K794" s="113"/>
      <c r="L794" s="113"/>
      <c r="M794" s="113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</row>
    <row r="795" spans="1:26" ht="17.25" customHeight="1">
      <c r="A795" s="3"/>
      <c r="B795" s="113"/>
      <c r="C795" s="113"/>
      <c r="D795" s="113"/>
      <c r="E795" s="113"/>
      <c r="F795" s="113"/>
      <c r="G795" s="113"/>
      <c r="H795" s="113"/>
      <c r="I795" s="113"/>
      <c r="J795" s="113"/>
      <c r="K795" s="113"/>
      <c r="L795" s="113"/>
      <c r="M795" s="113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</row>
    <row r="796" spans="1:26" ht="17.25" customHeight="1">
      <c r="A796" s="3"/>
      <c r="B796" s="113"/>
      <c r="C796" s="113"/>
      <c r="D796" s="113"/>
      <c r="E796" s="113"/>
      <c r="F796" s="113"/>
      <c r="G796" s="113"/>
      <c r="H796" s="113"/>
      <c r="I796" s="113"/>
      <c r="J796" s="113"/>
      <c r="K796" s="113"/>
      <c r="L796" s="113"/>
      <c r="M796" s="113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</row>
    <row r="797" spans="1:26" ht="17.25" customHeight="1">
      <c r="A797" s="3"/>
      <c r="B797" s="113"/>
      <c r="C797" s="113"/>
      <c r="D797" s="113"/>
      <c r="E797" s="113"/>
      <c r="F797" s="113"/>
      <c r="G797" s="113"/>
      <c r="H797" s="113"/>
      <c r="I797" s="113"/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</row>
    <row r="798" spans="1:26" ht="17.25" customHeight="1">
      <c r="A798" s="3"/>
      <c r="B798" s="113"/>
      <c r="C798" s="113"/>
      <c r="D798" s="113"/>
      <c r="E798" s="113"/>
      <c r="F798" s="113"/>
      <c r="G798" s="113"/>
      <c r="H798" s="113"/>
      <c r="I798" s="113"/>
      <c r="J798" s="113"/>
      <c r="K798" s="113"/>
      <c r="L798" s="113"/>
      <c r="M798" s="113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</row>
    <row r="799" spans="1:26" ht="17.25" customHeight="1">
      <c r="A799" s="3"/>
      <c r="B799" s="113"/>
      <c r="C799" s="113"/>
      <c r="D799" s="113"/>
      <c r="E799" s="113"/>
      <c r="F799" s="113"/>
      <c r="G799" s="113"/>
      <c r="H799" s="113"/>
      <c r="I799" s="113"/>
      <c r="J799" s="113"/>
      <c r="K799" s="113"/>
      <c r="L799" s="113"/>
      <c r="M799" s="113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</row>
    <row r="800" spans="1:26" ht="17.25" customHeight="1">
      <c r="A800" s="3"/>
      <c r="B800" s="113"/>
      <c r="C800" s="113"/>
      <c r="D800" s="113"/>
      <c r="E800" s="113"/>
      <c r="F800" s="113"/>
      <c r="G800" s="113"/>
      <c r="H800" s="113"/>
      <c r="I800" s="113"/>
      <c r="J800" s="113"/>
      <c r="K800" s="113"/>
      <c r="L800" s="113"/>
      <c r="M800" s="113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</row>
    <row r="801" spans="1:26" ht="17.25" customHeight="1">
      <c r="A801" s="3"/>
      <c r="B801" s="113"/>
      <c r="C801" s="113"/>
      <c r="D801" s="113"/>
      <c r="E801" s="113"/>
      <c r="F801" s="113"/>
      <c r="G801" s="113"/>
      <c r="H801" s="113"/>
      <c r="I801" s="113"/>
      <c r="J801" s="113"/>
      <c r="K801" s="113"/>
      <c r="L801" s="113"/>
      <c r="M801" s="113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</row>
    <row r="802" spans="1:26" ht="17.25" customHeight="1">
      <c r="A802" s="3"/>
      <c r="B802" s="113"/>
      <c r="C802" s="113"/>
      <c r="D802" s="113"/>
      <c r="E802" s="113"/>
      <c r="F802" s="113"/>
      <c r="G802" s="113"/>
      <c r="H802" s="113"/>
      <c r="I802" s="113"/>
      <c r="J802" s="113"/>
      <c r="K802" s="113"/>
      <c r="L802" s="113"/>
      <c r="M802" s="113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</row>
    <row r="803" spans="1:26" ht="17.25" customHeight="1">
      <c r="A803" s="3"/>
      <c r="B803" s="113"/>
      <c r="C803" s="113"/>
      <c r="D803" s="113"/>
      <c r="E803" s="113"/>
      <c r="F803" s="113"/>
      <c r="G803" s="113"/>
      <c r="H803" s="113"/>
      <c r="I803" s="113"/>
      <c r="J803" s="113"/>
      <c r="K803" s="113"/>
      <c r="L803" s="113"/>
      <c r="M803" s="113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</row>
    <row r="804" spans="1:26" ht="17.25" customHeight="1">
      <c r="A804" s="3"/>
      <c r="B804" s="113"/>
      <c r="C804" s="113"/>
      <c r="D804" s="113"/>
      <c r="E804" s="113"/>
      <c r="F804" s="113"/>
      <c r="G804" s="113"/>
      <c r="H804" s="113"/>
      <c r="I804" s="113"/>
      <c r="J804" s="113"/>
      <c r="K804" s="113"/>
      <c r="L804" s="113"/>
      <c r="M804" s="113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</row>
    <row r="805" spans="1:26" ht="17.25" customHeight="1">
      <c r="A805" s="3"/>
      <c r="B805" s="113"/>
      <c r="C805" s="113"/>
      <c r="D805" s="113"/>
      <c r="E805" s="113"/>
      <c r="F805" s="113"/>
      <c r="G805" s="113"/>
      <c r="H805" s="113"/>
      <c r="I805" s="113"/>
      <c r="J805" s="113"/>
      <c r="K805" s="113"/>
      <c r="L805" s="113"/>
      <c r="M805" s="113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</row>
    <row r="806" spans="1:26" ht="17.25" customHeight="1">
      <c r="A806" s="3"/>
      <c r="B806" s="113"/>
      <c r="C806" s="113"/>
      <c r="D806" s="113"/>
      <c r="E806" s="113"/>
      <c r="F806" s="113"/>
      <c r="G806" s="113"/>
      <c r="H806" s="113"/>
      <c r="I806" s="113"/>
      <c r="J806" s="113"/>
      <c r="K806" s="113"/>
      <c r="L806" s="113"/>
      <c r="M806" s="113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</row>
    <row r="807" spans="1:26" ht="17.25" customHeight="1">
      <c r="A807" s="3"/>
      <c r="B807" s="113"/>
      <c r="C807" s="113"/>
      <c r="D807" s="113"/>
      <c r="E807" s="113"/>
      <c r="F807" s="113"/>
      <c r="G807" s="113"/>
      <c r="H807" s="113"/>
      <c r="I807" s="113"/>
      <c r="J807" s="113"/>
      <c r="K807" s="113"/>
      <c r="L807" s="113"/>
      <c r="M807" s="113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</row>
    <row r="808" spans="1:26" ht="17.25" customHeight="1">
      <c r="A808" s="3"/>
      <c r="B808" s="113"/>
      <c r="C808" s="113"/>
      <c r="D808" s="113"/>
      <c r="E808" s="113"/>
      <c r="F808" s="113"/>
      <c r="G808" s="113"/>
      <c r="H808" s="113"/>
      <c r="I808" s="113"/>
      <c r="J808" s="113"/>
      <c r="K808" s="113"/>
      <c r="L808" s="113"/>
      <c r="M808" s="113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</row>
    <row r="809" spans="1:26" ht="17.25" customHeight="1">
      <c r="A809" s="3"/>
      <c r="B809" s="113"/>
      <c r="C809" s="113"/>
      <c r="D809" s="113"/>
      <c r="E809" s="113"/>
      <c r="F809" s="113"/>
      <c r="G809" s="113"/>
      <c r="H809" s="113"/>
      <c r="I809" s="113"/>
      <c r="J809" s="113"/>
      <c r="K809" s="113"/>
      <c r="L809" s="113"/>
      <c r="M809" s="113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</row>
    <row r="810" spans="1:26" ht="17.25" customHeight="1">
      <c r="A810" s="3"/>
      <c r="B810" s="113"/>
      <c r="C810" s="113"/>
      <c r="D810" s="113"/>
      <c r="E810" s="113"/>
      <c r="F810" s="113"/>
      <c r="G810" s="113"/>
      <c r="H810" s="113"/>
      <c r="I810" s="113"/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</row>
    <row r="811" spans="1:26" ht="17.25" customHeight="1">
      <c r="A811" s="3"/>
      <c r="B811" s="113"/>
      <c r="C811" s="113"/>
      <c r="D811" s="113"/>
      <c r="E811" s="113"/>
      <c r="F811" s="113"/>
      <c r="G811" s="113"/>
      <c r="H811" s="113"/>
      <c r="I811" s="113"/>
      <c r="J811" s="113"/>
      <c r="K811" s="113"/>
      <c r="L811" s="113"/>
      <c r="M811" s="113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</row>
    <row r="812" spans="1:26" ht="17.25" customHeight="1">
      <c r="A812" s="3"/>
      <c r="B812" s="113"/>
      <c r="C812" s="113"/>
      <c r="D812" s="113"/>
      <c r="E812" s="113"/>
      <c r="F812" s="113"/>
      <c r="G812" s="113"/>
      <c r="H812" s="113"/>
      <c r="I812" s="113"/>
      <c r="J812" s="113"/>
      <c r="K812" s="113"/>
      <c r="L812" s="113"/>
      <c r="M812" s="113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</row>
    <row r="813" spans="1:26" ht="17.25" customHeight="1">
      <c r="A813" s="3"/>
      <c r="B813" s="113"/>
      <c r="C813" s="113"/>
      <c r="D813" s="113"/>
      <c r="E813" s="113"/>
      <c r="F813" s="113"/>
      <c r="G813" s="113"/>
      <c r="H813" s="113"/>
      <c r="I813" s="113"/>
      <c r="J813" s="113"/>
      <c r="K813" s="113"/>
      <c r="L813" s="113"/>
      <c r="M813" s="113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</row>
    <row r="814" spans="1:26" ht="17.25" customHeight="1">
      <c r="A814" s="3"/>
      <c r="B814" s="113"/>
      <c r="C814" s="113"/>
      <c r="D814" s="113"/>
      <c r="E814" s="113"/>
      <c r="F814" s="113"/>
      <c r="G814" s="113"/>
      <c r="H814" s="113"/>
      <c r="I814" s="113"/>
      <c r="J814" s="113"/>
      <c r="K814" s="113"/>
      <c r="L814" s="113"/>
      <c r="M814" s="113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</row>
    <row r="815" spans="1:26" ht="17.25" customHeight="1">
      <c r="A815" s="3"/>
      <c r="B815" s="113"/>
      <c r="C815" s="113"/>
      <c r="D815" s="113"/>
      <c r="E815" s="113"/>
      <c r="F815" s="113"/>
      <c r="G815" s="113"/>
      <c r="H815" s="113"/>
      <c r="I815" s="113"/>
      <c r="J815" s="113"/>
      <c r="K815" s="113"/>
      <c r="L815" s="113"/>
      <c r="M815" s="113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</row>
    <row r="816" spans="1:26" ht="17.25" customHeight="1">
      <c r="A816" s="3"/>
      <c r="B816" s="113"/>
      <c r="C816" s="113"/>
      <c r="D816" s="113"/>
      <c r="E816" s="113"/>
      <c r="F816" s="113"/>
      <c r="G816" s="113"/>
      <c r="H816" s="113"/>
      <c r="I816" s="113"/>
      <c r="J816" s="113"/>
      <c r="K816" s="113"/>
      <c r="L816" s="113"/>
      <c r="M816" s="113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</row>
    <row r="817" spans="1:26" ht="17.25" customHeight="1">
      <c r="A817" s="3"/>
      <c r="B817" s="113"/>
      <c r="C817" s="113"/>
      <c r="D817" s="113"/>
      <c r="E817" s="113"/>
      <c r="F817" s="113"/>
      <c r="G817" s="113"/>
      <c r="H817" s="113"/>
      <c r="I817" s="113"/>
      <c r="J817" s="113"/>
      <c r="K817" s="113"/>
      <c r="L817" s="113"/>
      <c r="M817" s="113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</row>
    <row r="818" spans="1:26" ht="17.25" customHeight="1">
      <c r="A818" s="3"/>
      <c r="B818" s="113"/>
      <c r="C818" s="113"/>
      <c r="D818" s="113"/>
      <c r="E818" s="113"/>
      <c r="F818" s="113"/>
      <c r="G818" s="113"/>
      <c r="H818" s="113"/>
      <c r="I818" s="113"/>
      <c r="J818" s="113"/>
      <c r="K818" s="113"/>
      <c r="L818" s="113"/>
      <c r="M818" s="113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</row>
    <row r="819" spans="1:26" ht="17.25" customHeight="1">
      <c r="A819" s="3"/>
      <c r="B819" s="113"/>
      <c r="C819" s="113"/>
      <c r="D819" s="113"/>
      <c r="E819" s="113"/>
      <c r="F819" s="113"/>
      <c r="G819" s="113"/>
      <c r="H819" s="113"/>
      <c r="I819" s="113"/>
      <c r="J819" s="113"/>
      <c r="K819" s="113"/>
      <c r="L819" s="113"/>
      <c r="M819" s="113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</row>
    <row r="820" spans="1:26" ht="17.25" customHeight="1">
      <c r="A820" s="3"/>
      <c r="B820" s="113"/>
      <c r="C820" s="113"/>
      <c r="D820" s="113"/>
      <c r="E820" s="113"/>
      <c r="F820" s="113"/>
      <c r="G820" s="113"/>
      <c r="H820" s="113"/>
      <c r="I820" s="113"/>
      <c r="J820" s="113"/>
      <c r="K820" s="113"/>
      <c r="L820" s="113"/>
      <c r="M820" s="113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</row>
    <row r="821" spans="1:26" ht="17.25" customHeight="1">
      <c r="A821" s="3"/>
      <c r="B821" s="113"/>
      <c r="C821" s="113"/>
      <c r="D821" s="113"/>
      <c r="E821" s="113"/>
      <c r="F821" s="113"/>
      <c r="G821" s="113"/>
      <c r="H821" s="113"/>
      <c r="I821" s="113"/>
      <c r="J821" s="113"/>
      <c r="K821" s="113"/>
      <c r="L821" s="113"/>
      <c r="M821" s="113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</row>
    <row r="822" spans="1:26" ht="17.25" customHeight="1">
      <c r="A822" s="3"/>
      <c r="B822" s="113"/>
      <c r="C822" s="113"/>
      <c r="D822" s="113"/>
      <c r="E822" s="113"/>
      <c r="F822" s="113"/>
      <c r="G822" s="113"/>
      <c r="H822" s="113"/>
      <c r="I822" s="113"/>
      <c r="J822" s="113"/>
      <c r="K822" s="113"/>
      <c r="L822" s="113"/>
      <c r="M822" s="113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</row>
    <row r="823" spans="1:26" ht="17.25" customHeight="1">
      <c r="A823" s="3"/>
      <c r="B823" s="113"/>
      <c r="C823" s="113"/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</row>
    <row r="824" spans="1:26" ht="17.25" customHeight="1">
      <c r="A824" s="3"/>
      <c r="B824" s="113"/>
      <c r="C824" s="113"/>
      <c r="D824" s="113"/>
      <c r="E824" s="113"/>
      <c r="F824" s="113"/>
      <c r="G824" s="113"/>
      <c r="H824" s="113"/>
      <c r="I824" s="113"/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</row>
    <row r="825" spans="1:26" ht="17.25" customHeight="1">
      <c r="A825" s="3"/>
      <c r="B825" s="113"/>
      <c r="C825" s="113"/>
      <c r="D825" s="113"/>
      <c r="E825" s="113"/>
      <c r="F825" s="113"/>
      <c r="G825" s="113"/>
      <c r="H825" s="113"/>
      <c r="I825" s="113"/>
      <c r="J825" s="113"/>
      <c r="K825" s="113"/>
      <c r="L825" s="113"/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</row>
    <row r="826" spans="1:26" ht="17.25" customHeight="1">
      <c r="A826" s="3"/>
      <c r="B826" s="113"/>
      <c r="C826" s="113"/>
      <c r="D826" s="113"/>
      <c r="E826" s="113"/>
      <c r="F826" s="113"/>
      <c r="G826" s="113"/>
      <c r="H826" s="113"/>
      <c r="I826" s="113"/>
      <c r="J826" s="113"/>
      <c r="K826" s="113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</row>
    <row r="827" spans="1:26" ht="17.25" customHeight="1">
      <c r="A827" s="3"/>
      <c r="B827" s="113"/>
      <c r="C827" s="113"/>
      <c r="D827" s="113"/>
      <c r="E827" s="113"/>
      <c r="F827" s="113"/>
      <c r="G827" s="113"/>
      <c r="H827" s="113"/>
      <c r="I827" s="113"/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</row>
    <row r="828" spans="1:26" ht="17.25" customHeight="1">
      <c r="A828" s="3"/>
      <c r="B828" s="113"/>
      <c r="C828" s="113"/>
      <c r="D828" s="113"/>
      <c r="E828" s="113"/>
      <c r="F828" s="113"/>
      <c r="G828" s="113"/>
      <c r="H828" s="113"/>
      <c r="I828" s="113"/>
      <c r="J828" s="113"/>
      <c r="K828" s="113"/>
      <c r="L828" s="113"/>
      <c r="M828" s="113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</row>
    <row r="829" spans="1:26" ht="17.25" customHeight="1">
      <c r="A829" s="3"/>
      <c r="B829" s="113"/>
      <c r="C829" s="113"/>
      <c r="D829" s="113"/>
      <c r="E829" s="113"/>
      <c r="F829" s="113"/>
      <c r="G829" s="113"/>
      <c r="H829" s="113"/>
      <c r="I829" s="113"/>
      <c r="J829" s="113"/>
      <c r="K829" s="113"/>
      <c r="L829" s="113"/>
      <c r="M829" s="113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</row>
    <row r="830" spans="1:26" ht="17.25" customHeight="1">
      <c r="A830" s="3"/>
      <c r="B830" s="113"/>
      <c r="C830" s="113"/>
      <c r="D830" s="113"/>
      <c r="E830" s="113"/>
      <c r="F830" s="113"/>
      <c r="G830" s="113"/>
      <c r="H830" s="113"/>
      <c r="I830" s="113"/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</row>
    <row r="831" spans="1:26" ht="17.25" customHeight="1">
      <c r="A831" s="3"/>
      <c r="B831" s="113"/>
      <c r="C831" s="113"/>
      <c r="D831" s="113"/>
      <c r="E831" s="113"/>
      <c r="F831" s="113"/>
      <c r="G831" s="113"/>
      <c r="H831" s="113"/>
      <c r="I831" s="113"/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</row>
    <row r="832" spans="1:26" ht="17.25" customHeight="1">
      <c r="A832" s="3"/>
      <c r="B832" s="113"/>
      <c r="C832" s="113"/>
      <c r="D832" s="113"/>
      <c r="E832" s="113"/>
      <c r="F832" s="113"/>
      <c r="G832" s="113"/>
      <c r="H832" s="113"/>
      <c r="I832" s="113"/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</row>
    <row r="833" spans="1:26" ht="17.25" customHeight="1">
      <c r="A833" s="3"/>
      <c r="B833" s="113"/>
      <c r="C833" s="113"/>
      <c r="D833" s="113"/>
      <c r="E833" s="113"/>
      <c r="F833" s="113"/>
      <c r="G833" s="113"/>
      <c r="H833" s="113"/>
      <c r="I833" s="113"/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</row>
    <row r="834" spans="1:26" ht="17.25" customHeight="1">
      <c r="A834" s="3"/>
      <c r="B834" s="113"/>
      <c r="C834" s="113"/>
      <c r="D834" s="113"/>
      <c r="E834" s="113"/>
      <c r="F834" s="113"/>
      <c r="G834" s="113"/>
      <c r="H834" s="113"/>
      <c r="I834" s="113"/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</row>
    <row r="835" spans="1:26" ht="17.25" customHeight="1">
      <c r="A835" s="3"/>
      <c r="B835" s="113"/>
      <c r="C835" s="113"/>
      <c r="D835" s="113"/>
      <c r="E835" s="113"/>
      <c r="F835" s="113"/>
      <c r="G835" s="113"/>
      <c r="H835" s="113"/>
      <c r="I835" s="113"/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</row>
    <row r="836" spans="1:26" ht="17.25" customHeight="1">
      <c r="A836" s="3"/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</row>
    <row r="837" spans="1:26" ht="17.25" customHeight="1">
      <c r="A837" s="3"/>
      <c r="B837" s="113"/>
      <c r="C837" s="113"/>
      <c r="D837" s="113"/>
      <c r="E837" s="113"/>
      <c r="F837" s="113"/>
      <c r="G837" s="113"/>
      <c r="H837" s="113"/>
      <c r="I837" s="113"/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</row>
    <row r="838" spans="1:26" ht="17.25" customHeight="1">
      <c r="A838" s="3"/>
      <c r="B838" s="113"/>
      <c r="C838" s="113"/>
      <c r="D838" s="113"/>
      <c r="E838" s="113"/>
      <c r="F838" s="113"/>
      <c r="G838" s="113"/>
      <c r="H838" s="113"/>
      <c r="I838" s="113"/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</row>
    <row r="839" spans="1:26" ht="17.25" customHeight="1">
      <c r="A839" s="3"/>
      <c r="B839" s="113"/>
      <c r="C839" s="113"/>
      <c r="D839" s="113"/>
      <c r="E839" s="113"/>
      <c r="F839" s="113"/>
      <c r="G839" s="113"/>
      <c r="H839" s="113"/>
      <c r="I839" s="113"/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</row>
    <row r="840" spans="1:26" ht="17.25" customHeight="1">
      <c r="A840" s="3"/>
      <c r="B840" s="113"/>
      <c r="C840" s="113"/>
      <c r="D840" s="113"/>
      <c r="E840" s="113"/>
      <c r="F840" s="113"/>
      <c r="G840" s="113"/>
      <c r="H840" s="113"/>
      <c r="I840" s="113"/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</row>
    <row r="841" spans="1:26" ht="17.25" customHeight="1">
      <c r="A841" s="3"/>
      <c r="B841" s="113"/>
      <c r="C841" s="113"/>
      <c r="D841" s="113"/>
      <c r="E841" s="113"/>
      <c r="F841" s="113"/>
      <c r="G841" s="113"/>
      <c r="H841" s="113"/>
      <c r="I841" s="113"/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</row>
    <row r="842" spans="1:26" ht="17.25" customHeight="1">
      <c r="A842" s="3"/>
      <c r="B842" s="113"/>
      <c r="C842" s="113"/>
      <c r="D842" s="113"/>
      <c r="E842" s="113"/>
      <c r="F842" s="113"/>
      <c r="G842" s="113"/>
      <c r="H842" s="113"/>
      <c r="I842" s="113"/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</row>
    <row r="843" spans="1:26" ht="17.25" customHeight="1">
      <c r="A843" s="3"/>
      <c r="B843" s="113"/>
      <c r="C843" s="113"/>
      <c r="D843" s="113"/>
      <c r="E843" s="113"/>
      <c r="F843" s="113"/>
      <c r="G843" s="113"/>
      <c r="H843" s="113"/>
      <c r="I843" s="113"/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</row>
    <row r="844" spans="1:26" ht="17.25" customHeight="1">
      <c r="A844" s="3"/>
      <c r="B844" s="113"/>
      <c r="C844" s="113"/>
      <c r="D844" s="113"/>
      <c r="E844" s="113"/>
      <c r="F844" s="113"/>
      <c r="G844" s="113"/>
      <c r="H844" s="113"/>
      <c r="I844" s="113"/>
      <c r="J844" s="113"/>
      <c r="K844" s="113"/>
      <c r="L844" s="113"/>
      <c r="M844" s="113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</row>
    <row r="845" spans="1:26" ht="17.25" customHeight="1">
      <c r="A845" s="3"/>
      <c r="B845" s="113"/>
      <c r="C845" s="113"/>
      <c r="D845" s="113"/>
      <c r="E845" s="113"/>
      <c r="F845" s="113"/>
      <c r="G845" s="113"/>
      <c r="H845" s="113"/>
      <c r="I845" s="113"/>
      <c r="J845" s="113"/>
      <c r="K845" s="113"/>
      <c r="L845" s="113"/>
      <c r="M845" s="113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</row>
    <row r="846" spans="1:26" ht="17.25" customHeight="1">
      <c r="A846" s="3"/>
      <c r="B846" s="113"/>
      <c r="C846" s="113"/>
      <c r="D846" s="113"/>
      <c r="E846" s="113"/>
      <c r="F846" s="113"/>
      <c r="G846" s="113"/>
      <c r="H846" s="113"/>
      <c r="I846" s="113"/>
      <c r="J846" s="113"/>
      <c r="K846" s="113"/>
      <c r="L846" s="113"/>
      <c r="M846" s="113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</row>
    <row r="847" spans="1:26" ht="17.25" customHeight="1">
      <c r="A847" s="3"/>
      <c r="B847" s="113"/>
      <c r="C847" s="113"/>
      <c r="D847" s="113"/>
      <c r="E847" s="113"/>
      <c r="F847" s="113"/>
      <c r="G847" s="113"/>
      <c r="H847" s="113"/>
      <c r="I847" s="113"/>
      <c r="J847" s="113"/>
      <c r="K847" s="113"/>
      <c r="L847" s="113"/>
      <c r="M847" s="113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</row>
    <row r="848" spans="1:26" ht="17.25" customHeight="1">
      <c r="A848" s="3"/>
      <c r="B848" s="113"/>
      <c r="C848" s="113"/>
      <c r="D848" s="113"/>
      <c r="E848" s="113"/>
      <c r="F848" s="113"/>
      <c r="G848" s="113"/>
      <c r="H848" s="113"/>
      <c r="I848" s="113"/>
      <c r="J848" s="113"/>
      <c r="K848" s="113"/>
      <c r="L848" s="113"/>
      <c r="M848" s="113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</row>
    <row r="849" spans="1:26" ht="17.25" customHeight="1">
      <c r="A849" s="3"/>
      <c r="B849" s="113"/>
      <c r="C849" s="113"/>
      <c r="D849" s="113"/>
      <c r="E849" s="113"/>
      <c r="F849" s="113"/>
      <c r="G849" s="113"/>
      <c r="H849" s="113"/>
      <c r="I849" s="113"/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</row>
    <row r="850" spans="1:26" ht="17.25" customHeight="1">
      <c r="A850" s="3"/>
      <c r="B850" s="113"/>
      <c r="C850" s="113"/>
      <c r="D850" s="113"/>
      <c r="E850" s="113"/>
      <c r="F850" s="113"/>
      <c r="G850" s="113"/>
      <c r="H850" s="113"/>
      <c r="I850" s="113"/>
      <c r="J850" s="113"/>
      <c r="K850" s="113"/>
      <c r="L850" s="113"/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</row>
    <row r="851" spans="1:26" ht="17.25" customHeight="1">
      <c r="A851" s="3"/>
      <c r="B851" s="113"/>
      <c r="C851" s="113"/>
      <c r="D851" s="113"/>
      <c r="E851" s="113"/>
      <c r="F851" s="113"/>
      <c r="G851" s="113"/>
      <c r="H851" s="113"/>
      <c r="I851" s="113"/>
      <c r="J851" s="113"/>
      <c r="K851" s="113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</row>
    <row r="852" spans="1:26" ht="17.25" customHeight="1">
      <c r="A852" s="3"/>
      <c r="B852" s="113"/>
      <c r="C852" s="113"/>
      <c r="D852" s="113"/>
      <c r="E852" s="113"/>
      <c r="F852" s="113"/>
      <c r="G852" s="113"/>
      <c r="H852" s="113"/>
      <c r="I852" s="113"/>
      <c r="J852" s="113"/>
      <c r="K852" s="113"/>
      <c r="L852" s="113"/>
      <c r="M852" s="113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</row>
    <row r="853" spans="1:26" ht="17.25" customHeight="1">
      <c r="A853" s="3"/>
      <c r="B853" s="113"/>
      <c r="C853" s="113"/>
      <c r="D853" s="113"/>
      <c r="E853" s="113"/>
      <c r="F853" s="113"/>
      <c r="G853" s="113"/>
      <c r="H853" s="113"/>
      <c r="I853" s="113"/>
      <c r="J853" s="113"/>
      <c r="K853" s="113"/>
      <c r="L853" s="113"/>
      <c r="M853" s="113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</row>
    <row r="854" spans="1:26" ht="17.25" customHeight="1">
      <c r="A854" s="3"/>
      <c r="B854" s="113"/>
      <c r="C854" s="113"/>
      <c r="D854" s="113"/>
      <c r="E854" s="113"/>
      <c r="F854" s="113"/>
      <c r="G854" s="113"/>
      <c r="H854" s="113"/>
      <c r="I854" s="113"/>
      <c r="J854" s="113"/>
      <c r="K854" s="113"/>
      <c r="L854" s="113"/>
      <c r="M854" s="113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</row>
    <row r="855" spans="1:26" ht="17.25" customHeight="1">
      <c r="A855" s="3"/>
      <c r="B855" s="113"/>
      <c r="C855" s="113"/>
      <c r="D855" s="113"/>
      <c r="E855" s="113"/>
      <c r="F855" s="113"/>
      <c r="G855" s="113"/>
      <c r="H855" s="113"/>
      <c r="I855" s="113"/>
      <c r="J855" s="113"/>
      <c r="K855" s="113"/>
      <c r="L855" s="113"/>
      <c r="M855" s="113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</row>
    <row r="856" spans="1:26" ht="17.25" customHeight="1">
      <c r="A856" s="3"/>
      <c r="B856" s="113"/>
      <c r="C856" s="113"/>
      <c r="D856" s="113"/>
      <c r="E856" s="113"/>
      <c r="F856" s="113"/>
      <c r="G856" s="113"/>
      <c r="H856" s="113"/>
      <c r="I856" s="113"/>
      <c r="J856" s="113"/>
      <c r="K856" s="113"/>
      <c r="L856" s="113"/>
      <c r="M856" s="113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</row>
    <row r="857" spans="1:26" ht="17.25" customHeight="1">
      <c r="A857" s="3"/>
      <c r="B857" s="113"/>
      <c r="C857" s="113"/>
      <c r="D857" s="113"/>
      <c r="E857" s="113"/>
      <c r="F857" s="113"/>
      <c r="G857" s="113"/>
      <c r="H857" s="113"/>
      <c r="I857" s="113"/>
      <c r="J857" s="113"/>
      <c r="K857" s="113"/>
      <c r="L857" s="113"/>
      <c r="M857" s="113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</row>
    <row r="858" spans="1:26" ht="17.25" customHeight="1">
      <c r="A858" s="3"/>
      <c r="B858" s="113"/>
      <c r="C858" s="113"/>
      <c r="D858" s="113"/>
      <c r="E858" s="113"/>
      <c r="F858" s="113"/>
      <c r="G858" s="113"/>
      <c r="H858" s="113"/>
      <c r="I858" s="113"/>
      <c r="J858" s="113"/>
      <c r="K858" s="113"/>
      <c r="L858" s="113"/>
      <c r="M858" s="113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</row>
    <row r="859" spans="1:26" ht="17.25" customHeight="1">
      <c r="A859" s="3"/>
      <c r="B859" s="113"/>
      <c r="C859" s="113"/>
      <c r="D859" s="113"/>
      <c r="E859" s="113"/>
      <c r="F859" s="113"/>
      <c r="G859" s="113"/>
      <c r="H859" s="113"/>
      <c r="I859" s="113"/>
      <c r="J859" s="113"/>
      <c r="K859" s="113"/>
      <c r="L859" s="113"/>
      <c r="M859" s="113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</row>
    <row r="860" spans="1:26" ht="17.25" customHeight="1">
      <c r="A860" s="3"/>
      <c r="B860" s="113"/>
      <c r="C860" s="113"/>
      <c r="D860" s="113"/>
      <c r="E860" s="113"/>
      <c r="F860" s="113"/>
      <c r="G860" s="113"/>
      <c r="H860" s="113"/>
      <c r="I860" s="113"/>
      <c r="J860" s="113"/>
      <c r="K860" s="113"/>
      <c r="L860" s="113"/>
      <c r="M860" s="113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</row>
    <row r="861" spans="1:26" ht="17.25" customHeight="1">
      <c r="A861" s="3"/>
      <c r="B861" s="113"/>
      <c r="C861" s="113"/>
      <c r="D861" s="113"/>
      <c r="E861" s="113"/>
      <c r="F861" s="113"/>
      <c r="G861" s="113"/>
      <c r="H861" s="113"/>
      <c r="I861" s="113"/>
      <c r="J861" s="113"/>
      <c r="K861" s="113"/>
      <c r="L861" s="113"/>
      <c r="M861" s="113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</row>
    <row r="862" spans="1:26" ht="17.25" customHeight="1">
      <c r="A862" s="3"/>
      <c r="B862" s="113"/>
      <c r="C862" s="113"/>
      <c r="D862" s="113"/>
      <c r="E862" s="113"/>
      <c r="F862" s="113"/>
      <c r="G862" s="113"/>
      <c r="H862" s="113"/>
      <c r="I862" s="113"/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</row>
    <row r="863" spans="1:26" ht="17.25" customHeight="1">
      <c r="A863" s="3"/>
      <c r="B863" s="113"/>
      <c r="C863" s="113"/>
      <c r="D863" s="113"/>
      <c r="E863" s="113"/>
      <c r="F863" s="113"/>
      <c r="G863" s="113"/>
      <c r="H863" s="113"/>
      <c r="I863" s="113"/>
      <c r="J863" s="113"/>
      <c r="K863" s="113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</row>
    <row r="864" spans="1:26" ht="17.25" customHeight="1">
      <c r="A864" s="3"/>
      <c r="B864" s="113"/>
      <c r="C864" s="113"/>
      <c r="D864" s="113"/>
      <c r="E864" s="113"/>
      <c r="F864" s="113"/>
      <c r="G864" s="113"/>
      <c r="H864" s="113"/>
      <c r="I864" s="113"/>
      <c r="J864" s="113"/>
      <c r="K864" s="113"/>
      <c r="L864" s="113"/>
      <c r="M864" s="113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</row>
    <row r="865" spans="1:26" ht="17.25" customHeight="1">
      <c r="A865" s="3"/>
      <c r="B865" s="113"/>
      <c r="C865" s="113"/>
      <c r="D865" s="113"/>
      <c r="E865" s="113"/>
      <c r="F865" s="113"/>
      <c r="G865" s="113"/>
      <c r="H865" s="113"/>
      <c r="I865" s="113"/>
      <c r="J865" s="113"/>
      <c r="K865" s="113"/>
      <c r="L865" s="113"/>
      <c r="M865" s="113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</row>
    <row r="866" spans="1:26" ht="17.25" customHeight="1">
      <c r="A866" s="3"/>
      <c r="B866" s="113"/>
      <c r="C866" s="113"/>
      <c r="D866" s="113"/>
      <c r="E866" s="113"/>
      <c r="F866" s="113"/>
      <c r="G866" s="113"/>
      <c r="H866" s="113"/>
      <c r="I866" s="113"/>
      <c r="J866" s="113"/>
      <c r="K866" s="113"/>
      <c r="L866" s="113"/>
      <c r="M866" s="113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</row>
    <row r="867" spans="1:26" ht="17.25" customHeight="1">
      <c r="A867" s="3"/>
      <c r="B867" s="113"/>
      <c r="C867" s="113"/>
      <c r="D867" s="113"/>
      <c r="E867" s="113"/>
      <c r="F867" s="113"/>
      <c r="G867" s="113"/>
      <c r="H867" s="113"/>
      <c r="I867" s="113"/>
      <c r="J867" s="113"/>
      <c r="K867" s="113"/>
      <c r="L867" s="113"/>
      <c r="M867" s="113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</row>
    <row r="868" spans="1:26" ht="17.25" customHeight="1">
      <c r="A868" s="3"/>
      <c r="B868" s="113"/>
      <c r="C868" s="113"/>
      <c r="D868" s="113"/>
      <c r="E868" s="113"/>
      <c r="F868" s="113"/>
      <c r="G868" s="113"/>
      <c r="H868" s="113"/>
      <c r="I868" s="113"/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</row>
    <row r="869" spans="1:26" ht="17.25" customHeight="1">
      <c r="A869" s="3"/>
      <c r="B869" s="113"/>
      <c r="C869" s="113"/>
      <c r="D869" s="113"/>
      <c r="E869" s="113"/>
      <c r="F869" s="113"/>
      <c r="G869" s="113"/>
      <c r="H869" s="113"/>
      <c r="I869" s="113"/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</row>
    <row r="870" spans="1:26" ht="17.25" customHeight="1">
      <c r="A870" s="3"/>
      <c r="B870" s="113"/>
      <c r="C870" s="113"/>
      <c r="D870" s="113"/>
      <c r="E870" s="113"/>
      <c r="F870" s="113"/>
      <c r="G870" s="113"/>
      <c r="H870" s="113"/>
      <c r="I870" s="113"/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</row>
    <row r="871" spans="1:26" ht="17.25" customHeight="1">
      <c r="A871" s="3"/>
      <c r="B871" s="113"/>
      <c r="C871" s="113"/>
      <c r="D871" s="113"/>
      <c r="E871" s="113"/>
      <c r="F871" s="113"/>
      <c r="G871" s="113"/>
      <c r="H871" s="113"/>
      <c r="I871" s="113"/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</row>
    <row r="872" spans="1:26" ht="17.25" customHeight="1">
      <c r="A872" s="3"/>
      <c r="B872" s="113"/>
      <c r="C872" s="113"/>
      <c r="D872" s="113"/>
      <c r="E872" s="113"/>
      <c r="F872" s="113"/>
      <c r="G872" s="113"/>
      <c r="H872" s="113"/>
      <c r="I872" s="113"/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</row>
    <row r="873" spans="1:26" ht="17.25" customHeight="1">
      <c r="A873" s="3"/>
      <c r="B873" s="113"/>
      <c r="C873" s="113"/>
      <c r="D873" s="113"/>
      <c r="E873" s="113"/>
      <c r="F873" s="113"/>
      <c r="G873" s="113"/>
      <c r="H873" s="113"/>
      <c r="I873" s="113"/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</row>
    <row r="874" spans="1:26" ht="17.25" customHeight="1">
      <c r="A874" s="3"/>
      <c r="B874" s="113"/>
      <c r="C874" s="113"/>
      <c r="D874" s="113"/>
      <c r="E874" s="113"/>
      <c r="F874" s="113"/>
      <c r="G874" s="113"/>
      <c r="H874" s="113"/>
      <c r="I874" s="113"/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</row>
    <row r="875" spans="1:26" ht="17.25" customHeight="1">
      <c r="A875" s="3"/>
      <c r="B875" s="113"/>
      <c r="C875" s="113"/>
      <c r="D875" s="113"/>
      <c r="E875" s="113"/>
      <c r="F875" s="113"/>
      <c r="G875" s="113"/>
      <c r="H875" s="113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</row>
    <row r="876" spans="1:26" ht="17.25" customHeight="1">
      <c r="A876" s="3"/>
      <c r="B876" s="113"/>
      <c r="C876" s="113"/>
      <c r="D876" s="113"/>
      <c r="E876" s="113"/>
      <c r="F876" s="113"/>
      <c r="G876" s="113"/>
      <c r="H876" s="113"/>
      <c r="I876" s="113"/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</row>
    <row r="877" spans="1:26" ht="17.25" customHeight="1">
      <c r="A877" s="3"/>
      <c r="B877" s="113"/>
      <c r="C877" s="113"/>
      <c r="D877" s="113"/>
      <c r="E877" s="113"/>
      <c r="F877" s="113"/>
      <c r="G877" s="113"/>
      <c r="H877" s="113"/>
      <c r="I877" s="113"/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</row>
    <row r="878" spans="1:26" ht="17.25" customHeight="1">
      <c r="A878" s="3"/>
      <c r="B878" s="113"/>
      <c r="C878" s="113"/>
      <c r="D878" s="113"/>
      <c r="E878" s="113"/>
      <c r="F878" s="113"/>
      <c r="G878" s="113"/>
      <c r="H878" s="113"/>
      <c r="I878" s="113"/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</row>
    <row r="879" spans="1:26" ht="17.25" customHeight="1">
      <c r="A879" s="3"/>
      <c r="B879" s="113"/>
      <c r="C879" s="113"/>
      <c r="D879" s="113"/>
      <c r="E879" s="113"/>
      <c r="F879" s="113"/>
      <c r="G879" s="113"/>
      <c r="H879" s="113"/>
      <c r="I879" s="113"/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</row>
    <row r="880" spans="1:26" ht="17.25" customHeight="1">
      <c r="A880" s="3"/>
      <c r="B880" s="113"/>
      <c r="C880" s="113"/>
      <c r="D880" s="113"/>
      <c r="E880" s="113"/>
      <c r="F880" s="113"/>
      <c r="G880" s="113"/>
      <c r="H880" s="113"/>
      <c r="I880" s="113"/>
      <c r="J880" s="113"/>
      <c r="K880" s="113"/>
      <c r="L880" s="113"/>
      <c r="M880" s="113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</row>
    <row r="881" spans="1:26" ht="17.25" customHeight="1">
      <c r="A881" s="3"/>
      <c r="B881" s="113"/>
      <c r="C881" s="113"/>
      <c r="D881" s="113"/>
      <c r="E881" s="113"/>
      <c r="F881" s="113"/>
      <c r="G881" s="113"/>
      <c r="H881" s="113"/>
      <c r="I881" s="113"/>
      <c r="J881" s="113"/>
      <c r="K881" s="113"/>
      <c r="L881" s="113"/>
      <c r="M881" s="113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</row>
    <row r="882" spans="1:26" ht="17.25" customHeight="1">
      <c r="A882" s="3"/>
      <c r="B882" s="113"/>
      <c r="C882" s="113"/>
      <c r="D882" s="113"/>
      <c r="E882" s="113"/>
      <c r="F882" s="113"/>
      <c r="G882" s="113"/>
      <c r="H882" s="113"/>
      <c r="I882" s="113"/>
      <c r="J882" s="113"/>
      <c r="K882" s="113"/>
      <c r="L882" s="113"/>
      <c r="M882" s="113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</row>
    <row r="883" spans="1:26" ht="17.25" customHeight="1">
      <c r="A883" s="3"/>
      <c r="B883" s="113"/>
      <c r="C883" s="113"/>
      <c r="D883" s="113"/>
      <c r="E883" s="113"/>
      <c r="F883" s="113"/>
      <c r="G883" s="113"/>
      <c r="H883" s="113"/>
      <c r="I883" s="113"/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</row>
    <row r="884" spans="1:26" ht="17.25" customHeight="1">
      <c r="A884" s="3"/>
      <c r="B884" s="113"/>
      <c r="C884" s="113"/>
      <c r="D884" s="113"/>
      <c r="E884" s="113"/>
      <c r="F884" s="113"/>
      <c r="G884" s="113"/>
      <c r="H884" s="113"/>
      <c r="I884" s="113"/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</row>
    <row r="885" spans="1:26" ht="17.25" customHeight="1">
      <c r="A885" s="3"/>
      <c r="B885" s="113"/>
      <c r="C885" s="113"/>
      <c r="D885" s="113"/>
      <c r="E885" s="113"/>
      <c r="F885" s="113"/>
      <c r="G885" s="113"/>
      <c r="H885" s="113"/>
      <c r="I885" s="113"/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</row>
    <row r="886" spans="1:26" ht="17.25" customHeight="1">
      <c r="A886" s="3"/>
      <c r="B886" s="113"/>
      <c r="C886" s="113"/>
      <c r="D886" s="113"/>
      <c r="E886" s="113"/>
      <c r="F886" s="113"/>
      <c r="G886" s="113"/>
      <c r="H886" s="113"/>
      <c r="I886" s="113"/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</row>
    <row r="887" spans="1:26" ht="17.25" customHeight="1">
      <c r="A887" s="3"/>
      <c r="B887" s="113"/>
      <c r="C887" s="113"/>
      <c r="D887" s="113"/>
      <c r="E887" s="113"/>
      <c r="F887" s="113"/>
      <c r="G887" s="113"/>
      <c r="H887" s="113"/>
      <c r="I887" s="113"/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</row>
    <row r="888" spans="1:26" ht="17.25" customHeight="1">
      <c r="A888" s="3"/>
      <c r="B888" s="113"/>
      <c r="C888" s="113"/>
      <c r="D888" s="113"/>
      <c r="E888" s="113"/>
      <c r="F888" s="113"/>
      <c r="G888" s="113"/>
      <c r="H888" s="113"/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</row>
    <row r="889" spans="1:26" ht="17.25" customHeight="1">
      <c r="A889" s="3"/>
      <c r="B889" s="113"/>
      <c r="C889" s="113"/>
      <c r="D889" s="113"/>
      <c r="E889" s="113"/>
      <c r="F889" s="113"/>
      <c r="G889" s="113"/>
      <c r="H889" s="113"/>
      <c r="I889" s="113"/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</row>
    <row r="890" spans="1:26" ht="17.25" customHeight="1">
      <c r="A890" s="3"/>
      <c r="B890" s="113"/>
      <c r="C890" s="113"/>
      <c r="D890" s="113"/>
      <c r="E890" s="113"/>
      <c r="F890" s="113"/>
      <c r="G890" s="113"/>
      <c r="H890" s="113"/>
      <c r="I890" s="113"/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</row>
    <row r="891" spans="1:26" ht="17.25" customHeight="1">
      <c r="A891" s="3"/>
      <c r="B891" s="113"/>
      <c r="C891" s="113"/>
      <c r="D891" s="113"/>
      <c r="E891" s="113"/>
      <c r="F891" s="113"/>
      <c r="G891" s="113"/>
      <c r="H891" s="113"/>
      <c r="I891" s="113"/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</row>
    <row r="892" spans="1:26" ht="17.25" customHeight="1">
      <c r="A892" s="3"/>
      <c r="B892" s="113"/>
      <c r="C892" s="113"/>
      <c r="D892" s="113"/>
      <c r="E892" s="113"/>
      <c r="F892" s="113"/>
      <c r="G892" s="113"/>
      <c r="H892" s="113"/>
      <c r="I892" s="113"/>
      <c r="J892" s="113"/>
      <c r="K892" s="113"/>
      <c r="L892" s="113"/>
      <c r="M892" s="113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</row>
    <row r="893" spans="1:26" ht="17.25" customHeight="1">
      <c r="A893" s="3"/>
      <c r="B893" s="113"/>
      <c r="C893" s="113"/>
      <c r="D893" s="113"/>
      <c r="E893" s="113"/>
      <c r="F893" s="113"/>
      <c r="G893" s="113"/>
      <c r="H893" s="113"/>
      <c r="I893" s="113"/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</row>
    <row r="894" spans="1:26" ht="17.25" customHeight="1">
      <c r="A894" s="3"/>
      <c r="B894" s="113"/>
      <c r="C894" s="113"/>
      <c r="D894" s="113"/>
      <c r="E894" s="113"/>
      <c r="F894" s="113"/>
      <c r="G894" s="113"/>
      <c r="H894" s="113"/>
      <c r="I894" s="113"/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</row>
    <row r="895" spans="1:26" ht="17.25" customHeight="1">
      <c r="A895" s="3"/>
      <c r="B895" s="113"/>
      <c r="C895" s="113"/>
      <c r="D895" s="113"/>
      <c r="E895" s="113"/>
      <c r="F895" s="113"/>
      <c r="G895" s="113"/>
      <c r="H895" s="113"/>
      <c r="I895" s="113"/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</row>
    <row r="896" spans="1:26" ht="17.25" customHeight="1">
      <c r="A896" s="3"/>
      <c r="B896" s="113"/>
      <c r="C896" s="113"/>
      <c r="D896" s="113"/>
      <c r="E896" s="113"/>
      <c r="F896" s="113"/>
      <c r="G896" s="113"/>
      <c r="H896" s="113"/>
      <c r="I896" s="113"/>
      <c r="J896" s="113"/>
      <c r="K896" s="113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</row>
    <row r="897" spans="1:26" ht="17.25" customHeight="1">
      <c r="A897" s="3"/>
      <c r="B897" s="113"/>
      <c r="C897" s="113"/>
      <c r="D897" s="113"/>
      <c r="E897" s="113"/>
      <c r="F897" s="113"/>
      <c r="G897" s="113"/>
      <c r="H897" s="113"/>
      <c r="I897" s="113"/>
      <c r="J897" s="113"/>
      <c r="K897" s="113"/>
      <c r="L897" s="113"/>
      <c r="M897" s="113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</row>
    <row r="898" spans="1:26" ht="17.25" customHeight="1">
      <c r="A898" s="3"/>
      <c r="B898" s="113"/>
      <c r="C898" s="113"/>
      <c r="D898" s="113"/>
      <c r="E898" s="113"/>
      <c r="F898" s="113"/>
      <c r="G898" s="113"/>
      <c r="H898" s="113"/>
      <c r="I898" s="113"/>
      <c r="J898" s="113"/>
      <c r="K898" s="113"/>
      <c r="L898" s="113"/>
      <c r="M898" s="113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</row>
    <row r="899" spans="1:26" ht="17.25" customHeight="1">
      <c r="A899" s="3"/>
      <c r="B899" s="113"/>
      <c r="C899" s="113"/>
      <c r="D899" s="113"/>
      <c r="E899" s="113"/>
      <c r="F899" s="113"/>
      <c r="G899" s="113"/>
      <c r="H899" s="113"/>
      <c r="I899" s="113"/>
      <c r="J899" s="113"/>
      <c r="K899" s="113"/>
      <c r="L899" s="113"/>
      <c r="M899" s="113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</row>
    <row r="900" spans="1:26" ht="17.25" customHeight="1">
      <c r="A900" s="3"/>
      <c r="B900" s="113"/>
      <c r="C900" s="113"/>
      <c r="D900" s="113"/>
      <c r="E900" s="113"/>
      <c r="F900" s="113"/>
      <c r="G900" s="113"/>
      <c r="H900" s="113"/>
      <c r="I900" s="113"/>
      <c r="J900" s="113"/>
      <c r="K900" s="113"/>
      <c r="L900" s="113"/>
      <c r="M900" s="113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</row>
    <row r="901" spans="1:26" ht="17.25" customHeight="1">
      <c r="A901" s="3"/>
      <c r="B901" s="113"/>
      <c r="C901" s="113"/>
      <c r="D901" s="113"/>
      <c r="E901" s="113"/>
      <c r="F901" s="113"/>
      <c r="G901" s="113"/>
      <c r="H901" s="113"/>
      <c r="I901" s="113"/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</row>
    <row r="902" spans="1:26" ht="17.25" customHeight="1">
      <c r="A902" s="3"/>
      <c r="B902" s="113"/>
      <c r="C902" s="113"/>
      <c r="D902" s="113"/>
      <c r="E902" s="113"/>
      <c r="F902" s="113"/>
      <c r="G902" s="113"/>
      <c r="H902" s="113"/>
      <c r="I902" s="113"/>
      <c r="J902" s="113"/>
      <c r="K902" s="113"/>
      <c r="L902" s="113"/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</row>
    <row r="903" spans="1:26" ht="17.25" customHeight="1">
      <c r="A903" s="3"/>
      <c r="B903" s="113"/>
      <c r="C903" s="113"/>
      <c r="D903" s="113"/>
      <c r="E903" s="113"/>
      <c r="F903" s="113"/>
      <c r="G903" s="113"/>
      <c r="H903" s="113"/>
      <c r="I903" s="113"/>
      <c r="J903" s="113"/>
      <c r="K903" s="113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</row>
    <row r="904" spans="1:26" ht="17.25" customHeight="1">
      <c r="A904" s="3"/>
      <c r="B904" s="113"/>
      <c r="C904" s="113"/>
      <c r="D904" s="113"/>
      <c r="E904" s="113"/>
      <c r="F904" s="113"/>
      <c r="G904" s="113"/>
      <c r="H904" s="113"/>
      <c r="I904" s="113"/>
      <c r="J904" s="113"/>
      <c r="K904" s="113"/>
      <c r="L904" s="113"/>
      <c r="M904" s="113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</row>
    <row r="905" spans="1:26" ht="17.25" customHeight="1">
      <c r="A905" s="3"/>
      <c r="B905" s="113"/>
      <c r="C905" s="113"/>
      <c r="D905" s="113"/>
      <c r="E905" s="113"/>
      <c r="F905" s="113"/>
      <c r="G905" s="113"/>
      <c r="H905" s="113"/>
      <c r="I905" s="113"/>
      <c r="J905" s="113"/>
      <c r="K905" s="113"/>
      <c r="L905" s="113"/>
      <c r="M905" s="113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</row>
    <row r="906" spans="1:26" ht="17.25" customHeight="1">
      <c r="A906" s="3"/>
      <c r="B906" s="113"/>
      <c r="C906" s="113"/>
      <c r="D906" s="113"/>
      <c r="E906" s="113"/>
      <c r="F906" s="113"/>
      <c r="G906" s="113"/>
      <c r="H906" s="113"/>
      <c r="I906" s="113"/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</row>
    <row r="907" spans="1:26" ht="17.25" customHeight="1">
      <c r="A907" s="3"/>
      <c r="B907" s="113"/>
      <c r="C907" s="113"/>
      <c r="D907" s="113"/>
      <c r="E907" s="113"/>
      <c r="F907" s="113"/>
      <c r="G907" s="113"/>
      <c r="H907" s="113"/>
      <c r="I907" s="113"/>
      <c r="J907" s="113"/>
      <c r="K907" s="113"/>
      <c r="L907" s="113"/>
      <c r="M907" s="113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</row>
    <row r="908" spans="1:26" ht="17.25" customHeight="1">
      <c r="A908" s="3"/>
      <c r="B908" s="113"/>
      <c r="C908" s="113"/>
      <c r="D908" s="113"/>
      <c r="E908" s="113"/>
      <c r="F908" s="113"/>
      <c r="G908" s="113"/>
      <c r="H908" s="113"/>
      <c r="I908" s="113"/>
      <c r="J908" s="113"/>
      <c r="K908" s="113"/>
      <c r="L908" s="113"/>
      <c r="M908" s="113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</row>
    <row r="909" spans="1:26" ht="17.25" customHeight="1">
      <c r="A909" s="3"/>
      <c r="B909" s="113"/>
      <c r="C909" s="113"/>
      <c r="D909" s="113"/>
      <c r="E909" s="113"/>
      <c r="F909" s="113"/>
      <c r="G909" s="113"/>
      <c r="H909" s="113"/>
      <c r="I909" s="113"/>
      <c r="J909" s="113"/>
      <c r="K909" s="113"/>
      <c r="L909" s="113"/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</row>
    <row r="910" spans="1:26" ht="17.25" customHeight="1">
      <c r="A910" s="3"/>
      <c r="B910" s="113"/>
      <c r="C910" s="113"/>
      <c r="D910" s="113"/>
      <c r="E910" s="113"/>
      <c r="F910" s="113"/>
      <c r="G910" s="113"/>
      <c r="H910" s="113"/>
      <c r="I910" s="113"/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</row>
    <row r="911" spans="1:26" ht="17.25" customHeight="1">
      <c r="A911" s="3"/>
      <c r="B911" s="113"/>
      <c r="C911" s="113"/>
      <c r="D911" s="113"/>
      <c r="E911" s="113"/>
      <c r="F911" s="113"/>
      <c r="G911" s="113"/>
      <c r="H911" s="113"/>
      <c r="I911" s="113"/>
      <c r="J911" s="113"/>
      <c r="K911" s="113"/>
      <c r="L911" s="113"/>
      <c r="M911" s="113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</row>
    <row r="912" spans="1:26" ht="17.25" customHeight="1">
      <c r="A912" s="3"/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</row>
    <row r="913" spans="1:26" ht="17.25" customHeight="1">
      <c r="A913" s="3"/>
      <c r="B913" s="113"/>
      <c r="C913" s="113"/>
      <c r="D913" s="113"/>
      <c r="E913" s="113"/>
      <c r="F913" s="113"/>
      <c r="G913" s="113"/>
      <c r="H913" s="113"/>
      <c r="I913" s="113"/>
      <c r="J913" s="113"/>
      <c r="K913" s="113"/>
      <c r="L913" s="113"/>
      <c r="M913" s="113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</row>
    <row r="914" spans="1:26" ht="17.25" customHeight="1">
      <c r="A914" s="3"/>
      <c r="B914" s="113"/>
      <c r="C914" s="113"/>
      <c r="D914" s="113"/>
      <c r="E914" s="113"/>
      <c r="F914" s="113"/>
      <c r="G914" s="113"/>
      <c r="H914" s="113"/>
      <c r="I914" s="113"/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</row>
    <row r="915" spans="1:26" ht="17.25" customHeight="1">
      <c r="A915" s="3"/>
      <c r="B915" s="113"/>
      <c r="C915" s="113"/>
      <c r="D915" s="113"/>
      <c r="E915" s="113"/>
      <c r="F915" s="113"/>
      <c r="G915" s="113"/>
      <c r="H915" s="113"/>
      <c r="I915" s="113"/>
      <c r="J915" s="113"/>
      <c r="K915" s="113"/>
      <c r="L915" s="113"/>
      <c r="M915" s="113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</row>
    <row r="916" spans="1:26" ht="17.25" customHeight="1">
      <c r="A916" s="3"/>
      <c r="B916" s="113"/>
      <c r="C916" s="113"/>
      <c r="D916" s="113"/>
      <c r="E916" s="113"/>
      <c r="F916" s="113"/>
      <c r="G916" s="113"/>
      <c r="H916" s="113"/>
      <c r="I916" s="113"/>
      <c r="J916" s="113"/>
      <c r="K916" s="113"/>
      <c r="L916" s="113"/>
      <c r="M916" s="113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</row>
    <row r="917" spans="1:26" ht="17.25" customHeight="1">
      <c r="A917" s="3"/>
      <c r="B917" s="113"/>
      <c r="C917" s="113"/>
      <c r="D917" s="113"/>
      <c r="E917" s="113"/>
      <c r="F917" s="113"/>
      <c r="G917" s="113"/>
      <c r="H917" s="113"/>
      <c r="I917" s="113"/>
      <c r="J917" s="113"/>
      <c r="K917" s="113"/>
      <c r="L917" s="113"/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</row>
    <row r="918" spans="1:26" ht="17.25" customHeight="1">
      <c r="A918" s="3"/>
      <c r="B918" s="113"/>
      <c r="C918" s="113"/>
      <c r="D918" s="113"/>
      <c r="E918" s="113"/>
      <c r="F918" s="113"/>
      <c r="G918" s="113"/>
      <c r="H918" s="113"/>
      <c r="I918" s="113"/>
      <c r="J918" s="113"/>
      <c r="K918" s="113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</row>
    <row r="919" spans="1:26" ht="17.25" customHeight="1">
      <c r="A919" s="3"/>
      <c r="B919" s="113"/>
      <c r="C919" s="113"/>
      <c r="D919" s="113"/>
      <c r="E919" s="113"/>
      <c r="F919" s="113"/>
      <c r="G919" s="113"/>
      <c r="H919" s="113"/>
      <c r="I919" s="113"/>
      <c r="J919" s="113"/>
      <c r="K919" s="113"/>
      <c r="L919" s="113"/>
      <c r="M919" s="113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</row>
    <row r="920" spans="1:26" ht="17.25" customHeight="1">
      <c r="A920" s="3"/>
      <c r="B920" s="113"/>
      <c r="C920" s="113"/>
      <c r="D920" s="113"/>
      <c r="E920" s="113"/>
      <c r="F920" s="113"/>
      <c r="G920" s="113"/>
      <c r="H920" s="113"/>
      <c r="I920" s="113"/>
      <c r="J920" s="113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</row>
    <row r="921" spans="1:26" ht="17.25" customHeight="1">
      <c r="A921" s="3"/>
      <c r="B921" s="113"/>
      <c r="C921" s="113"/>
      <c r="D921" s="113"/>
      <c r="E921" s="113"/>
      <c r="F921" s="113"/>
      <c r="G921" s="113"/>
      <c r="H921" s="113"/>
      <c r="I921" s="113"/>
      <c r="J921" s="113"/>
      <c r="K921" s="113"/>
      <c r="L921" s="113"/>
      <c r="M921" s="113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</row>
    <row r="922" spans="1:26" ht="17.25" customHeight="1">
      <c r="A922" s="3"/>
      <c r="B922" s="113"/>
      <c r="C922" s="113"/>
      <c r="D922" s="113"/>
      <c r="E922" s="113"/>
      <c r="F922" s="113"/>
      <c r="G922" s="113"/>
      <c r="H922" s="113"/>
      <c r="I922" s="113"/>
      <c r="J922" s="113"/>
      <c r="K922" s="113"/>
      <c r="L922" s="113"/>
      <c r="M922" s="113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</row>
    <row r="923" spans="1:26" ht="17.25" customHeight="1">
      <c r="A923" s="3"/>
      <c r="B923" s="113"/>
      <c r="C923" s="113"/>
      <c r="D923" s="113"/>
      <c r="E923" s="113"/>
      <c r="F923" s="113"/>
      <c r="G923" s="113"/>
      <c r="H923" s="113"/>
      <c r="I923" s="113"/>
      <c r="J923" s="113"/>
      <c r="K923" s="113"/>
      <c r="L923" s="113"/>
      <c r="M923" s="113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</row>
    <row r="924" spans="1:26" ht="17.25" customHeight="1">
      <c r="A924" s="3"/>
      <c r="B924" s="113"/>
      <c r="C924" s="113"/>
      <c r="D924" s="113"/>
      <c r="E924" s="113"/>
      <c r="F924" s="113"/>
      <c r="G924" s="113"/>
      <c r="H924" s="113"/>
      <c r="I924" s="113"/>
      <c r="J924" s="113"/>
      <c r="K924" s="113"/>
      <c r="L924" s="113"/>
      <c r="M924" s="113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</row>
    <row r="925" spans="1:26" ht="17.25" customHeight="1">
      <c r="A925" s="3"/>
      <c r="B925" s="113"/>
      <c r="C925" s="113"/>
      <c r="D925" s="113"/>
      <c r="E925" s="113"/>
      <c r="F925" s="113"/>
      <c r="G925" s="113"/>
      <c r="H925" s="113"/>
      <c r="I925" s="113"/>
      <c r="J925" s="113"/>
      <c r="K925" s="113"/>
      <c r="L925" s="113"/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</row>
    <row r="926" spans="1:26" ht="17.25" customHeight="1">
      <c r="A926" s="3"/>
      <c r="B926" s="113"/>
      <c r="C926" s="113"/>
      <c r="D926" s="113"/>
      <c r="E926" s="113"/>
      <c r="F926" s="113"/>
      <c r="G926" s="113"/>
      <c r="H926" s="113"/>
      <c r="I926" s="113"/>
      <c r="J926" s="113"/>
      <c r="K926" s="113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</row>
    <row r="927" spans="1:26" ht="17.25" customHeight="1">
      <c r="A927" s="3"/>
      <c r="B927" s="113"/>
      <c r="C927" s="113"/>
      <c r="D927" s="113"/>
      <c r="E927" s="113"/>
      <c r="F927" s="113"/>
      <c r="G927" s="113"/>
      <c r="H927" s="113"/>
      <c r="I927" s="113"/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</row>
    <row r="928" spans="1:26" ht="17.25" customHeight="1">
      <c r="A928" s="3"/>
      <c r="B928" s="113"/>
      <c r="C928" s="113"/>
      <c r="D928" s="113"/>
      <c r="E928" s="113"/>
      <c r="F928" s="113"/>
      <c r="G928" s="113"/>
      <c r="H928" s="113"/>
      <c r="I928" s="113"/>
      <c r="J928" s="113"/>
      <c r="K928" s="113"/>
      <c r="L928" s="113"/>
      <c r="M928" s="113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</row>
    <row r="929" spans="1:26" ht="17.25" customHeight="1">
      <c r="A929" s="3"/>
      <c r="B929" s="113"/>
      <c r="C929" s="113"/>
      <c r="D929" s="113"/>
      <c r="E929" s="113"/>
      <c r="F929" s="113"/>
      <c r="G929" s="113"/>
      <c r="H929" s="113"/>
      <c r="I929" s="113"/>
      <c r="J929" s="113"/>
      <c r="K929" s="113"/>
      <c r="L929" s="113"/>
      <c r="M929" s="113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</row>
    <row r="930" spans="1:26" ht="17.25" customHeight="1">
      <c r="A930" s="3"/>
      <c r="B930" s="113"/>
      <c r="C930" s="113"/>
      <c r="D930" s="113"/>
      <c r="E930" s="113"/>
      <c r="F930" s="113"/>
      <c r="G930" s="113"/>
      <c r="H930" s="113"/>
      <c r="I930" s="113"/>
      <c r="J930" s="113"/>
      <c r="K930" s="113"/>
      <c r="L930" s="113"/>
      <c r="M930" s="113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</row>
    <row r="931" spans="1:26" ht="17.25" customHeight="1">
      <c r="A931" s="3"/>
      <c r="B931" s="113"/>
      <c r="C931" s="113"/>
      <c r="D931" s="113"/>
      <c r="E931" s="113"/>
      <c r="F931" s="113"/>
      <c r="G931" s="113"/>
      <c r="H931" s="113"/>
      <c r="I931" s="113"/>
      <c r="J931" s="113"/>
      <c r="K931" s="113"/>
      <c r="L931" s="113"/>
      <c r="M931" s="113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</row>
    <row r="932" spans="1:26" ht="17.25" customHeight="1">
      <c r="A932" s="3"/>
      <c r="B932" s="113"/>
      <c r="C932" s="113"/>
      <c r="D932" s="113"/>
      <c r="E932" s="113"/>
      <c r="F932" s="113"/>
      <c r="G932" s="113"/>
      <c r="H932" s="113"/>
      <c r="I932" s="113"/>
      <c r="J932" s="113"/>
      <c r="K932" s="113"/>
      <c r="L932" s="113"/>
      <c r="M932" s="113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</row>
    <row r="933" spans="1:26" ht="17.25" customHeight="1">
      <c r="A933" s="3"/>
      <c r="B933" s="113"/>
      <c r="C933" s="113"/>
      <c r="D933" s="113"/>
      <c r="E933" s="113"/>
      <c r="F933" s="113"/>
      <c r="G933" s="113"/>
      <c r="H933" s="113"/>
      <c r="I933" s="113"/>
      <c r="J933" s="113"/>
      <c r="K933" s="113"/>
      <c r="L933" s="113"/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</row>
    <row r="934" spans="1:26" ht="17.25" customHeight="1">
      <c r="A934" s="3"/>
      <c r="B934" s="113"/>
      <c r="C934" s="113"/>
      <c r="D934" s="113"/>
      <c r="E934" s="113"/>
      <c r="F934" s="113"/>
      <c r="G934" s="113"/>
      <c r="H934" s="113"/>
      <c r="I934" s="113"/>
      <c r="J934" s="113"/>
      <c r="K934" s="113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</row>
    <row r="935" spans="1:26" ht="17.25" customHeight="1">
      <c r="A935" s="3"/>
      <c r="B935" s="113"/>
      <c r="C935" s="113"/>
      <c r="D935" s="113"/>
      <c r="E935" s="113"/>
      <c r="F935" s="113"/>
      <c r="G935" s="113"/>
      <c r="H935" s="113"/>
      <c r="I935" s="113"/>
      <c r="J935" s="113"/>
      <c r="K935" s="113"/>
      <c r="L935" s="113"/>
      <c r="M935" s="113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</row>
    <row r="936" spans="1:26" ht="17.25" customHeight="1">
      <c r="A936" s="3"/>
      <c r="B936" s="113"/>
      <c r="C936" s="113"/>
      <c r="D936" s="113"/>
      <c r="E936" s="113"/>
      <c r="F936" s="113"/>
      <c r="G936" s="113"/>
      <c r="H936" s="113"/>
      <c r="I936" s="113"/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</row>
    <row r="937" spans="1:26" ht="17.25" customHeight="1">
      <c r="A937" s="3"/>
      <c r="B937" s="113"/>
      <c r="C937" s="113"/>
      <c r="D937" s="113"/>
      <c r="E937" s="113"/>
      <c r="F937" s="113"/>
      <c r="G937" s="113"/>
      <c r="H937" s="113"/>
      <c r="I937" s="113"/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</row>
    <row r="938" spans="1:26" ht="17.25" customHeight="1">
      <c r="A938" s="3"/>
      <c r="B938" s="113"/>
      <c r="C938" s="113"/>
      <c r="D938" s="113"/>
      <c r="E938" s="113"/>
      <c r="F938" s="113"/>
      <c r="G938" s="113"/>
      <c r="H938" s="113"/>
      <c r="I938" s="113"/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</row>
    <row r="939" spans="1:26" ht="17.25" customHeight="1">
      <c r="A939" s="3"/>
      <c r="B939" s="113"/>
      <c r="C939" s="113"/>
      <c r="D939" s="113"/>
      <c r="E939" s="113"/>
      <c r="F939" s="113"/>
      <c r="G939" s="113"/>
      <c r="H939" s="113"/>
      <c r="I939" s="113"/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</row>
    <row r="940" spans="1:26" ht="17.25" customHeight="1">
      <c r="A940" s="3"/>
      <c r="B940" s="113"/>
      <c r="C940" s="113"/>
      <c r="D940" s="113"/>
      <c r="E940" s="113"/>
      <c r="F940" s="113"/>
      <c r="G940" s="113"/>
      <c r="H940" s="113"/>
      <c r="I940" s="113"/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</row>
    <row r="941" spans="1:26" ht="17.25" customHeight="1">
      <c r="A941" s="3"/>
      <c r="B941" s="113"/>
      <c r="C941" s="113"/>
      <c r="D941" s="113"/>
      <c r="E941" s="113"/>
      <c r="F941" s="113"/>
      <c r="G941" s="113"/>
      <c r="H941" s="113"/>
      <c r="I941" s="113"/>
      <c r="J941" s="113"/>
      <c r="K941" s="113"/>
      <c r="L941" s="113"/>
      <c r="M941" s="113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</row>
    <row r="942" spans="1:26" ht="17.25" customHeight="1">
      <c r="A942" s="3"/>
      <c r="B942" s="113"/>
      <c r="C942" s="113"/>
      <c r="D942" s="113"/>
      <c r="E942" s="113"/>
      <c r="F942" s="113"/>
      <c r="G942" s="113"/>
      <c r="H942" s="113"/>
      <c r="I942" s="113"/>
      <c r="J942" s="113"/>
      <c r="K942" s="113"/>
      <c r="L942" s="113"/>
      <c r="M942" s="113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</row>
    <row r="943" spans="1:26" ht="17.25" customHeight="1">
      <c r="A943" s="3"/>
      <c r="B943" s="113"/>
      <c r="C943" s="113"/>
      <c r="D943" s="113"/>
      <c r="E943" s="113"/>
      <c r="F943" s="113"/>
      <c r="G943" s="113"/>
      <c r="H943" s="113"/>
      <c r="I943" s="113"/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</row>
    <row r="944" spans="1:26" ht="17.25" customHeight="1">
      <c r="A944" s="3"/>
      <c r="B944" s="113"/>
      <c r="C944" s="113"/>
      <c r="D944" s="113"/>
      <c r="E944" s="113"/>
      <c r="F944" s="113"/>
      <c r="G944" s="113"/>
      <c r="H944" s="113"/>
      <c r="I944" s="113"/>
      <c r="J944" s="113"/>
      <c r="K944" s="113"/>
      <c r="L944" s="113"/>
      <c r="M944" s="113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</row>
    <row r="945" spans="1:26" ht="17.25" customHeight="1">
      <c r="A945" s="3"/>
      <c r="B945" s="113"/>
      <c r="C945" s="113"/>
      <c r="D945" s="113"/>
      <c r="E945" s="113"/>
      <c r="F945" s="113"/>
      <c r="G945" s="113"/>
      <c r="H945" s="113"/>
      <c r="I945" s="113"/>
      <c r="J945" s="113"/>
      <c r="K945" s="113"/>
      <c r="L945" s="113"/>
      <c r="M945" s="113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</row>
    <row r="946" spans="1:26" ht="17.25" customHeight="1">
      <c r="A946" s="3"/>
      <c r="B946" s="113"/>
      <c r="C946" s="113"/>
      <c r="D946" s="113"/>
      <c r="E946" s="113"/>
      <c r="F946" s="113"/>
      <c r="G946" s="113"/>
      <c r="H946" s="113"/>
      <c r="I946" s="113"/>
      <c r="J946" s="113"/>
      <c r="K946" s="113"/>
      <c r="L946" s="113"/>
      <c r="M946" s="113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</row>
    <row r="947" spans="1:26" ht="17.25" customHeight="1">
      <c r="A947" s="3"/>
      <c r="B947" s="113"/>
      <c r="C947" s="113"/>
      <c r="D947" s="113"/>
      <c r="E947" s="113"/>
      <c r="F947" s="113"/>
      <c r="G947" s="113"/>
      <c r="H947" s="113"/>
      <c r="I947" s="113"/>
      <c r="J947" s="113"/>
      <c r="K947" s="113"/>
      <c r="L947" s="113"/>
      <c r="M947" s="113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</row>
    <row r="948" spans="1:26" ht="17.25" customHeight="1">
      <c r="A948" s="3"/>
      <c r="B948" s="113"/>
      <c r="C948" s="113"/>
      <c r="D948" s="113"/>
      <c r="E948" s="113"/>
      <c r="F948" s="113"/>
      <c r="G948" s="113"/>
      <c r="H948" s="113"/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</row>
    <row r="949" spans="1:26" ht="17.25" customHeight="1">
      <c r="A949" s="3"/>
      <c r="B949" s="113"/>
      <c r="C949" s="113"/>
      <c r="D949" s="113"/>
      <c r="E949" s="113"/>
      <c r="F949" s="113"/>
      <c r="G949" s="113"/>
      <c r="H949" s="113"/>
      <c r="I949" s="113"/>
      <c r="J949" s="113"/>
      <c r="K949" s="113"/>
      <c r="L949" s="113"/>
      <c r="M949" s="113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</row>
    <row r="950" spans="1:26" ht="17.25" customHeight="1">
      <c r="A950" s="3"/>
      <c r="B950" s="113"/>
      <c r="C950" s="113"/>
      <c r="D950" s="113"/>
      <c r="E950" s="113"/>
      <c r="F950" s="113"/>
      <c r="G950" s="113"/>
      <c r="H950" s="113"/>
      <c r="I950" s="113"/>
      <c r="J950" s="113"/>
      <c r="K950" s="113"/>
      <c r="L950" s="113"/>
      <c r="M950" s="113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</row>
    <row r="951" spans="1:26" ht="17.25" customHeight="1">
      <c r="A951" s="3"/>
      <c r="B951" s="113"/>
      <c r="C951" s="113"/>
      <c r="D951" s="113"/>
      <c r="E951" s="113"/>
      <c r="F951" s="113"/>
      <c r="G951" s="113"/>
      <c r="H951" s="113"/>
      <c r="I951" s="113"/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</row>
    <row r="952" spans="1:26" ht="17.25" customHeight="1">
      <c r="A952" s="3"/>
      <c r="B952" s="113"/>
      <c r="C952" s="113"/>
      <c r="D952" s="113"/>
      <c r="E952" s="113"/>
      <c r="F952" s="113"/>
      <c r="G952" s="113"/>
      <c r="H952" s="113"/>
      <c r="I952" s="113"/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</row>
    <row r="953" spans="1:26" ht="17.25" customHeight="1">
      <c r="A953" s="3"/>
      <c r="B953" s="113"/>
      <c r="C953" s="113"/>
      <c r="D953" s="113"/>
      <c r="E953" s="113"/>
      <c r="F953" s="113"/>
      <c r="G953" s="113"/>
      <c r="H953" s="113"/>
      <c r="I953" s="113"/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</row>
    <row r="954" spans="1:26" ht="17.25" customHeight="1">
      <c r="A954" s="3"/>
      <c r="B954" s="113"/>
      <c r="C954" s="113"/>
      <c r="D954" s="113"/>
      <c r="E954" s="113"/>
      <c r="F954" s="113"/>
      <c r="G954" s="113"/>
      <c r="H954" s="113"/>
      <c r="I954" s="113"/>
      <c r="J954" s="113"/>
      <c r="K954" s="113"/>
      <c r="L954" s="113"/>
      <c r="M954" s="113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</row>
    <row r="955" spans="1:26" ht="17.25" customHeight="1">
      <c r="A955" s="3"/>
      <c r="B955" s="113"/>
      <c r="C955" s="113"/>
      <c r="D955" s="113"/>
      <c r="E955" s="113"/>
      <c r="F955" s="113"/>
      <c r="G955" s="113"/>
      <c r="H955" s="113"/>
      <c r="I955" s="113"/>
      <c r="J955" s="113"/>
      <c r="K955" s="113"/>
      <c r="L955" s="113"/>
      <c r="M955" s="113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</row>
    <row r="956" spans="1:26" ht="17.25" customHeight="1">
      <c r="A956" s="3"/>
      <c r="B956" s="113"/>
      <c r="C956" s="113"/>
      <c r="D956" s="113"/>
      <c r="E956" s="113"/>
      <c r="F956" s="113"/>
      <c r="G956" s="113"/>
      <c r="H956" s="113"/>
      <c r="I956" s="113"/>
      <c r="J956" s="113"/>
      <c r="K956" s="113"/>
      <c r="L956" s="113"/>
      <c r="M956" s="113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</row>
    <row r="957" spans="1:26" ht="17.25" customHeight="1">
      <c r="A957" s="3"/>
      <c r="B957" s="113"/>
      <c r="C957" s="113"/>
      <c r="D957" s="113"/>
      <c r="E957" s="113"/>
      <c r="F957" s="113"/>
      <c r="G957" s="113"/>
      <c r="H957" s="113"/>
      <c r="I957" s="113"/>
      <c r="J957" s="113"/>
      <c r="K957" s="113"/>
      <c r="L957" s="113"/>
      <c r="M957" s="113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</row>
    <row r="958" spans="1:26" ht="17.25" customHeight="1">
      <c r="A958" s="3"/>
      <c r="B958" s="113"/>
      <c r="C958" s="113"/>
      <c r="D958" s="113"/>
      <c r="E958" s="113"/>
      <c r="F958" s="113"/>
      <c r="G958" s="113"/>
      <c r="H958" s="113"/>
      <c r="I958" s="113"/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</row>
    <row r="959" spans="1:26" ht="17.25" customHeight="1">
      <c r="A959" s="3"/>
      <c r="B959" s="113"/>
      <c r="C959" s="113"/>
      <c r="D959" s="113"/>
      <c r="E959" s="113"/>
      <c r="F959" s="113"/>
      <c r="G959" s="113"/>
      <c r="H959" s="113"/>
      <c r="I959" s="113"/>
      <c r="J959" s="113"/>
      <c r="K959" s="113"/>
      <c r="L959" s="113"/>
      <c r="M959" s="113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</row>
    <row r="960" spans="1:26" ht="17.25" customHeight="1">
      <c r="A960" s="3"/>
      <c r="B960" s="113"/>
      <c r="C960" s="113"/>
      <c r="D960" s="113"/>
      <c r="E960" s="113"/>
      <c r="F960" s="113"/>
      <c r="G960" s="113"/>
      <c r="H960" s="113"/>
      <c r="I960" s="113"/>
      <c r="J960" s="113"/>
      <c r="K960" s="113"/>
      <c r="L960" s="113"/>
      <c r="M960" s="113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</row>
    <row r="961" spans="1:26" ht="17.25" customHeight="1">
      <c r="A961" s="3"/>
      <c r="B961" s="113"/>
      <c r="C961" s="113"/>
      <c r="D961" s="113"/>
      <c r="E961" s="113"/>
      <c r="F961" s="113"/>
      <c r="G961" s="113"/>
      <c r="H961" s="113"/>
      <c r="I961" s="113"/>
      <c r="J961" s="113"/>
      <c r="K961" s="113"/>
      <c r="L961" s="113"/>
      <c r="M961" s="113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</row>
    <row r="962" spans="1:26" ht="17.25" customHeight="1">
      <c r="A962" s="3"/>
      <c r="B962" s="113"/>
      <c r="C962" s="113"/>
      <c r="D962" s="113"/>
      <c r="E962" s="113"/>
      <c r="F962" s="113"/>
      <c r="G962" s="113"/>
      <c r="H962" s="113"/>
      <c r="I962" s="113"/>
      <c r="J962" s="113"/>
      <c r="K962" s="113"/>
      <c r="L962" s="113"/>
      <c r="M962" s="113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</row>
    <row r="963" spans="1:26" ht="17.25" customHeight="1">
      <c r="A963" s="3"/>
      <c r="B963" s="113"/>
      <c r="C963" s="113"/>
      <c r="D963" s="113"/>
      <c r="E963" s="113"/>
      <c r="F963" s="113"/>
      <c r="G963" s="113"/>
      <c r="H963" s="113"/>
      <c r="I963" s="113"/>
      <c r="J963" s="113"/>
      <c r="K963" s="113"/>
      <c r="L963" s="113"/>
      <c r="M963" s="113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</row>
    <row r="964" spans="1:26" ht="17.25" customHeight="1">
      <c r="A964" s="3"/>
      <c r="B964" s="113"/>
      <c r="C964" s="113"/>
      <c r="D964" s="113"/>
      <c r="E964" s="113"/>
      <c r="F964" s="113"/>
      <c r="G964" s="113"/>
      <c r="H964" s="113"/>
      <c r="I964" s="113"/>
      <c r="J964" s="113"/>
      <c r="K964" s="113"/>
      <c r="L964" s="113"/>
      <c r="M964" s="113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</row>
    <row r="965" spans="1:26" ht="17.25" customHeight="1">
      <c r="A965" s="3"/>
      <c r="B965" s="113"/>
      <c r="C965" s="113"/>
      <c r="D965" s="113"/>
      <c r="E965" s="113"/>
      <c r="F965" s="113"/>
      <c r="G965" s="113"/>
      <c r="H965" s="113"/>
      <c r="I965" s="113"/>
      <c r="J965" s="113"/>
      <c r="K965" s="113"/>
      <c r="L965" s="113"/>
      <c r="M965" s="113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</row>
    <row r="966" spans="1:26" ht="17.25" customHeight="1">
      <c r="A966" s="3"/>
      <c r="B966" s="113"/>
      <c r="C966" s="113"/>
      <c r="D966" s="113"/>
      <c r="E966" s="113"/>
      <c r="F966" s="113"/>
      <c r="G966" s="113"/>
      <c r="H966" s="113"/>
      <c r="I966" s="113"/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</row>
    <row r="967" spans="1:26" ht="17.25" customHeight="1">
      <c r="A967" s="3"/>
      <c r="B967" s="113"/>
      <c r="C967" s="113"/>
      <c r="D967" s="113"/>
      <c r="E967" s="113"/>
      <c r="F967" s="113"/>
      <c r="G967" s="113"/>
      <c r="H967" s="113"/>
      <c r="I967" s="113"/>
      <c r="J967" s="113"/>
      <c r="K967" s="113"/>
      <c r="L967" s="113"/>
      <c r="M967" s="113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</row>
    <row r="968" spans="1:26" ht="17.25" customHeight="1">
      <c r="A968" s="3"/>
      <c r="B968" s="113"/>
      <c r="C968" s="113"/>
      <c r="D968" s="113"/>
      <c r="E968" s="113"/>
      <c r="F968" s="113"/>
      <c r="G968" s="113"/>
      <c r="H968" s="113"/>
      <c r="I968" s="113"/>
      <c r="J968" s="113"/>
      <c r="K968" s="113"/>
      <c r="L968" s="113"/>
      <c r="M968" s="113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</row>
    <row r="969" spans="1:26" ht="17.25" customHeight="1">
      <c r="A969" s="3"/>
      <c r="B969" s="113"/>
      <c r="C969" s="113"/>
      <c r="D969" s="113"/>
      <c r="E969" s="113"/>
      <c r="F969" s="113"/>
      <c r="G969" s="113"/>
      <c r="H969" s="113"/>
      <c r="I969" s="113"/>
      <c r="J969" s="113"/>
      <c r="K969" s="113"/>
      <c r="L969" s="113"/>
      <c r="M969" s="113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</row>
    <row r="970" spans="1:26" ht="17.25" customHeight="1">
      <c r="A970" s="3"/>
      <c r="B970" s="113"/>
      <c r="C970" s="113"/>
      <c r="D970" s="113"/>
      <c r="E970" s="113"/>
      <c r="F970" s="113"/>
      <c r="G970" s="113"/>
      <c r="H970" s="113"/>
      <c r="I970" s="113"/>
      <c r="J970" s="113"/>
      <c r="K970" s="113"/>
      <c r="L970" s="113"/>
      <c r="M970" s="113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</row>
    <row r="971" spans="1:26" ht="17.25" customHeight="1">
      <c r="A971" s="3"/>
      <c r="B971" s="113"/>
      <c r="C971" s="113"/>
      <c r="D971" s="113"/>
      <c r="E971" s="113"/>
      <c r="F971" s="113"/>
      <c r="G971" s="113"/>
      <c r="H971" s="113"/>
      <c r="I971" s="113"/>
      <c r="J971" s="113"/>
      <c r="K971" s="113"/>
      <c r="L971" s="113"/>
      <c r="M971" s="113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</row>
    <row r="972" spans="1:26" ht="17.25" customHeight="1">
      <c r="A972" s="3"/>
      <c r="B972" s="113"/>
      <c r="C972" s="113"/>
      <c r="D972" s="113"/>
      <c r="E972" s="113"/>
      <c r="F972" s="113"/>
      <c r="G972" s="113"/>
      <c r="H972" s="113"/>
      <c r="I972" s="113"/>
      <c r="J972" s="113"/>
      <c r="K972" s="113"/>
      <c r="L972" s="113"/>
      <c r="M972" s="113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</row>
    <row r="973" spans="1:26" ht="17.25" customHeight="1">
      <c r="A973" s="3"/>
      <c r="B973" s="113"/>
      <c r="C973" s="113"/>
      <c r="D973" s="113"/>
      <c r="E973" s="113"/>
      <c r="F973" s="113"/>
      <c r="G973" s="113"/>
      <c r="H973" s="113"/>
      <c r="I973" s="113"/>
      <c r="J973" s="113"/>
      <c r="K973" s="113"/>
      <c r="L973" s="113"/>
      <c r="M973" s="113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</row>
    <row r="974" spans="1:26" ht="17.25" customHeight="1">
      <c r="A974" s="3"/>
      <c r="B974" s="113"/>
      <c r="C974" s="113"/>
      <c r="D974" s="113"/>
      <c r="E974" s="113"/>
      <c r="F974" s="113"/>
      <c r="G974" s="113"/>
      <c r="H974" s="113"/>
      <c r="I974" s="113"/>
      <c r="J974" s="113"/>
      <c r="K974" s="113"/>
      <c r="L974" s="113"/>
      <c r="M974" s="113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</row>
    <row r="975" spans="1:26" ht="17.25" customHeight="1">
      <c r="A975" s="3"/>
      <c r="B975" s="113"/>
      <c r="C975" s="113"/>
      <c r="D975" s="113"/>
      <c r="E975" s="113"/>
      <c r="F975" s="113"/>
      <c r="G975" s="113"/>
      <c r="H975" s="113"/>
      <c r="I975" s="113"/>
      <c r="J975" s="113"/>
      <c r="K975" s="113"/>
      <c r="L975" s="113"/>
      <c r="M975" s="113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</row>
    <row r="976" spans="1:26" ht="17.25" customHeight="1">
      <c r="A976" s="3"/>
      <c r="B976" s="113"/>
      <c r="C976" s="113"/>
      <c r="D976" s="113"/>
      <c r="E976" s="113"/>
      <c r="F976" s="113"/>
      <c r="G976" s="113"/>
      <c r="H976" s="113"/>
      <c r="I976" s="113"/>
      <c r="J976" s="113"/>
      <c r="K976" s="113"/>
      <c r="L976" s="113"/>
      <c r="M976" s="113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</row>
    <row r="977" spans="1:26" ht="17.25" customHeight="1">
      <c r="A977" s="3"/>
      <c r="B977" s="113"/>
      <c r="C977" s="113"/>
      <c r="D977" s="113"/>
      <c r="E977" s="113"/>
      <c r="F977" s="113"/>
      <c r="G977" s="113"/>
      <c r="H977" s="113"/>
      <c r="I977" s="113"/>
      <c r="J977" s="113"/>
      <c r="K977" s="113"/>
      <c r="L977" s="113"/>
      <c r="M977" s="113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</row>
    <row r="978" spans="1:26" ht="17.25" customHeight="1">
      <c r="A978" s="3"/>
      <c r="B978" s="113"/>
      <c r="C978" s="113"/>
      <c r="D978" s="113"/>
      <c r="E978" s="113"/>
      <c r="F978" s="113"/>
      <c r="G978" s="113"/>
      <c r="H978" s="113"/>
      <c r="I978" s="113"/>
      <c r="J978" s="113"/>
      <c r="K978" s="113"/>
      <c r="L978" s="113"/>
      <c r="M978" s="113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</row>
    <row r="979" spans="1:26" ht="17.25" customHeight="1">
      <c r="A979" s="3"/>
      <c r="B979" s="113"/>
      <c r="C979" s="113"/>
      <c r="D979" s="113"/>
      <c r="E979" s="113"/>
      <c r="F979" s="113"/>
      <c r="G979" s="113"/>
      <c r="H979" s="113"/>
      <c r="I979" s="113"/>
      <c r="J979" s="113"/>
      <c r="K979" s="113"/>
      <c r="L979" s="113"/>
      <c r="M979" s="113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</row>
    <row r="980" spans="1:26" ht="17.25" customHeight="1">
      <c r="A980" s="3"/>
      <c r="B980" s="113"/>
      <c r="C980" s="113"/>
      <c r="D980" s="113"/>
      <c r="E980" s="113"/>
      <c r="F980" s="113"/>
      <c r="G980" s="113"/>
      <c r="H980" s="113"/>
      <c r="I980" s="113"/>
      <c r="J980" s="113"/>
      <c r="K980" s="113"/>
      <c r="L980" s="113"/>
      <c r="M980" s="113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</row>
    <row r="981" spans="1:26" ht="17.25" customHeight="1">
      <c r="A981" s="3"/>
      <c r="B981" s="113"/>
      <c r="C981" s="113"/>
      <c r="D981" s="113"/>
      <c r="E981" s="113"/>
      <c r="F981" s="113"/>
      <c r="G981" s="113"/>
      <c r="H981" s="113"/>
      <c r="I981" s="113"/>
      <c r="J981" s="113"/>
      <c r="K981" s="113"/>
      <c r="L981" s="113"/>
      <c r="M981" s="113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</row>
    <row r="982" spans="1:26" ht="17.25" customHeight="1">
      <c r="A982" s="3"/>
      <c r="B982" s="113"/>
      <c r="C982" s="113"/>
      <c r="D982" s="113"/>
      <c r="E982" s="113"/>
      <c r="F982" s="113"/>
      <c r="G982" s="113"/>
      <c r="H982" s="113"/>
      <c r="I982" s="113"/>
      <c r="J982" s="113"/>
      <c r="K982" s="113"/>
      <c r="L982" s="113"/>
      <c r="M982" s="113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</row>
    <row r="983" spans="1:26" ht="17.25" customHeight="1">
      <c r="A983" s="3"/>
      <c r="B983" s="113"/>
      <c r="C983" s="113"/>
      <c r="D983" s="113"/>
      <c r="E983" s="113"/>
      <c r="F983" s="113"/>
      <c r="G983" s="113"/>
      <c r="H983" s="113"/>
      <c r="I983" s="113"/>
      <c r="J983" s="113"/>
      <c r="K983" s="113"/>
      <c r="L983" s="113"/>
      <c r="M983" s="113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</row>
    <row r="984" spans="1:26" ht="17.25" customHeight="1">
      <c r="A984" s="3"/>
      <c r="B984" s="113"/>
      <c r="C984" s="113"/>
      <c r="D984" s="113"/>
      <c r="E984" s="113"/>
      <c r="F984" s="113"/>
      <c r="G984" s="113"/>
      <c r="H984" s="113"/>
      <c r="I984" s="113"/>
      <c r="J984" s="113"/>
      <c r="K984" s="113"/>
      <c r="L984" s="113"/>
      <c r="M984" s="113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</row>
    <row r="985" spans="1:26" ht="17.25" customHeight="1">
      <c r="A985" s="3"/>
      <c r="B985" s="113"/>
      <c r="C985" s="113"/>
      <c r="D985" s="113"/>
      <c r="E985" s="113"/>
      <c r="F985" s="113"/>
      <c r="G985" s="113"/>
      <c r="H985" s="113"/>
      <c r="I985" s="113"/>
      <c r="J985" s="113"/>
      <c r="K985" s="113"/>
      <c r="L985" s="113"/>
      <c r="M985" s="113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</row>
    <row r="986" spans="1:26" ht="17.25" customHeight="1">
      <c r="A986" s="3"/>
      <c r="B986" s="113"/>
      <c r="C986" s="113"/>
      <c r="D986" s="113"/>
      <c r="E986" s="113"/>
      <c r="F986" s="113"/>
      <c r="G986" s="113"/>
      <c r="H986" s="113"/>
      <c r="I986" s="113"/>
      <c r="J986" s="113"/>
      <c r="K986" s="113"/>
      <c r="L986" s="113"/>
      <c r="M986" s="113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</row>
    <row r="987" spans="1:26" ht="17.25" customHeight="1">
      <c r="A987" s="3"/>
      <c r="B987" s="113"/>
      <c r="C987" s="113"/>
      <c r="D987" s="113"/>
      <c r="E987" s="113"/>
      <c r="F987" s="113"/>
      <c r="G987" s="113"/>
      <c r="H987" s="113"/>
      <c r="I987" s="113"/>
      <c r="J987" s="113"/>
      <c r="K987" s="113"/>
      <c r="L987" s="113"/>
      <c r="M987" s="113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</row>
    <row r="988" spans="1:26" ht="17.25" customHeight="1">
      <c r="A988" s="3"/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</row>
    <row r="989" spans="1:26" ht="17.25" customHeight="1">
      <c r="A989" s="3"/>
      <c r="B989" s="113"/>
      <c r="C989" s="113"/>
      <c r="D989" s="113"/>
      <c r="E989" s="113"/>
      <c r="F989" s="113"/>
      <c r="G989" s="113"/>
      <c r="H989" s="113"/>
      <c r="I989" s="113"/>
      <c r="J989" s="113"/>
      <c r="K989" s="113"/>
      <c r="L989" s="113"/>
      <c r="M989" s="113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</row>
    <row r="990" spans="1:26" ht="17.25" customHeight="1">
      <c r="A990" s="3"/>
      <c r="B990" s="113"/>
      <c r="C990" s="113"/>
      <c r="D990" s="113"/>
      <c r="E990" s="113"/>
      <c r="F990" s="113"/>
      <c r="G990" s="113"/>
      <c r="H990" s="113"/>
      <c r="I990" s="113"/>
      <c r="J990" s="113"/>
      <c r="K990" s="113"/>
      <c r="L990" s="113"/>
      <c r="M990" s="113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</row>
    <row r="991" spans="1:26" ht="17.25" customHeight="1">
      <c r="A991" s="3"/>
      <c r="B991" s="113"/>
      <c r="C991" s="113"/>
      <c r="D991" s="113"/>
      <c r="E991" s="113"/>
      <c r="F991" s="113"/>
      <c r="G991" s="113"/>
      <c r="H991" s="113"/>
      <c r="I991" s="113"/>
      <c r="J991" s="113"/>
      <c r="K991" s="113"/>
      <c r="L991" s="113"/>
      <c r="M991" s="113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</row>
    <row r="992" spans="1:26" ht="17.25" customHeight="1">
      <c r="A992" s="3"/>
      <c r="B992" s="113"/>
      <c r="C992" s="113"/>
      <c r="D992" s="113"/>
      <c r="E992" s="113"/>
      <c r="F992" s="113"/>
      <c r="G992" s="113"/>
      <c r="H992" s="113"/>
      <c r="I992" s="113"/>
      <c r="J992" s="113"/>
      <c r="K992" s="113"/>
      <c r="L992" s="113"/>
      <c r="M992" s="113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</row>
    <row r="993" spans="1:26" ht="17.25" customHeight="1">
      <c r="A993" s="3"/>
      <c r="B993" s="113"/>
      <c r="C993" s="113"/>
      <c r="D993" s="113"/>
      <c r="E993" s="113"/>
      <c r="F993" s="113"/>
      <c r="G993" s="113"/>
      <c r="H993" s="113"/>
      <c r="I993" s="113"/>
      <c r="J993" s="113"/>
      <c r="K993" s="113"/>
      <c r="L993" s="113"/>
      <c r="M993" s="113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</row>
    <row r="994" spans="1:26" ht="17.25" customHeight="1">
      <c r="A994" s="3"/>
      <c r="B994" s="113"/>
      <c r="C994" s="113"/>
      <c r="D994" s="113"/>
      <c r="E994" s="113"/>
      <c r="F994" s="113"/>
      <c r="G994" s="113"/>
      <c r="H994" s="113"/>
      <c r="I994" s="113"/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</row>
    <row r="995" spans="1:26" ht="17.25" customHeight="1">
      <c r="A995" s="3"/>
      <c r="B995" s="113"/>
      <c r="C995" s="113"/>
      <c r="D995" s="113"/>
      <c r="E995" s="113"/>
      <c r="F995" s="113"/>
      <c r="G995" s="113"/>
      <c r="H995" s="113"/>
      <c r="I995" s="113"/>
      <c r="J995" s="113"/>
      <c r="K995" s="113"/>
      <c r="L995" s="113"/>
      <c r="M995" s="113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</row>
    <row r="996" spans="1:26" ht="17.25" customHeight="1">
      <c r="A996" s="3"/>
      <c r="B996" s="113"/>
      <c r="C996" s="113"/>
      <c r="D996" s="113"/>
      <c r="E996" s="113"/>
      <c r="F996" s="113"/>
      <c r="G996" s="113"/>
      <c r="H996" s="113"/>
      <c r="I996" s="113"/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</row>
    <row r="997" spans="1:26" ht="17.25" customHeight="1">
      <c r="A997" s="3"/>
      <c r="B997" s="113"/>
      <c r="C997" s="113"/>
      <c r="D997" s="113"/>
      <c r="E997" s="113"/>
      <c r="F997" s="113"/>
      <c r="G997" s="113"/>
      <c r="H997" s="113"/>
      <c r="I997" s="113"/>
      <c r="J997" s="113"/>
      <c r="K997" s="113"/>
      <c r="L997" s="113"/>
      <c r="M997" s="113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</row>
    <row r="998" spans="1:26" ht="17.25" customHeight="1">
      <c r="A998" s="3"/>
      <c r="B998" s="113"/>
      <c r="C998" s="113"/>
      <c r="D998" s="113"/>
      <c r="E998" s="113"/>
      <c r="F998" s="113"/>
      <c r="G998" s="113"/>
      <c r="H998" s="113"/>
      <c r="I998" s="113"/>
      <c r="J998" s="113"/>
      <c r="K998" s="113"/>
      <c r="L998" s="113"/>
      <c r="M998" s="113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</row>
    <row r="999" spans="1:26" ht="17.25" customHeight="1">
      <c r="A999" s="3"/>
      <c r="B999" s="113"/>
      <c r="C999" s="113"/>
      <c r="D999" s="113"/>
      <c r="E999" s="113"/>
      <c r="F999" s="113"/>
      <c r="G999" s="113"/>
      <c r="H999" s="113"/>
      <c r="I999" s="113"/>
      <c r="J999" s="113"/>
      <c r="K999" s="113"/>
      <c r="L999" s="113"/>
      <c r="M999" s="113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</row>
    <row r="1000" spans="1:26" ht="17.25" customHeight="1">
      <c r="A1000" s="3"/>
      <c r="B1000" s="113"/>
      <c r="C1000" s="113"/>
      <c r="D1000" s="113"/>
      <c r="E1000" s="113"/>
      <c r="F1000" s="113"/>
      <c r="G1000" s="113"/>
      <c r="H1000" s="113"/>
      <c r="I1000" s="113"/>
      <c r="J1000" s="113"/>
      <c r="K1000" s="113"/>
      <c r="L1000" s="113"/>
      <c r="M1000" s="113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</row>
  </sheetData>
  <mergeCells count="2">
    <mergeCell ref="B5:C5"/>
    <mergeCell ref="B11:B12"/>
  </mergeCells>
  <pageMargins left="0.29041666666666666" right="0.38958333333333334" top="0.31874999999999998" bottom="0.47244094488188981" header="0" footer="0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3</vt:i4>
      </vt:variant>
    </vt:vector>
  </HeadingPairs>
  <TitlesOfParts>
    <vt:vector size="12" baseType="lpstr">
      <vt:lpstr>PLANILHA DE CUSTOS</vt:lpstr>
      <vt:lpstr>CALCULO BDI</vt:lpstr>
      <vt:lpstr>COMPARATIVO COTAÇÕES</vt:lpstr>
      <vt:lpstr>CURVA ABC INSUMOS</vt:lpstr>
      <vt:lpstr>CURVA ABC SERVIÇOS</vt:lpstr>
      <vt:lpstr>MEMÓRIAS DE CÁLCULO</vt:lpstr>
      <vt:lpstr>CRONOGRAMA</vt:lpstr>
      <vt:lpstr>CRONOGRAMA FF</vt:lpstr>
      <vt:lpstr>BDI</vt:lpstr>
      <vt:lpstr>'PLANILHA DE CUSTOS'!Area_de_impressao</vt:lpstr>
      <vt:lpstr>BDI</vt:lpstr>
      <vt:lpstr>'PLANILHA DE CUSTOS'!Titulos_de_impressao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COSTA PEREIRA</dc:creator>
  <cp:lastModifiedBy>Mateus Araújo dos Anjos</cp:lastModifiedBy>
  <cp:lastPrinted>2025-03-20T15:04:32Z</cp:lastPrinted>
  <dcterms:created xsi:type="dcterms:W3CDTF">2006-08-09T18:09:44Z</dcterms:created>
  <dcterms:modified xsi:type="dcterms:W3CDTF">2025-03-28T20:43:46Z</dcterms:modified>
</cp:coreProperties>
</file>