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Licitações\2025\Dispensas\ELETRÔNICAS\90010 2025 - 162-2025 - 255.000001892025-97 Seguro de aparelho celular (2)\Publicações\"/>
    </mc:Choice>
  </mc:AlternateContent>
  <bookViews>
    <workbookView xWindow="0" yWindow="0" windowWidth="19368" windowHeight="9096"/>
  </bookViews>
  <sheets>
    <sheet name="ORÇ. TELHADOS REV" sheetId="13" r:id="rId1"/>
    <sheet name="CR FIN R$" sheetId="16" r:id="rId2"/>
    <sheet name="CR FIN %" sheetId="17" r:id="rId3"/>
    <sheet name="CALCULO BDI" sheetId="2" r:id="rId4"/>
    <sheet name="COMPARATIVO COTAÇÕES" sheetId="3" state="hidden" r:id="rId5"/>
    <sheet name="CURVA ABC INSUMOS" sheetId="4" state="hidden" r:id="rId6"/>
    <sheet name="CURVA ABC SERVIÇOS" sheetId="5" state="hidden" r:id="rId7"/>
    <sheet name="MEMÓRIAS DE CÁLCULO" sheetId="6" state="hidden" r:id="rId8"/>
    <sheet name="CRONOGRAMA" sheetId="7" state="hidden" r:id="rId9"/>
    <sheet name="CRONOGRAMA FF" sheetId="8" state="hidden" r:id="rId10"/>
    <sheet name="BDI" sheetId="9" state="hidden" r:id="rId11"/>
  </sheets>
  <definedNames>
    <definedName name="_xlnm._FilterDatabase" localSheetId="4" hidden="1">'COMPARATIVO COTAÇÕES'!$B$4:$K$111</definedName>
    <definedName name="_xlnm._FilterDatabase" localSheetId="5" hidden="1">'CURVA ABC INSUMOS'!$B$4:$D$208</definedName>
    <definedName name="_xlnm._FilterDatabase" localSheetId="6" hidden="1">'CURVA ABC SERVIÇOS'!$B$4:$G$208</definedName>
    <definedName name="_xlnm._FilterDatabase" localSheetId="0" hidden="1">'ORÇ. TELHADOS REV'!$B$10:$J$278</definedName>
    <definedName name="ÁREA" localSheetId="2">#REF!</definedName>
    <definedName name="ÁREA" localSheetId="0">#REF!</definedName>
    <definedName name="ÁREA">#REF!</definedName>
    <definedName name="ÁREA_CONST" localSheetId="2">#REF!</definedName>
    <definedName name="ÁREA_CONST" localSheetId="0">#REF!</definedName>
    <definedName name="ÁREA_CONST">#REF!</definedName>
    <definedName name="_xlnm.Print_Area" localSheetId="2">'CR FIN %'!$A$1:$L$87</definedName>
    <definedName name="_xlnm.Print_Area" localSheetId="0">'ORÇ. TELHADOS REV'!$A$1:$J$281</definedName>
    <definedName name="BDI">BDI!$G$14</definedName>
    <definedName name="CUSTO_OBRA" localSheetId="2">#REF!</definedName>
    <definedName name="CUSTO_OBRA" localSheetId="0">#REF!</definedName>
    <definedName name="CUSTO_OBRA">#REF!</definedName>
    <definedName name="CUSTO_VENDA" localSheetId="2">#REF!</definedName>
    <definedName name="CUSTO_VENDA" localSheetId="0">#REF!</definedName>
    <definedName name="CUSTO_VENDA">#REF!</definedName>
    <definedName name="DURAÇÃO" localSheetId="2">#REF!</definedName>
    <definedName name="DURAÇÃO" localSheetId="0">#REF!</definedName>
    <definedName name="DURAÇÃO">#REF!</definedName>
    <definedName name="ENCARGOS_HORISTA" localSheetId="2">#REF!</definedName>
    <definedName name="ENCARGOS_HORISTA" localSheetId="0">#REF!</definedName>
    <definedName name="ENCARGOS_HORISTA">#REF!</definedName>
    <definedName name="ENCARGOS_MENSALISTA" localSheetId="2">#REF!</definedName>
    <definedName name="ENCARGOS_MENSALISTA" localSheetId="0">#REF!</definedName>
    <definedName name="ENCARGOS_MENSALISTA">#REF!</definedName>
    <definedName name="OBJETO" localSheetId="2">#REF!</definedName>
    <definedName name="OBJETO" localSheetId="0">#REF!</definedName>
    <definedName name="OBJETO">#REF!</definedName>
    <definedName name="_xlnm.Print_Titles" localSheetId="2">'CR FIN %'!$1:$6</definedName>
    <definedName name="_xlnm.Print_Titles" localSheetId="0">'ORÇ. TELHADOS REV'!$1:$10</definedName>
  </definedNames>
  <calcPr calcId="152511"/>
</workbook>
</file>

<file path=xl/calcChain.xml><?xml version="1.0" encoding="utf-8"?>
<calcChain xmlns="http://schemas.openxmlformats.org/spreadsheetml/2006/main">
  <c r="J29" i="13" l="1"/>
  <c r="J28" i="13"/>
  <c r="J27" i="13" s="1"/>
  <c r="B100" i="13" l="1"/>
  <c r="L72" i="16" l="1"/>
  <c r="K72" i="16"/>
  <c r="J52" i="16"/>
  <c r="H31" i="16"/>
  <c r="H25" i="16"/>
  <c r="G13" i="16"/>
  <c r="L11" i="16"/>
  <c r="L8" i="16"/>
  <c r="K8" i="16"/>
  <c r="J8" i="16"/>
  <c r="I8" i="16"/>
  <c r="H8" i="16"/>
  <c r="G8" i="16"/>
  <c r="G4" i="16"/>
  <c r="J45" i="13" l="1"/>
  <c r="J44" i="13"/>
  <c r="J43" i="13"/>
  <c r="J42" i="13"/>
  <c r="J276" i="13" l="1"/>
  <c r="J275" i="13"/>
  <c r="J274" i="13"/>
  <c r="J272" i="13"/>
  <c r="J269" i="13"/>
  <c r="J268" i="13"/>
  <c r="J267" i="13"/>
  <c r="J266" i="13"/>
  <c r="J262" i="13"/>
  <c r="J260" i="13"/>
  <c r="J257" i="13"/>
  <c r="J253" i="13"/>
  <c r="J252" i="13"/>
  <c r="J251" i="13"/>
  <c r="J247" i="13"/>
  <c r="J245" i="13"/>
  <c r="J242" i="13"/>
  <c r="J239" i="13"/>
  <c r="J238" i="13"/>
  <c r="J237" i="13"/>
  <c r="J236" i="13"/>
  <c r="J232" i="13"/>
  <c r="J230" i="13"/>
  <c r="J227" i="13"/>
  <c r="J217" i="13"/>
  <c r="J215" i="13"/>
  <c r="J212" i="13"/>
  <c r="J201" i="13"/>
  <c r="J190" i="13"/>
  <c r="J189" i="13"/>
  <c r="J188" i="13"/>
  <c r="J187" i="13"/>
  <c r="J186" i="13"/>
  <c r="J185" i="13"/>
  <c r="J163" i="13"/>
  <c r="J162" i="13"/>
  <c r="J161" i="13"/>
  <c r="J160" i="13"/>
  <c r="J159" i="13"/>
  <c r="J158" i="13"/>
  <c r="J147" i="13"/>
  <c r="J136" i="13"/>
  <c r="J135" i="13"/>
  <c r="J134" i="13"/>
  <c r="J133" i="13"/>
  <c r="J132" i="13"/>
  <c r="J131" i="13"/>
  <c r="J120" i="13"/>
  <c r="J109" i="13"/>
  <c r="J108" i="13"/>
  <c r="J107" i="13"/>
  <c r="J106" i="13"/>
  <c r="J105" i="13"/>
  <c r="J104" i="13"/>
  <c r="J93" i="13"/>
  <c r="J82" i="13"/>
  <c r="J81" i="13"/>
  <c r="J80" i="13"/>
  <c r="J79" i="13"/>
  <c r="J78" i="13"/>
  <c r="J77" i="13"/>
  <c r="J66" i="13"/>
  <c r="J55" i="13"/>
  <c r="J54" i="13"/>
  <c r="J53" i="13"/>
  <c r="J52" i="13"/>
  <c r="J51" i="13"/>
  <c r="J50" i="13"/>
  <c r="J36" i="13"/>
  <c r="J34" i="13"/>
  <c r="J33" i="13"/>
  <c r="J32" i="13"/>
  <c r="J31" i="13"/>
  <c r="J20" i="13"/>
  <c r="J19" i="13"/>
  <c r="J18" i="13"/>
  <c r="J41" i="13"/>
  <c r="J26" i="13"/>
  <c r="J40" i="13"/>
  <c r="J39" i="13"/>
  <c r="J25" i="13"/>
  <c r="J24" i="13"/>
  <c r="J23" i="13"/>
  <c r="J22" i="13"/>
  <c r="J16" i="13"/>
  <c r="J15" i="13"/>
  <c r="J14" i="13"/>
  <c r="J21" i="13" l="1"/>
  <c r="F5" i="16" s="1"/>
  <c r="G5" i="16" s="1"/>
  <c r="E71" i="13"/>
  <c r="J256" i="13" l="1"/>
  <c r="J241" i="13"/>
  <c r="J226" i="13"/>
  <c r="E126" i="13" l="1"/>
  <c r="E199" i="13" l="1"/>
  <c r="E198" i="13"/>
  <c r="E197" i="13"/>
  <c r="E196" i="13"/>
  <c r="E195" i="13"/>
  <c r="E172" i="13"/>
  <c r="E171" i="13"/>
  <c r="E170" i="13"/>
  <c r="E169" i="13"/>
  <c r="E168" i="13"/>
  <c r="E64" i="13"/>
  <c r="E63" i="13"/>
  <c r="E62" i="13"/>
  <c r="E61" i="13"/>
  <c r="E60" i="13"/>
  <c r="E118" i="13"/>
  <c r="E117" i="13"/>
  <c r="E116" i="13"/>
  <c r="E115" i="13"/>
  <c r="E114" i="13"/>
  <c r="E145" i="13"/>
  <c r="F6" i="16" l="1"/>
  <c r="F10" i="16"/>
  <c r="E144" i="13"/>
  <c r="J35" i="13"/>
  <c r="E34" i="13"/>
  <c r="E15" i="13"/>
  <c r="E14" i="13"/>
  <c r="J13" i="13"/>
  <c r="E13" i="13"/>
  <c r="G6" i="16" l="1"/>
  <c r="L10" i="16"/>
  <c r="I10" i="16"/>
  <c r="K10" i="16"/>
  <c r="H10" i="16"/>
  <c r="J10" i="16"/>
  <c r="G10" i="16"/>
  <c r="J12" i="13"/>
  <c r="E47" i="13"/>
  <c r="E255" i="13"/>
  <c r="E240" i="13"/>
  <c r="E225" i="13"/>
  <c r="E210" i="13"/>
  <c r="E182" i="13"/>
  <c r="E155" i="13"/>
  <c r="E128" i="13"/>
  <c r="E101" i="13"/>
  <c r="E74" i="13"/>
  <c r="E276" i="13"/>
  <c r="E275" i="13"/>
  <c r="E274" i="13"/>
  <c r="E272" i="13"/>
  <c r="E269" i="13"/>
  <c r="E268" i="13"/>
  <c r="E267" i="13"/>
  <c r="E266" i="13"/>
  <c r="E265" i="13"/>
  <c r="E263" i="13"/>
  <c r="E262" i="13"/>
  <c r="E260" i="13"/>
  <c r="E259" i="13"/>
  <c r="E257" i="13"/>
  <c r="E254" i="13"/>
  <c r="E253" i="13"/>
  <c r="E252" i="13"/>
  <c r="E251" i="13"/>
  <c r="E250" i="13"/>
  <c r="E248" i="13"/>
  <c r="E247" i="13"/>
  <c r="E245" i="13"/>
  <c r="E244" i="13"/>
  <c r="E242" i="13"/>
  <c r="E239" i="13"/>
  <c r="E238" i="13"/>
  <c r="E237" i="13"/>
  <c r="E236" i="13"/>
  <c r="E235" i="13"/>
  <c r="E233" i="13"/>
  <c r="E232" i="13"/>
  <c r="E230" i="13"/>
  <c r="E229" i="13"/>
  <c r="E227" i="13"/>
  <c r="E224" i="13"/>
  <c r="E223" i="13"/>
  <c r="E222" i="13"/>
  <c r="E221" i="13"/>
  <c r="E220" i="13"/>
  <c r="E218" i="13"/>
  <c r="E217" i="13"/>
  <c r="E215" i="13"/>
  <c r="E214" i="13"/>
  <c r="E212" i="13"/>
  <c r="B92" i="13"/>
  <c r="E94" i="13" s="1"/>
  <c r="B86" i="13"/>
  <c r="E91" i="13" s="1"/>
  <c r="B83" i="13"/>
  <c r="B85" i="13" s="1"/>
  <c r="E85" i="13" s="1"/>
  <c r="B75" i="13"/>
  <c r="E208" i="13"/>
  <c r="E207" i="13"/>
  <c r="E206" i="13"/>
  <c r="E205" i="13"/>
  <c r="E204" i="13"/>
  <c r="E202" i="13"/>
  <c r="E201" i="13"/>
  <c r="E193" i="13"/>
  <c r="E192" i="13"/>
  <c r="E190" i="13"/>
  <c r="E189" i="13"/>
  <c r="E188" i="13"/>
  <c r="E187" i="13"/>
  <c r="E186" i="13"/>
  <c r="E185" i="13"/>
  <c r="E184" i="13"/>
  <c r="E181" i="13"/>
  <c r="E180" i="13"/>
  <c r="E179" i="13"/>
  <c r="E178" i="13"/>
  <c r="E177" i="13"/>
  <c r="E175" i="13"/>
  <c r="E174" i="13"/>
  <c r="E166" i="13"/>
  <c r="E165" i="13"/>
  <c r="E163" i="13"/>
  <c r="E162" i="13"/>
  <c r="E161" i="13"/>
  <c r="E160" i="13"/>
  <c r="E159" i="13"/>
  <c r="E158" i="13"/>
  <c r="E157" i="13"/>
  <c r="E154" i="13"/>
  <c r="E153" i="13"/>
  <c r="E152" i="13"/>
  <c r="E151" i="13"/>
  <c r="E150" i="13"/>
  <c r="E148" i="13"/>
  <c r="E147" i="13"/>
  <c r="E143" i="13"/>
  <c r="E142" i="13"/>
  <c r="E141" i="13"/>
  <c r="E139" i="13"/>
  <c r="E138" i="13"/>
  <c r="E136" i="13"/>
  <c r="E135" i="13"/>
  <c r="E134" i="13"/>
  <c r="E133" i="13"/>
  <c r="E132" i="13"/>
  <c r="E131" i="13"/>
  <c r="E130" i="13"/>
  <c r="E127" i="13"/>
  <c r="E125" i="13"/>
  <c r="E124" i="13"/>
  <c r="E123" i="13"/>
  <c r="E121" i="13"/>
  <c r="E120" i="13"/>
  <c r="E112" i="13"/>
  <c r="E111" i="13"/>
  <c r="E109" i="13"/>
  <c r="E108" i="13"/>
  <c r="E107" i="13"/>
  <c r="E106" i="13"/>
  <c r="E105" i="13"/>
  <c r="E104" i="13"/>
  <c r="E103" i="13"/>
  <c r="E33" i="13"/>
  <c r="E32" i="13"/>
  <c r="E31" i="13"/>
  <c r="E67" i="13"/>
  <c r="E66" i="13"/>
  <c r="E58" i="13"/>
  <c r="E57" i="13"/>
  <c r="E55" i="13"/>
  <c r="E54" i="13"/>
  <c r="E53" i="13"/>
  <c r="E52" i="13"/>
  <c r="E51" i="13"/>
  <c r="E50" i="13"/>
  <c r="E49" i="13"/>
  <c r="J38" i="13"/>
  <c r="J37" i="13" s="1"/>
  <c r="F9" i="16" s="1"/>
  <c r="G9" i="16" l="1"/>
  <c r="J9" i="16"/>
  <c r="K9" i="16"/>
  <c r="H9" i="16"/>
  <c r="L9" i="16"/>
  <c r="I9" i="16"/>
  <c r="J259" i="13"/>
  <c r="J258" i="13" s="1"/>
  <c r="J223" i="13"/>
  <c r="J222" i="13"/>
  <c r="J221" i="13"/>
  <c r="J224" i="13"/>
  <c r="J220" i="13"/>
  <c r="J30" i="13"/>
  <c r="E70" i="13"/>
  <c r="E69" i="13"/>
  <c r="E73" i="13"/>
  <c r="E72" i="13"/>
  <c r="J207" i="13"/>
  <c r="J198" i="13"/>
  <c r="J197" i="13"/>
  <c r="J196" i="13"/>
  <c r="J199" i="13"/>
  <c r="J63" i="13"/>
  <c r="J62" i="13"/>
  <c r="J61" i="13"/>
  <c r="J64" i="13"/>
  <c r="J181" i="13"/>
  <c r="J172" i="13"/>
  <c r="J171" i="13"/>
  <c r="J170" i="13"/>
  <c r="J169" i="13"/>
  <c r="J151" i="13"/>
  <c r="J143" i="13"/>
  <c r="J145" i="13"/>
  <c r="J142" i="13"/>
  <c r="J141" i="13"/>
  <c r="J144" i="13"/>
  <c r="J114" i="13"/>
  <c r="J115" i="13"/>
  <c r="J126" i="13"/>
  <c r="J118" i="13"/>
  <c r="J117" i="13"/>
  <c r="J116" i="13"/>
  <c r="J100" i="13"/>
  <c r="J91" i="13"/>
  <c r="J89" i="13"/>
  <c r="J90" i="13"/>
  <c r="J88" i="13"/>
  <c r="J85" i="13"/>
  <c r="J111" i="13"/>
  <c r="J73" i="13"/>
  <c r="J58" i="13"/>
  <c r="J70" i="13"/>
  <c r="J250" i="13"/>
  <c r="J254" i="13"/>
  <c r="J60" i="13"/>
  <c r="J71" i="13"/>
  <c r="J211" i="13"/>
  <c r="J214" i="13"/>
  <c r="J218" i="13"/>
  <c r="J168" i="13"/>
  <c r="J179" i="13"/>
  <c r="J154" i="13"/>
  <c r="J180" i="13"/>
  <c r="J193" i="13"/>
  <c r="J205" i="13"/>
  <c r="J97" i="13"/>
  <c r="J208" i="13"/>
  <c r="J123" i="13"/>
  <c r="J174" i="13"/>
  <c r="J127" i="13"/>
  <c r="J153" i="13"/>
  <c r="J166" i="13"/>
  <c r="J178" i="13"/>
  <c r="J72" i="13"/>
  <c r="J192" i="13"/>
  <c r="J204" i="13"/>
  <c r="J84" i="13"/>
  <c r="J96" i="13"/>
  <c r="J152" i="13"/>
  <c r="J165" i="13"/>
  <c r="J177" i="13"/>
  <c r="J57" i="13"/>
  <c r="J69" i="13"/>
  <c r="J87" i="13"/>
  <c r="J98" i="13"/>
  <c r="J99" i="13"/>
  <c r="J112" i="13"/>
  <c r="J124" i="13"/>
  <c r="J125" i="13"/>
  <c r="J138" i="13"/>
  <c r="J150" i="13"/>
  <c r="J195" i="13"/>
  <c r="J206" i="13"/>
  <c r="J139" i="13"/>
  <c r="J175" i="13"/>
  <c r="J67" i="13"/>
  <c r="E100" i="13"/>
  <c r="B97" i="13"/>
  <c r="E97" i="13" s="1"/>
  <c r="B96" i="13"/>
  <c r="E96" i="13" s="1"/>
  <c r="B98" i="13"/>
  <c r="E98" i="13" s="1"/>
  <c r="B99" i="13"/>
  <c r="E99" i="13" s="1"/>
  <c r="E93" i="13"/>
  <c r="E87" i="13"/>
  <c r="E88" i="13"/>
  <c r="E89" i="13"/>
  <c r="E90" i="13"/>
  <c r="B84" i="13"/>
  <c r="E84" i="13" s="1"/>
  <c r="E76" i="13"/>
  <c r="E77" i="13"/>
  <c r="J265" i="13" l="1"/>
  <c r="J264" i="13" s="1"/>
  <c r="K59" i="16" s="1"/>
  <c r="J248" i="13"/>
  <c r="J246" i="13" s="1"/>
  <c r="J94" i="13"/>
  <c r="J92" i="13" s="1"/>
  <c r="J121" i="13"/>
  <c r="J119" i="13" s="1"/>
  <c r="J235" i="13"/>
  <c r="J234" i="13" s="1"/>
  <c r="J263" i="13"/>
  <c r="J261" i="13" s="1"/>
  <c r="J233" i="13"/>
  <c r="J231" i="13" s="1"/>
  <c r="J202" i="13"/>
  <c r="J200" i="13" s="1"/>
  <c r="J148" i="13"/>
  <c r="J146" i="13" s="1"/>
  <c r="J229" i="13"/>
  <c r="J228" i="13" s="1"/>
  <c r="J244" i="13"/>
  <c r="J243" i="13" s="1"/>
  <c r="J173" i="13"/>
  <c r="J83" i="13"/>
  <c r="J110" i="13"/>
  <c r="J203" i="13"/>
  <c r="J137" i="13"/>
  <c r="J167" i="13"/>
  <c r="J95" i="13"/>
  <c r="J191" i="13"/>
  <c r="J249" i="13"/>
  <c r="J140" i="13"/>
  <c r="J194" i="13"/>
  <c r="J113" i="13"/>
  <c r="J149" i="13"/>
  <c r="J45" i="16" s="1"/>
  <c r="J86" i="13"/>
  <c r="J122" i="13"/>
  <c r="J176" i="13"/>
  <c r="L65" i="16" s="1"/>
  <c r="J164" i="13"/>
  <c r="J68" i="13"/>
  <c r="J56" i="13"/>
  <c r="J65" i="13"/>
  <c r="J216" i="13"/>
  <c r="J59" i="13"/>
  <c r="J213" i="13"/>
  <c r="G19" i="16" s="1"/>
  <c r="J219" i="13"/>
  <c r="H19" i="16" s="1"/>
  <c r="E78" i="13"/>
  <c r="E79" i="13"/>
  <c r="E80" i="13"/>
  <c r="J255" i="13" l="1"/>
  <c r="I38" i="16"/>
  <c r="G12" i="16"/>
  <c r="L12" i="16"/>
  <c r="H12" i="16"/>
  <c r="J59" i="16"/>
  <c r="J225" i="13"/>
  <c r="J240" i="13"/>
  <c r="J210" i="13"/>
  <c r="E82" i="13"/>
  <c r="E81" i="13"/>
  <c r="J12" i="16" l="1"/>
  <c r="J209" i="13"/>
  <c r="J271" i="13" l="1"/>
  <c r="F3" i="13"/>
  <c r="J273" i="13" l="1"/>
  <c r="J270" i="13" s="1"/>
  <c r="F79" i="16" s="1"/>
  <c r="J17" i="13"/>
  <c r="F7" i="16" l="1"/>
  <c r="J11" i="13"/>
  <c r="L79" i="16"/>
  <c r="L7" i="16" l="1"/>
  <c r="L3" i="16" s="1"/>
  <c r="L2" i="16" s="1"/>
  <c r="H7" i="16"/>
  <c r="H3" i="16" s="1"/>
  <c r="H2" i="16" s="1"/>
  <c r="K7" i="16"/>
  <c r="K3" i="16" s="1"/>
  <c r="G7" i="16"/>
  <c r="G3" i="16" s="1"/>
  <c r="G2" i="16" s="1"/>
  <c r="J7" i="16"/>
  <c r="J3" i="16" s="1"/>
  <c r="J2" i="16" s="1"/>
  <c r="I7" i="16"/>
  <c r="I3" i="16" s="1"/>
  <c r="F3" i="16"/>
  <c r="F2" i="16" s="1"/>
  <c r="F19" i="17" l="1"/>
  <c r="F51" i="17"/>
  <c r="F86" i="17"/>
  <c r="L86" i="17" s="1"/>
  <c r="F58" i="17"/>
  <c r="J58" i="17" s="1"/>
  <c r="F87" i="17"/>
  <c r="L87" i="17" s="1"/>
  <c r="H44" i="17"/>
  <c r="F17" i="17"/>
  <c r="L17" i="17" s="1"/>
  <c r="F31" i="17"/>
  <c r="H31" i="17" s="1"/>
  <c r="F10" i="17"/>
  <c r="F14" i="17"/>
  <c r="F65" i="17"/>
  <c r="F37" i="17"/>
  <c r="H37" i="17" s="1"/>
  <c r="F11" i="17"/>
  <c r="G11" i="17" s="1"/>
  <c r="F78" i="17"/>
  <c r="F71" i="17"/>
  <c r="F25" i="17"/>
  <c r="F44" i="17"/>
  <c r="F12" i="17"/>
  <c r="G12" i="17" s="1"/>
  <c r="F16" i="17"/>
  <c r="F15" i="17"/>
  <c r="J51" i="17"/>
  <c r="L71" i="17"/>
  <c r="H25" i="17"/>
  <c r="G25" i="17"/>
  <c r="K65" i="17"/>
  <c r="J65" i="17"/>
  <c r="I44" i="17"/>
  <c r="F85" i="17"/>
  <c r="L85" i="17" s="1"/>
  <c r="F13" i="17"/>
  <c r="G12" i="9"/>
  <c r="G11" i="9"/>
  <c r="G9" i="9"/>
  <c r="G8" i="9"/>
  <c r="B2" i="9"/>
  <c r="D29" i="8"/>
  <c r="L29" i="8" s="1"/>
  <c r="C29" i="8"/>
  <c r="D28" i="8"/>
  <c r="C28" i="8"/>
  <c r="D27" i="8"/>
  <c r="P27" i="8" s="1"/>
  <c r="C27" i="8"/>
  <c r="D26" i="8"/>
  <c r="O26" i="8" s="1"/>
  <c r="C26" i="8"/>
  <c r="D25" i="8"/>
  <c r="N25" i="8" s="1"/>
  <c r="C25" i="8"/>
  <c r="D24" i="8"/>
  <c r="M24" i="8" s="1"/>
  <c r="M23" i="8" s="1"/>
  <c r="M31" i="8" s="1"/>
  <c r="C24" i="8"/>
  <c r="C23" i="8"/>
  <c r="D22" i="8"/>
  <c r="M22" i="8" s="1"/>
  <c r="C22" i="8"/>
  <c r="D21" i="8"/>
  <c r="L21" i="8" s="1"/>
  <c r="C21" i="8"/>
  <c r="D20" i="8"/>
  <c r="K20" i="8" s="1"/>
  <c r="C20" i="8"/>
  <c r="D19" i="8"/>
  <c r="P19" i="8" s="1"/>
  <c r="C19" i="8"/>
  <c r="D18" i="8"/>
  <c r="O18" i="8" s="1"/>
  <c r="C18" i="8"/>
  <c r="D17" i="8"/>
  <c r="N17" i="8" s="1"/>
  <c r="C17" i="8"/>
  <c r="D16" i="8"/>
  <c r="M16" i="8" s="1"/>
  <c r="C16" i="8"/>
  <c r="D15" i="8"/>
  <c r="L15" i="8" s="1"/>
  <c r="C15" i="8"/>
  <c r="D14" i="8"/>
  <c r="M14" i="8" s="1"/>
  <c r="C14" i="8"/>
  <c r="D13" i="8"/>
  <c r="L13" i="8" s="1"/>
  <c r="C13" i="8"/>
  <c r="D12" i="8"/>
  <c r="C12" i="8"/>
  <c r="D11" i="8"/>
  <c r="P11" i="8" s="1"/>
  <c r="C11" i="8"/>
  <c r="D10" i="8"/>
  <c r="O10" i="8" s="1"/>
  <c r="C10" i="8"/>
  <c r="D9" i="8"/>
  <c r="N9" i="8" s="1"/>
  <c r="C9" i="8"/>
  <c r="D8" i="8"/>
  <c r="M8" i="8" s="1"/>
  <c r="C8" i="8"/>
  <c r="D7" i="8"/>
  <c r="L7" i="8" s="1"/>
  <c r="C7" i="8"/>
  <c r="D6" i="8"/>
  <c r="M6" i="8" s="1"/>
  <c r="M5" i="8" s="1"/>
  <c r="M30" i="8" s="1"/>
  <c r="M32" i="8" s="1"/>
  <c r="C6" i="8"/>
  <c r="C5" i="8"/>
  <c r="B2" i="8"/>
  <c r="O29" i="7"/>
  <c r="N29" i="7"/>
  <c r="M29" i="7"/>
  <c r="L29" i="7"/>
  <c r="K29" i="7"/>
  <c r="J29" i="7"/>
  <c r="I29" i="7"/>
  <c r="H29" i="7"/>
  <c r="G29" i="7"/>
  <c r="F29" i="7"/>
  <c r="E29" i="7"/>
  <c r="D29" i="7"/>
  <c r="P29" i="7" s="1"/>
  <c r="C29" i="7"/>
  <c r="O28" i="7"/>
  <c r="N28" i="7"/>
  <c r="M28" i="7"/>
  <c r="L28" i="7"/>
  <c r="K28" i="7"/>
  <c r="J28" i="7"/>
  <c r="I28" i="7"/>
  <c r="H28" i="7"/>
  <c r="P28" i="7" s="1"/>
  <c r="G28" i="7"/>
  <c r="F28" i="7"/>
  <c r="E28" i="7"/>
  <c r="D28" i="7"/>
  <c r="C28" i="7"/>
  <c r="O27" i="7"/>
  <c r="N27" i="7"/>
  <c r="M27" i="7"/>
  <c r="L27" i="7"/>
  <c r="K27" i="7"/>
  <c r="J27" i="7"/>
  <c r="I27" i="7"/>
  <c r="H27" i="7"/>
  <c r="G27" i="7"/>
  <c r="F27" i="7"/>
  <c r="P27" i="7" s="1"/>
  <c r="E27" i="7"/>
  <c r="D27" i="7"/>
  <c r="C27" i="7"/>
  <c r="O26" i="7"/>
  <c r="N26" i="7"/>
  <c r="N23" i="7" s="1"/>
  <c r="M26" i="7"/>
  <c r="M23" i="7" s="1"/>
  <c r="L26" i="7"/>
  <c r="L23" i="7" s="1"/>
  <c r="K26" i="7"/>
  <c r="J26" i="7"/>
  <c r="I26" i="7"/>
  <c r="I23" i="7" s="1"/>
  <c r="H26" i="7"/>
  <c r="G26" i="7"/>
  <c r="F26" i="7"/>
  <c r="F23" i="7" s="1"/>
  <c r="E26" i="7"/>
  <c r="E23" i="7" s="1"/>
  <c r="D26" i="7"/>
  <c r="P26" i="7" s="1"/>
  <c r="C26" i="7"/>
  <c r="O25" i="7"/>
  <c r="N25" i="7"/>
  <c r="M25" i="7"/>
  <c r="L25" i="7"/>
  <c r="K25" i="7"/>
  <c r="J25" i="7"/>
  <c r="I25" i="7"/>
  <c r="H25" i="7"/>
  <c r="G25" i="7"/>
  <c r="F25" i="7"/>
  <c r="E25" i="7"/>
  <c r="D25" i="7"/>
  <c r="P25" i="7" s="1"/>
  <c r="C25" i="7"/>
  <c r="P24" i="7"/>
  <c r="C24" i="7"/>
  <c r="C23" i="7"/>
  <c r="P22" i="7"/>
  <c r="C22" i="7"/>
  <c r="P21" i="7"/>
  <c r="C21" i="7"/>
  <c r="O20" i="7"/>
  <c r="N20" i="7"/>
  <c r="M20" i="7"/>
  <c r="K20" i="7"/>
  <c r="I20" i="7"/>
  <c r="H20" i="7"/>
  <c r="F20" i="7"/>
  <c r="E20" i="7"/>
  <c r="P20" i="7" s="1"/>
  <c r="C20" i="7"/>
  <c r="O19" i="7"/>
  <c r="N19" i="7"/>
  <c r="M19" i="7"/>
  <c r="L19" i="7"/>
  <c r="K19" i="7"/>
  <c r="J19" i="7"/>
  <c r="I19" i="7"/>
  <c r="H19" i="7"/>
  <c r="G19" i="7"/>
  <c r="F19" i="7"/>
  <c r="P19" i="7" s="1"/>
  <c r="E19" i="7"/>
  <c r="C19" i="7"/>
  <c r="P18" i="7"/>
  <c r="C18" i="7"/>
  <c r="P17" i="7"/>
  <c r="C17" i="7"/>
  <c r="O16" i="7"/>
  <c r="N16" i="7"/>
  <c r="M16" i="7"/>
  <c r="L16" i="7"/>
  <c r="K16" i="7"/>
  <c r="J16" i="7"/>
  <c r="I16" i="7"/>
  <c r="H16" i="7"/>
  <c r="P16" i="7" s="1"/>
  <c r="G16" i="7"/>
  <c r="F16" i="7"/>
  <c r="E16" i="7"/>
  <c r="C16" i="7"/>
  <c r="P15" i="7"/>
  <c r="C15" i="7"/>
  <c r="O14" i="7"/>
  <c r="O5" i="7" s="1"/>
  <c r="N14" i="7"/>
  <c r="M14" i="7"/>
  <c r="L14" i="7"/>
  <c r="K14" i="7"/>
  <c r="J14" i="7"/>
  <c r="I14" i="7"/>
  <c r="H14" i="7"/>
  <c r="G14" i="7"/>
  <c r="F14" i="7"/>
  <c r="P14" i="7" s="1"/>
  <c r="E14" i="7"/>
  <c r="C14" i="7"/>
  <c r="O13" i="7"/>
  <c r="N13" i="7"/>
  <c r="M13" i="7"/>
  <c r="L13" i="7"/>
  <c r="K13" i="7"/>
  <c r="J13" i="7"/>
  <c r="I13" i="7"/>
  <c r="H13" i="7"/>
  <c r="G13" i="7"/>
  <c r="F13" i="7"/>
  <c r="E13" i="7"/>
  <c r="P13" i="7" s="1"/>
  <c r="C13" i="7"/>
  <c r="N12" i="7"/>
  <c r="M12" i="7"/>
  <c r="L12" i="7"/>
  <c r="L5" i="7" s="1"/>
  <c r="K12" i="7"/>
  <c r="K5" i="7" s="1"/>
  <c r="J12" i="7"/>
  <c r="I12" i="7"/>
  <c r="H12" i="7"/>
  <c r="G12" i="7"/>
  <c r="P12" i="7" s="1"/>
  <c r="F12" i="7"/>
  <c r="E12" i="7"/>
  <c r="C12" i="7"/>
  <c r="P11" i="7"/>
  <c r="C11" i="7"/>
  <c r="P10" i="7"/>
  <c r="C10" i="7"/>
  <c r="P9" i="7"/>
  <c r="C9" i="7"/>
  <c r="P8" i="7"/>
  <c r="C8" i="7"/>
  <c r="P7" i="7"/>
  <c r="C7" i="7"/>
  <c r="H6" i="7"/>
  <c r="M5" i="7" s="1"/>
  <c r="G6" i="7"/>
  <c r="G5" i="7" s="1"/>
  <c r="F6" i="7"/>
  <c r="E6" i="7"/>
  <c r="D6" i="7"/>
  <c r="K23" i="7" s="1"/>
  <c r="C6" i="7"/>
  <c r="N5" i="7"/>
  <c r="F5" i="7"/>
  <c r="C5" i="7"/>
  <c r="B2" i="7"/>
  <c r="N363" i="6"/>
  <c r="O363" i="6" s="1"/>
  <c r="D363" i="6"/>
  <c r="M363" i="6" s="1"/>
  <c r="C360" i="6"/>
  <c r="D359" i="6" s="1"/>
  <c r="D355" i="6"/>
  <c r="N349" i="6"/>
  <c r="O349" i="6" s="1"/>
  <c r="M349" i="6"/>
  <c r="F349" i="6"/>
  <c r="D349" i="6"/>
  <c r="N348" i="6"/>
  <c r="M348" i="6"/>
  <c r="D348" i="6"/>
  <c r="N347" i="6"/>
  <c r="O347" i="6" s="1"/>
  <c r="M347" i="6"/>
  <c r="D347" i="6"/>
  <c r="N346" i="6"/>
  <c r="O346" i="6" s="1"/>
  <c r="M346" i="6"/>
  <c r="F346" i="6"/>
  <c r="N345" i="6"/>
  <c r="F345" i="6"/>
  <c r="D345" i="6"/>
  <c r="M345" i="6" s="1"/>
  <c r="N340" i="6"/>
  <c r="O340" i="6" s="1"/>
  <c r="M340" i="6"/>
  <c r="E340" i="6"/>
  <c r="N339" i="6"/>
  <c r="O339" i="6" s="1"/>
  <c r="M339" i="6"/>
  <c r="E339" i="6"/>
  <c r="N335" i="6"/>
  <c r="O335" i="6" s="1"/>
  <c r="M335" i="6"/>
  <c r="E335" i="6"/>
  <c r="E326" i="6"/>
  <c r="E325" i="6"/>
  <c r="E324" i="6"/>
  <c r="E323" i="6"/>
  <c r="E322" i="6"/>
  <c r="E320" i="6"/>
  <c r="E319" i="6"/>
  <c r="E318" i="6"/>
  <c r="E317" i="6"/>
  <c r="E316" i="6"/>
  <c r="N313" i="6"/>
  <c r="F313" i="6"/>
  <c r="N312" i="6"/>
  <c r="F312" i="6"/>
  <c r="D312" i="6"/>
  <c r="M312" i="6" s="1"/>
  <c r="N311" i="6"/>
  <c r="O311" i="6" s="1"/>
  <c r="M311" i="6"/>
  <c r="F311" i="6"/>
  <c r="D311" i="6"/>
  <c r="N310" i="6"/>
  <c r="F310" i="6"/>
  <c r="D310" i="6"/>
  <c r="M310" i="6" s="1"/>
  <c r="N309" i="6"/>
  <c r="O309" i="6" s="1"/>
  <c r="M309" i="6"/>
  <c r="F309" i="6"/>
  <c r="N308" i="6"/>
  <c r="F308" i="6"/>
  <c r="D308" i="6"/>
  <c r="M308" i="6" s="1"/>
  <c r="N307" i="6"/>
  <c r="F307" i="6"/>
  <c r="D307" i="6"/>
  <c r="M307" i="6" s="1"/>
  <c r="N303" i="6"/>
  <c r="O303" i="6" s="1"/>
  <c r="M303" i="6"/>
  <c r="F303" i="6"/>
  <c r="N302" i="6"/>
  <c r="O302" i="6" s="1"/>
  <c r="M302" i="6"/>
  <c r="F302" i="6"/>
  <c r="N301" i="6"/>
  <c r="O301" i="6" s="1"/>
  <c r="M301" i="6"/>
  <c r="F301" i="6"/>
  <c r="D301" i="6"/>
  <c r="N300" i="6"/>
  <c r="O300" i="6" s="1"/>
  <c r="M300" i="6"/>
  <c r="F300" i="6"/>
  <c r="N299" i="6"/>
  <c r="F299" i="6"/>
  <c r="D299" i="6"/>
  <c r="M299" i="6" s="1"/>
  <c r="N298" i="6"/>
  <c r="O298" i="6" s="1"/>
  <c r="M298" i="6"/>
  <c r="F298" i="6"/>
  <c r="N297" i="6"/>
  <c r="F297" i="6"/>
  <c r="D297" i="6"/>
  <c r="M297" i="6" s="1"/>
  <c r="N293" i="6"/>
  <c r="M293" i="6"/>
  <c r="F293" i="6"/>
  <c r="N292" i="6"/>
  <c r="O292" i="6" s="1"/>
  <c r="M292" i="6"/>
  <c r="F292" i="6"/>
  <c r="N291" i="6"/>
  <c r="M291" i="6"/>
  <c r="F291" i="6"/>
  <c r="D291" i="6"/>
  <c r="N290" i="6"/>
  <c r="O290" i="6" s="1"/>
  <c r="M290" i="6"/>
  <c r="F290" i="6"/>
  <c r="N289" i="6"/>
  <c r="O289" i="6" s="1"/>
  <c r="M289" i="6"/>
  <c r="F289" i="6"/>
  <c r="N288" i="6"/>
  <c r="O288" i="6" s="1"/>
  <c r="M288" i="6"/>
  <c r="F288" i="6"/>
  <c r="D288" i="6"/>
  <c r="N284" i="6"/>
  <c r="O284" i="6" s="1"/>
  <c r="M284" i="6"/>
  <c r="N283" i="6"/>
  <c r="O283" i="6" s="1"/>
  <c r="M283" i="6"/>
  <c r="N282" i="6"/>
  <c r="M282" i="6"/>
  <c r="D282" i="6"/>
  <c r="N281" i="6"/>
  <c r="M281" i="6"/>
  <c r="N280" i="6"/>
  <c r="D280" i="6"/>
  <c r="M280" i="6" s="1"/>
  <c r="N277" i="6"/>
  <c r="O277" i="6" s="1"/>
  <c r="M277" i="6"/>
  <c r="N271" i="6"/>
  <c r="M271" i="6"/>
  <c r="N270" i="6"/>
  <c r="O270" i="6" s="1"/>
  <c r="M270" i="6"/>
  <c r="N269" i="6"/>
  <c r="M269" i="6"/>
  <c r="N268" i="6"/>
  <c r="O268" i="6" s="1"/>
  <c r="M268" i="6"/>
  <c r="N267" i="6"/>
  <c r="O267" i="6" s="1"/>
  <c r="M267" i="6"/>
  <c r="N266" i="6"/>
  <c r="O266" i="6" s="1"/>
  <c r="M266" i="6"/>
  <c r="N265" i="6"/>
  <c r="M265" i="6"/>
  <c r="N264" i="6"/>
  <c r="O264" i="6" s="1"/>
  <c r="M264" i="6"/>
  <c r="N263" i="6"/>
  <c r="M263" i="6"/>
  <c r="N262" i="6"/>
  <c r="O262" i="6" s="1"/>
  <c r="M262" i="6"/>
  <c r="N261" i="6"/>
  <c r="M261" i="6"/>
  <c r="N260" i="6"/>
  <c r="O260" i="6" s="1"/>
  <c r="M260" i="6"/>
  <c r="N259" i="6"/>
  <c r="O259" i="6" s="1"/>
  <c r="M259" i="6"/>
  <c r="N258" i="6"/>
  <c r="O258" i="6" s="1"/>
  <c r="M258" i="6"/>
  <c r="N255" i="6"/>
  <c r="M255" i="6"/>
  <c r="N254" i="6"/>
  <c r="O254" i="6" s="1"/>
  <c r="M254" i="6"/>
  <c r="N253" i="6"/>
  <c r="M253" i="6"/>
  <c r="N252" i="6"/>
  <c r="O252" i="6" s="1"/>
  <c r="M252" i="6"/>
  <c r="N251" i="6"/>
  <c r="M251" i="6"/>
  <c r="N250" i="6"/>
  <c r="O250" i="6" s="1"/>
  <c r="M250" i="6"/>
  <c r="N249" i="6"/>
  <c r="O249" i="6" s="1"/>
  <c r="M249" i="6"/>
  <c r="N243" i="6"/>
  <c r="D243" i="6"/>
  <c r="M243" i="6" s="1"/>
  <c r="N242" i="6"/>
  <c r="O242" i="6" s="1"/>
  <c r="M242" i="6"/>
  <c r="D242" i="6"/>
  <c r="N241" i="6"/>
  <c r="O241" i="6" s="1"/>
  <c r="D241" i="6"/>
  <c r="M241" i="6" s="1"/>
  <c r="N240" i="6"/>
  <c r="O240" i="6" s="1"/>
  <c r="M240" i="6"/>
  <c r="D240" i="6"/>
  <c r="N239" i="6"/>
  <c r="O239" i="6" s="1"/>
  <c r="D239" i="6"/>
  <c r="M239" i="6" s="1"/>
  <c r="N238" i="6"/>
  <c r="O238" i="6" s="1"/>
  <c r="M238" i="6"/>
  <c r="D238" i="6"/>
  <c r="N237" i="6"/>
  <c r="D237" i="6"/>
  <c r="M237" i="6" s="1"/>
  <c r="N236" i="6"/>
  <c r="O236" i="6" s="1"/>
  <c r="M236" i="6"/>
  <c r="D236" i="6"/>
  <c r="N235" i="6"/>
  <c r="D235" i="6"/>
  <c r="M235" i="6" s="1"/>
  <c r="N234" i="6"/>
  <c r="O234" i="6" s="1"/>
  <c r="M234" i="6"/>
  <c r="D234" i="6"/>
  <c r="N233" i="6"/>
  <c r="D233" i="6"/>
  <c r="M233" i="6" s="1"/>
  <c r="N232" i="6"/>
  <c r="O232" i="6" s="1"/>
  <c r="M232" i="6"/>
  <c r="N231" i="6"/>
  <c r="O231" i="6" s="1"/>
  <c r="M231" i="6"/>
  <c r="D231" i="6"/>
  <c r="N230" i="6"/>
  <c r="M230" i="6"/>
  <c r="D230" i="6"/>
  <c r="N229" i="6"/>
  <c r="M229" i="6"/>
  <c r="D229" i="6"/>
  <c r="N224" i="6"/>
  <c r="M224" i="6"/>
  <c r="D224" i="6"/>
  <c r="N219" i="6"/>
  <c r="M219" i="6"/>
  <c r="D219" i="6"/>
  <c r="N214" i="6"/>
  <c r="O214" i="6" s="1"/>
  <c r="M214" i="6"/>
  <c r="D214" i="6"/>
  <c r="N213" i="6"/>
  <c r="O213" i="6" s="1"/>
  <c r="M213" i="6"/>
  <c r="D213" i="6"/>
  <c r="N210" i="6"/>
  <c r="O210" i="6" s="1"/>
  <c r="M210" i="6"/>
  <c r="N209" i="6"/>
  <c r="M209" i="6"/>
  <c r="N208" i="6"/>
  <c r="O208" i="6" s="1"/>
  <c r="M208" i="6"/>
  <c r="N205" i="6"/>
  <c r="O205" i="6" s="1"/>
  <c r="M205" i="6"/>
  <c r="N204" i="6"/>
  <c r="M204" i="6"/>
  <c r="N203" i="6"/>
  <c r="O203" i="6" s="1"/>
  <c r="M203" i="6"/>
  <c r="N200" i="6"/>
  <c r="O200" i="6" s="1"/>
  <c r="M200" i="6"/>
  <c r="N199" i="6"/>
  <c r="O199" i="6" s="1"/>
  <c r="M199" i="6"/>
  <c r="N196" i="6"/>
  <c r="M196" i="6"/>
  <c r="D196" i="6"/>
  <c r="N195" i="6"/>
  <c r="O195" i="6" s="1"/>
  <c r="M195" i="6"/>
  <c r="D195" i="6"/>
  <c r="N194" i="6"/>
  <c r="O194" i="6" s="1"/>
  <c r="M194" i="6"/>
  <c r="D194" i="6"/>
  <c r="N193" i="6"/>
  <c r="M193" i="6"/>
  <c r="D193" i="6"/>
  <c r="N192" i="6"/>
  <c r="D192" i="6"/>
  <c r="M192" i="6" s="1"/>
  <c r="N191" i="6"/>
  <c r="M191" i="6"/>
  <c r="D191" i="6"/>
  <c r="N185" i="6"/>
  <c r="D185" i="6"/>
  <c r="M185" i="6" s="1"/>
  <c r="N184" i="6"/>
  <c r="O184" i="6" s="1"/>
  <c r="M184" i="6"/>
  <c r="D184" i="6"/>
  <c r="N183" i="6"/>
  <c r="O183" i="6" s="1"/>
  <c r="D183" i="6"/>
  <c r="M183" i="6" s="1"/>
  <c r="N178" i="6"/>
  <c r="M178" i="6"/>
  <c r="D178" i="6"/>
  <c r="N177" i="6"/>
  <c r="O177" i="6" s="1"/>
  <c r="M177" i="6"/>
  <c r="D177" i="6"/>
  <c r="N176" i="6"/>
  <c r="M176" i="6"/>
  <c r="D176" i="6"/>
  <c r="N175" i="6"/>
  <c r="M175" i="6"/>
  <c r="D175" i="6"/>
  <c r="N174" i="6"/>
  <c r="M174" i="6"/>
  <c r="D174" i="6"/>
  <c r="N173" i="6"/>
  <c r="D173" i="6"/>
  <c r="M173" i="6" s="1"/>
  <c r="N172" i="6"/>
  <c r="O172" i="6" s="1"/>
  <c r="M172" i="6"/>
  <c r="D172" i="6"/>
  <c r="N171" i="6"/>
  <c r="D171" i="6"/>
  <c r="M171" i="6" s="1"/>
  <c r="N170" i="6"/>
  <c r="O170" i="6" s="1"/>
  <c r="M170" i="6"/>
  <c r="D170" i="6"/>
  <c r="N169" i="6"/>
  <c r="O169" i="6" s="1"/>
  <c r="M169" i="6"/>
  <c r="D169" i="6"/>
  <c r="N168" i="6"/>
  <c r="M168" i="6"/>
  <c r="D168" i="6"/>
  <c r="N167" i="6"/>
  <c r="O167" i="6" s="1"/>
  <c r="D167" i="6"/>
  <c r="M167" i="6" s="1"/>
  <c r="N166" i="6"/>
  <c r="M166" i="6"/>
  <c r="D166" i="6"/>
  <c r="N165" i="6"/>
  <c r="D165" i="6"/>
  <c r="M165" i="6" s="1"/>
  <c r="N164" i="6"/>
  <c r="O164" i="6" s="1"/>
  <c r="M164" i="6"/>
  <c r="D164" i="6"/>
  <c r="N161" i="6"/>
  <c r="D161" i="6"/>
  <c r="M161" i="6" s="1"/>
  <c r="N158" i="6"/>
  <c r="M158" i="6"/>
  <c r="D158" i="6"/>
  <c r="N157" i="6"/>
  <c r="O157" i="6" s="1"/>
  <c r="M157" i="6"/>
  <c r="D157" i="6"/>
  <c r="N156" i="6"/>
  <c r="M156" i="6"/>
  <c r="D156" i="6"/>
  <c r="N155" i="6"/>
  <c r="M155" i="6"/>
  <c r="D155" i="6"/>
  <c r="N154" i="6"/>
  <c r="M154" i="6"/>
  <c r="D154" i="6"/>
  <c r="N153" i="6"/>
  <c r="D153" i="6"/>
  <c r="M153" i="6" s="1"/>
  <c r="N152" i="6"/>
  <c r="O152" i="6" s="1"/>
  <c r="M152" i="6"/>
  <c r="D152" i="6"/>
  <c r="N151" i="6"/>
  <c r="D151" i="6"/>
  <c r="M151" i="6" s="1"/>
  <c r="N150" i="6"/>
  <c r="O150" i="6" s="1"/>
  <c r="M150" i="6"/>
  <c r="D150" i="6"/>
  <c r="N149" i="6"/>
  <c r="O149" i="6" s="1"/>
  <c r="M149" i="6"/>
  <c r="D149" i="6"/>
  <c r="N148" i="6"/>
  <c r="M148" i="6"/>
  <c r="D148" i="6"/>
  <c r="N147" i="6"/>
  <c r="D147" i="6"/>
  <c r="M147" i="6" s="1"/>
  <c r="N146" i="6"/>
  <c r="D146" i="6"/>
  <c r="M146" i="6" s="1"/>
  <c r="N145" i="6"/>
  <c r="D145" i="6"/>
  <c r="M145" i="6" s="1"/>
  <c r="N144" i="6"/>
  <c r="D144" i="6"/>
  <c r="M144" i="6" s="1"/>
  <c r="N143" i="6"/>
  <c r="D143" i="6"/>
  <c r="M143" i="6" s="1"/>
  <c r="N142" i="6"/>
  <c r="D142" i="6"/>
  <c r="M142" i="6" s="1"/>
  <c r="N141" i="6"/>
  <c r="D141" i="6"/>
  <c r="M141" i="6" s="1"/>
  <c r="N140" i="6"/>
  <c r="D140" i="6"/>
  <c r="M140" i="6" s="1"/>
  <c r="N139" i="6"/>
  <c r="D139" i="6"/>
  <c r="M139" i="6" s="1"/>
  <c r="N138" i="6"/>
  <c r="D138" i="6"/>
  <c r="M138" i="6" s="1"/>
  <c r="N137" i="6"/>
  <c r="D137" i="6"/>
  <c r="M137" i="6" s="1"/>
  <c r="N136" i="6"/>
  <c r="D136" i="6"/>
  <c r="M136" i="6" s="1"/>
  <c r="N135" i="6"/>
  <c r="D135" i="6"/>
  <c r="M135" i="6" s="1"/>
  <c r="N134" i="6"/>
  <c r="D134" i="6"/>
  <c r="M134" i="6" s="1"/>
  <c r="N133" i="6"/>
  <c r="D133" i="6"/>
  <c r="M133" i="6" s="1"/>
  <c r="N132" i="6"/>
  <c r="D132" i="6"/>
  <c r="M132" i="6" s="1"/>
  <c r="N131" i="6"/>
  <c r="D131" i="6"/>
  <c r="M131" i="6" s="1"/>
  <c r="N130" i="6"/>
  <c r="D130" i="6"/>
  <c r="M130" i="6" s="1"/>
  <c r="N129" i="6"/>
  <c r="D129" i="6"/>
  <c r="M129" i="6" s="1"/>
  <c r="N128" i="6"/>
  <c r="D128" i="6"/>
  <c r="M128" i="6" s="1"/>
  <c r="N127" i="6"/>
  <c r="D127" i="6"/>
  <c r="M127" i="6" s="1"/>
  <c r="N126" i="6"/>
  <c r="D126" i="6"/>
  <c r="M126" i="6" s="1"/>
  <c r="N125" i="6"/>
  <c r="D125" i="6"/>
  <c r="M125" i="6" s="1"/>
  <c r="N124" i="6"/>
  <c r="D124" i="6"/>
  <c r="M124" i="6" s="1"/>
  <c r="N123" i="6"/>
  <c r="D123" i="6"/>
  <c r="M123" i="6" s="1"/>
  <c r="N122" i="6"/>
  <c r="D122" i="6"/>
  <c r="M122" i="6" s="1"/>
  <c r="N121" i="6"/>
  <c r="D121" i="6"/>
  <c r="M121" i="6" s="1"/>
  <c r="N120" i="6"/>
  <c r="D120" i="6"/>
  <c r="M120" i="6" s="1"/>
  <c r="N119" i="6"/>
  <c r="O119" i="6" s="1"/>
  <c r="M119" i="6"/>
  <c r="N116" i="6"/>
  <c r="O116" i="6" s="1"/>
  <c r="M116" i="6"/>
  <c r="D116" i="6"/>
  <c r="N115" i="6"/>
  <c r="O115" i="6" s="1"/>
  <c r="M115" i="6"/>
  <c r="D115" i="6"/>
  <c r="N114" i="6"/>
  <c r="O114" i="6" s="1"/>
  <c r="M114" i="6"/>
  <c r="D114" i="6"/>
  <c r="N113" i="6"/>
  <c r="O113" i="6" s="1"/>
  <c r="M113" i="6"/>
  <c r="D113" i="6"/>
  <c r="N112" i="6"/>
  <c r="O112" i="6" s="1"/>
  <c r="M112" i="6"/>
  <c r="D112" i="6"/>
  <c r="N111" i="6"/>
  <c r="O111" i="6" s="1"/>
  <c r="M111" i="6"/>
  <c r="D111" i="6"/>
  <c r="N105" i="6"/>
  <c r="O105" i="6" s="1"/>
  <c r="M105" i="6"/>
  <c r="D105" i="6"/>
  <c r="N104" i="6"/>
  <c r="O104" i="6" s="1"/>
  <c r="M104" i="6"/>
  <c r="D104" i="6"/>
  <c r="N103" i="6"/>
  <c r="O103" i="6" s="1"/>
  <c r="M103" i="6"/>
  <c r="D103" i="6"/>
  <c r="N102" i="6"/>
  <c r="O102" i="6" s="1"/>
  <c r="M102" i="6"/>
  <c r="D102" i="6"/>
  <c r="N101" i="6"/>
  <c r="O101" i="6" s="1"/>
  <c r="M101" i="6"/>
  <c r="D101" i="6"/>
  <c r="N100" i="6"/>
  <c r="O100" i="6" s="1"/>
  <c r="M100" i="6"/>
  <c r="D100" i="6"/>
  <c r="N99" i="6"/>
  <c r="O99" i="6" s="1"/>
  <c r="M99" i="6"/>
  <c r="D99" i="6"/>
  <c r="N98" i="6"/>
  <c r="O98" i="6" s="1"/>
  <c r="M98" i="6"/>
  <c r="D98" i="6"/>
  <c r="N97" i="6"/>
  <c r="O97" i="6" s="1"/>
  <c r="M97" i="6"/>
  <c r="D97" i="6"/>
  <c r="N94" i="6"/>
  <c r="O94" i="6" s="1"/>
  <c r="M94" i="6"/>
  <c r="D94" i="6"/>
  <c r="N93" i="6"/>
  <c r="O93" i="6" s="1"/>
  <c r="M93" i="6"/>
  <c r="D93" i="6"/>
  <c r="N92" i="6"/>
  <c r="O92" i="6" s="1"/>
  <c r="M92" i="6"/>
  <c r="D92" i="6"/>
  <c r="N89" i="6"/>
  <c r="O89" i="6" s="1"/>
  <c r="M89" i="6"/>
  <c r="D89" i="6"/>
  <c r="N88" i="6"/>
  <c r="O88" i="6" s="1"/>
  <c r="M88" i="6"/>
  <c r="D88" i="6"/>
  <c r="N87" i="6"/>
  <c r="O87" i="6" s="1"/>
  <c r="M87" i="6"/>
  <c r="D87" i="6"/>
  <c r="N86" i="6"/>
  <c r="O86" i="6" s="1"/>
  <c r="M86" i="6"/>
  <c r="D86" i="6"/>
  <c r="N85" i="6"/>
  <c r="O85" i="6" s="1"/>
  <c r="M85" i="6"/>
  <c r="D85" i="6"/>
  <c r="N82" i="6"/>
  <c r="O82" i="6" s="1"/>
  <c r="M82" i="6"/>
  <c r="D82" i="6"/>
  <c r="N76" i="6"/>
  <c r="O76" i="6" s="1"/>
  <c r="M76" i="6"/>
  <c r="D76" i="6"/>
  <c r="N73" i="6"/>
  <c r="O73" i="6" s="1"/>
  <c r="M73" i="6"/>
  <c r="N72" i="6"/>
  <c r="M72" i="6"/>
  <c r="N71" i="6"/>
  <c r="M71" i="6"/>
  <c r="N70" i="6"/>
  <c r="O70" i="6" s="1"/>
  <c r="M70" i="6"/>
  <c r="N69" i="6"/>
  <c r="O69" i="6" s="1"/>
  <c r="M69" i="6"/>
  <c r="N68" i="6"/>
  <c r="O68" i="6" s="1"/>
  <c r="M68" i="6"/>
  <c r="N67" i="6"/>
  <c r="M67" i="6"/>
  <c r="N66" i="6"/>
  <c r="O66" i="6" s="1"/>
  <c r="M66" i="6"/>
  <c r="N65" i="6"/>
  <c r="O65" i="6" s="1"/>
  <c r="M65" i="6"/>
  <c r="N62" i="6"/>
  <c r="M62" i="6"/>
  <c r="N59" i="6"/>
  <c r="M59" i="6"/>
  <c r="N58" i="6"/>
  <c r="O58" i="6" s="1"/>
  <c r="M58" i="6"/>
  <c r="N57" i="6"/>
  <c r="O57" i="6" s="1"/>
  <c r="M57" i="6"/>
  <c r="N56" i="6"/>
  <c r="O56" i="6" s="1"/>
  <c r="M56" i="6"/>
  <c r="N55" i="6"/>
  <c r="M55" i="6"/>
  <c r="N54" i="6"/>
  <c r="O54" i="6" s="1"/>
  <c r="M54" i="6"/>
  <c r="N53" i="6"/>
  <c r="O53" i="6" s="1"/>
  <c r="M53" i="6"/>
  <c r="N52" i="6"/>
  <c r="O52" i="6" s="1"/>
  <c r="M52" i="6"/>
  <c r="N51" i="6"/>
  <c r="M51" i="6"/>
  <c r="N45" i="6"/>
  <c r="D45" i="6"/>
  <c r="M45" i="6" s="1"/>
  <c r="N44" i="6"/>
  <c r="D44" i="6"/>
  <c r="M44" i="6" s="1"/>
  <c r="N43" i="6"/>
  <c r="D43" i="6"/>
  <c r="M43" i="6" s="1"/>
  <c r="N42" i="6"/>
  <c r="D42" i="6"/>
  <c r="M42" i="6" s="1"/>
  <c r="N41" i="6"/>
  <c r="D41" i="6"/>
  <c r="M41" i="6" s="1"/>
  <c r="N40" i="6"/>
  <c r="O40" i="6" s="1"/>
  <c r="D40" i="6"/>
  <c r="M40" i="6" s="1"/>
  <c r="N35" i="6"/>
  <c r="O35" i="6" s="1"/>
  <c r="M35" i="6"/>
  <c r="N30" i="6"/>
  <c r="O30" i="6" s="1"/>
  <c r="M30" i="6"/>
  <c r="D30" i="6"/>
  <c r="N25" i="6"/>
  <c r="O25" i="6" s="1"/>
  <c r="M25" i="6"/>
  <c r="D25" i="6"/>
  <c r="N24" i="6"/>
  <c r="O24" i="6" s="1"/>
  <c r="M24" i="6"/>
  <c r="D24" i="6"/>
  <c r="N23" i="6"/>
  <c r="O23" i="6" s="1"/>
  <c r="M23" i="6"/>
  <c r="D23" i="6"/>
  <c r="N22" i="6"/>
  <c r="O22" i="6" s="1"/>
  <c r="M22" i="6"/>
  <c r="D22" i="6"/>
  <c r="N21" i="6"/>
  <c r="O21" i="6" s="1"/>
  <c r="M21" i="6"/>
  <c r="D21" i="6"/>
  <c r="N16" i="6"/>
  <c r="O16" i="6" s="1"/>
  <c r="M16" i="6"/>
  <c r="N15" i="6"/>
  <c r="O15" i="6" s="1"/>
  <c r="M15" i="6"/>
  <c r="N14" i="6"/>
  <c r="M14" i="6"/>
  <c r="N13" i="6"/>
  <c r="O13" i="6" s="1"/>
  <c r="M13" i="6"/>
  <c r="N12" i="6"/>
  <c r="O12" i="6" s="1"/>
  <c r="M12" i="6"/>
  <c r="N11" i="6"/>
  <c r="M11" i="6"/>
  <c r="D11" i="6"/>
  <c r="N10" i="6"/>
  <c r="O10" i="6" s="1"/>
  <c r="M10" i="6"/>
  <c r="N9" i="6"/>
  <c r="D9" i="6"/>
  <c r="M9" i="6" s="1"/>
  <c r="N8" i="6"/>
  <c r="M8" i="6"/>
  <c r="D8" i="6"/>
  <c r="B2" i="6"/>
  <c r="F208" i="5"/>
  <c r="E208" i="5"/>
  <c r="D208" i="5"/>
  <c r="F207" i="5"/>
  <c r="E207" i="5"/>
  <c r="D207" i="5"/>
  <c r="F206" i="5"/>
  <c r="E206" i="5"/>
  <c r="D206" i="5"/>
  <c r="F205" i="5"/>
  <c r="E205" i="5"/>
  <c r="D205" i="5"/>
  <c r="F204" i="5"/>
  <c r="E204" i="5"/>
  <c r="D204" i="5"/>
  <c r="F203" i="5"/>
  <c r="E203" i="5"/>
  <c r="D203" i="5"/>
  <c r="F202" i="5"/>
  <c r="E202" i="5"/>
  <c r="D202" i="5"/>
  <c r="F201" i="5"/>
  <c r="E201" i="5"/>
  <c r="D201" i="5"/>
  <c r="F200" i="5"/>
  <c r="E200" i="5"/>
  <c r="D200" i="5"/>
  <c r="F199" i="5"/>
  <c r="E199" i="5"/>
  <c r="D199" i="5"/>
  <c r="F198" i="5"/>
  <c r="E198" i="5"/>
  <c r="D198" i="5"/>
  <c r="F197" i="5"/>
  <c r="E197" i="5"/>
  <c r="D197" i="5"/>
  <c r="F196" i="5"/>
  <c r="E196" i="5"/>
  <c r="D196" i="5"/>
  <c r="F195" i="5"/>
  <c r="E195" i="5"/>
  <c r="D195" i="5"/>
  <c r="F194" i="5"/>
  <c r="E194" i="5"/>
  <c r="D194" i="5"/>
  <c r="F193" i="5"/>
  <c r="E193" i="5"/>
  <c r="D193" i="5"/>
  <c r="F192" i="5"/>
  <c r="E192" i="5"/>
  <c r="D192" i="5"/>
  <c r="F191" i="5"/>
  <c r="E191" i="5"/>
  <c r="D191" i="5"/>
  <c r="F190" i="5"/>
  <c r="E190" i="5"/>
  <c r="D190" i="5"/>
  <c r="F189" i="5"/>
  <c r="E189" i="5"/>
  <c r="D189" i="5"/>
  <c r="F188" i="5"/>
  <c r="E188" i="5"/>
  <c r="D188" i="5"/>
  <c r="F187" i="5"/>
  <c r="E187" i="5"/>
  <c r="D187" i="5"/>
  <c r="F186" i="5"/>
  <c r="E186" i="5"/>
  <c r="D186" i="5"/>
  <c r="F185" i="5"/>
  <c r="E185" i="5"/>
  <c r="D185" i="5"/>
  <c r="F184" i="5"/>
  <c r="E184" i="5"/>
  <c r="D184" i="5"/>
  <c r="F183" i="5"/>
  <c r="E183" i="5"/>
  <c r="D183" i="5"/>
  <c r="F182" i="5"/>
  <c r="E182" i="5"/>
  <c r="D182" i="5"/>
  <c r="F181" i="5"/>
  <c r="E181" i="5"/>
  <c r="D181" i="5"/>
  <c r="F180" i="5"/>
  <c r="E180" i="5"/>
  <c r="D180" i="5"/>
  <c r="F179" i="5"/>
  <c r="E179" i="5"/>
  <c r="D179" i="5"/>
  <c r="F178" i="5"/>
  <c r="E178" i="5"/>
  <c r="D178" i="5"/>
  <c r="F177" i="5"/>
  <c r="E177" i="5"/>
  <c r="D177" i="5"/>
  <c r="F176" i="5"/>
  <c r="E176" i="5"/>
  <c r="D176" i="5"/>
  <c r="F175" i="5"/>
  <c r="E175" i="5"/>
  <c r="D175" i="5"/>
  <c r="F174" i="5"/>
  <c r="E174" i="5"/>
  <c r="D174" i="5"/>
  <c r="F173" i="5"/>
  <c r="E173" i="5"/>
  <c r="D173" i="5"/>
  <c r="F172" i="5"/>
  <c r="E172" i="5"/>
  <c r="D172" i="5"/>
  <c r="F171" i="5"/>
  <c r="E171" i="5"/>
  <c r="D171" i="5"/>
  <c r="F170" i="5"/>
  <c r="E170" i="5"/>
  <c r="D170" i="5"/>
  <c r="F169" i="5"/>
  <c r="E169" i="5"/>
  <c r="D169" i="5"/>
  <c r="F168" i="5"/>
  <c r="E168" i="5"/>
  <c r="D168" i="5"/>
  <c r="F167" i="5"/>
  <c r="E167" i="5"/>
  <c r="D167" i="5"/>
  <c r="F166" i="5"/>
  <c r="E166" i="5"/>
  <c r="D166" i="5"/>
  <c r="F165" i="5"/>
  <c r="E165" i="5"/>
  <c r="D165" i="5"/>
  <c r="F164" i="5"/>
  <c r="E164" i="5"/>
  <c r="D164" i="5"/>
  <c r="F163" i="5"/>
  <c r="E163" i="5"/>
  <c r="D163" i="5"/>
  <c r="F162" i="5"/>
  <c r="E162" i="5"/>
  <c r="D162" i="5"/>
  <c r="F161" i="5"/>
  <c r="E161" i="5"/>
  <c r="D161" i="5"/>
  <c r="F160" i="5"/>
  <c r="E160" i="5"/>
  <c r="D160" i="5"/>
  <c r="F159" i="5"/>
  <c r="E159" i="5"/>
  <c r="D159" i="5"/>
  <c r="F158" i="5"/>
  <c r="E158" i="5"/>
  <c r="D158" i="5"/>
  <c r="F157" i="5"/>
  <c r="E157" i="5"/>
  <c r="D157" i="5"/>
  <c r="F156" i="5"/>
  <c r="E156" i="5"/>
  <c r="D156" i="5"/>
  <c r="F155" i="5"/>
  <c r="E155" i="5"/>
  <c r="D155" i="5"/>
  <c r="F154" i="5"/>
  <c r="E154" i="5"/>
  <c r="D154" i="5"/>
  <c r="F153" i="5"/>
  <c r="E153" i="5"/>
  <c r="D153" i="5"/>
  <c r="F152" i="5"/>
  <c r="E152" i="5"/>
  <c r="D152" i="5"/>
  <c r="F151" i="5"/>
  <c r="E151" i="5"/>
  <c r="D151" i="5"/>
  <c r="F150" i="5"/>
  <c r="E150" i="5"/>
  <c r="D150" i="5"/>
  <c r="F149" i="5"/>
  <c r="E149" i="5"/>
  <c r="D149" i="5"/>
  <c r="F148" i="5"/>
  <c r="E148" i="5"/>
  <c r="D148" i="5"/>
  <c r="F147" i="5"/>
  <c r="E147" i="5"/>
  <c r="D147" i="5"/>
  <c r="F146" i="5"/>
  <c r="E146" i="5"/>
  <c r="D146" i="5"/>
  <c r="F145" i="5"/>
  <c r="E145" i="5"/>
  <c r="D145" i="5"/>
  <c r="F144" i="5"/>
  <c r="E144" i="5"/>
  <c r="D144" i="5"/>
  <c r="F143" i="5"/>
  <c r="E143" i="5"/>
  <c r="D143" i="5"/>
  <c r="F142" i="5"/>
  <c r="E142" i="5"/>
  <c r="D142" i="5"/>
  <c r="F141" i="5"/>
  <c r="E141" i="5"/>
  <c r="D141" i="5"/>
  <c r="F140" i="5"/>
  <c r="E140" i="5"/>
  <c r="D140" i="5"/>
  <c r="F139" i="5"/>
  <c r="E139" i="5"/>
  <c r="D139" i="5"/>
  <c r="F138" i="5"/>
  <c r="E138" i="5"/>
  <c r="D138" i="5"/>
  <c r="F137" i="5"/>
  <c r="E137" i="5"/>
  <c r="D137" i="5"/>
  <c r="F136" i="5"/>
  <c r="E136" i="5"/>
  <c r="D136" i="5"/>
  <c r="F135" i="5"/>
  <c r="E135" i="5"/>
  <c r="D135" i="5"/>
  <c r="F134" i="5"/>
  <c r="E134" i="5"/>
  <c r="D134" i="5"/>
  <c r="F133" i="5"/>
  <c r="E133" i="5"/>
  <c r="D133" i="5"/>
  <c r="F132" i="5"/>
  <c r="E132" i="5"/>
  <c r="D132" i="5"/>
  <c r="F131" i="5"/>
  <c r="E131" i="5"/>
  <c r="D131" i="5"/>
  <c r="F130" i="5"/>
  <c r="E130" i="5"/>
  <c r="D130" i="5"/>
  <c r="F129" i="5"/>
  <c r="E129" i="5"/>
  <c r="D129" i="5"/>
  <c r="F128" i="5"/>
  <c r="E128" i="5"/>
  <c r="D128" i="5"/>
  <c r="F127" i="5"/>
  <c r="E127" i="5"/>
  <c r="D127" i="5"/>
  <c r="F126" i="5"/>
  <c r="E126" i="5"/>
  <c r="D126" i="5"/>
  <c r="F125" i="5"/>
  <c r="E125" i="5"/>
  <c r="D125" i="5"/>
  <c r="F124" i="5"/>
  <c r="E124" i="5"/>
  <c r="D124" i="5"/>
  <c r="F123" i="5"/>
  <c r="E123" i="5"/>
  <c r="D123" i="5"/>
  <c r="F122" i="5"/>
  <c r="E122" i="5"/>
  <c r="D122" i="5"/>
  <c r="F121" i="5"/>
  <c r="E121" i="5"/>
  <c r="D121" i="5"/>
  <c r="F120" i="5"/>
  <c r="E120" i="5"/>
  <c r="D120" i="5"/>
  <c r="F119" i="5"/>
  <c r="E119" i="5"/>
  <c r="D119" i="5"/>
  <c r="F118" i="5"/>
  <c r="E118" i="5"/>
  <c r="D118" i="5"/>
  <c r="F117" i="5"/>
  <c r="E117" i="5"/>
  <c r="D117" i="5"/>
  <c r="F116" i="5"/>
  <c r="E116" i="5"/>
  <c r="D116" i="5"/>
  <c r="F115" i="5"/>
  <c r="E115" i="5"/>
  <c r="D115" i="5"/>
  <c r="F114" i="5"/>
  <c r="E114" i="5"/>
  <c r="D114" i="5"/>
  <c r="F113" i="5"/>
  <c r="E113" i="5"/>
  <c r="D113" i="5"/>
  <c r="F112" i="5"/>
  <c r="E112" i="5"/>
  <c r="D112" i="5"/>
  <c r="F111" i="5"/>
  <c r="E111" i="5"/>
  <c r="D111" i="5"/>
  <c r="F110" i="5"/>
  <c r="E110" i="5"/>
  <c r="D110" i="5"/>
  <c r="F109" i="5"/>
  <c r="E109" i="5"/>
  <c r="D109" i="5"/>
  <c r="F108" i="5"/>
  <c r="E108" i="5"/>
  <c r="D108" i="5"/>
  <c r="F107" i="5"/>
  <c r="E107" i="5"/>
  <c r="D107" i="5"/>
  <c r="F106" i="5"/>
  <c r="E106" i="5"/>
  <c r="D106" i="5"/>
  <c r="F105" i="5"/>
  <c r="E105" i="5"/>
  <c r="D105" i="5"/>
  <c r="F104" i="5"/>
  <c r="E104" i="5"/>
  <c r="D104" i="5"/>
  <c r="F103" i="5"/>
  <c r="E103" i="5"/>
  <c r="D103" i="5"/>
  <c r="F102" i="5"/>
  <c r="E102" i="5"/>
  <c r="D102" i="5"/>
  <c r="F101" i="5"/>
  <c r="E101" i="5"/>
  <c r="D101" i="5"/>
  <c r="F100" i="5"/>
  <c r="E100" i="5"/>
  <c r="D100" i="5"/>
  <c r="F99" i="5"/>
  <c r="E99" i="5"/>
  <c r="D99" i="5"/>
  <c r="F98" i="5"/>
  <c r="E98" i="5"/>
  <c r="D98" i="5"/>
  <c r="F97" i="5"/>
  <c r="E97" i="5"/>
  <c r="D97" i="5"/>
  <c r="F96" i="5"/>
  <c r="E96" i="5"/>
  <c r="D96" i="5"/>
  <c r="F95" i="5"/>
  <c r="E95" i="5"/>
  <c r="D95" i="5"/>
  <c r="F94" i="5"/>
  <c r="E94" i="5"/>
  <c r="D94" i="5"/>
  <c r="F93" i="5"/>
  <c r="E93" i="5"/>
  <c r="D93" i="5"/>
  <c r="F92" i="5"/>
  <c r="E92" i="5"/>
  <c r="D92" i="5"/>
  <c r="F91" i="5"/>
  <c r="E91" i="5"/>
  <c r="D91" i="5"/>
  <c r="F90" i="5"/>
  <c r="E90" i="5"/>
  <c r="D90" i="5"/>
  <c r="F89" i="5"/>
  <c r="E89" i="5"/>
  <c r="D89" i="5"/>
  <c r="F88" i="5"/>
  <c r="E88" i="5"/>
  <c r="D88" i="5"/>
  <c r="F87" i="5"/>
  <c r="E87" i="5"/>
  <c r="D87" i="5"/>
  <c r="F86" i="5"/>
  <c r="E86" i="5"/>
  <c r="D86" i="5"/>
  <c r="F85" i="5"/>
  <c r="E85" i="5"/>
  <c r="D85" i="5"/>
  <c r="F84" i="5"/>
  <c r="E84" i="5"/>
  <c r="D84" i="5"/>
  <c r="F83" i="5"/>
  <c r="E83" i="5"/>
  <c r="D83" i="5"/>
  <c r="F82" i="5"/>
  <c r="E82" i="5"/>
  <c r="D82" i="5"/>
  <c r="F81" i="5"/>
  <c r="E81" i="5"/>
  <c r="D81" i="5"/>
  <c r="F80" i="5"/>
  <c r="E80" i="5"/>
  <c r="D80" i="5"/>
  <c r="F79" i="5"/>
  <c r="E79" i="5"/>
  <c r="D79" i="5"/>
  <c r="F78" i="5"/>
  <c r="E78" i="5"/>
  <c r="D78" i="5"/>
  <c r="F77" i="5"/>
  <c r="E77" i="5"/>
  <c r="D77" i="5"/>
  <c r="F76" i="5"/>
  <c r="E76" i="5"/>
  <c r="D76" i="5"/>
  <c r="F75" i="5"/>
  <c r="E75" i="5"/>
  <c r="D75" i="5"/>
  <c r="F74" i="5"/>
  <c r="E74" i="5"/>
  <c r="D74" i="5"/>
  <c r="F73" i="5"/>
  <c r="E73" i="5"/>
  <c r="D73" i="5"/>
  <c r="F72" i="5"/>
  <c r="E72" i="5"/>
  <c r="D72" i="5"/>
  <c r="F71" i="5"/>
  <c r="E71" i="5"/>
  <c r="D71" i="5"/>
  <c r="F70" i="5"/>
  <c r="E70" i="5"/>
  <c r="D70" i="5"/>
  <c r="F69" i="5"/>
  <c r="E69" i="5"/>
  <c r="D69" i="5"/>
  <c r="F68" i="5"/>
  <c r="E68" i="5"/>
  <c r="D68" i="5"/>
  <c r="F67" i="5"/>
  <c r="E67" i="5"/>
  <c r="D67" i="5"/>
  <c r="F66" i="5"/>
  <c r="E66" i="5"/>
  <c r="D66" i="5"/>
  <c r="F65" i="5"/>
  <c r="E65" i="5"/>
  <c r="D65" i="5"/>
  <c r="F64" i="5"/>
  <c r="E64" i="5"/>
  <c r="D64" i="5"/>
  <c r="F63" i="5"/>
  <c r="E63" i="5"/>
  <c r="D63" i="5"/>
  <c r="F62" i="5"/>
  <c r="E62" i="5"/>
  <c r="D62" i="5"/>
  <c r="F61" i="5"/>
  <c r="E61" i="5"/>
  <c r="D61" i="5"/>
  <c r="F60" i="5"/>
  <c r="E60" i="5"/>
  <c r="D60" i="5"/>
  <c r="F59" i="5"/>
  <c r="E59" i="5"/>
  <c r="D59" i="5"/>
  <c r="F58" i="5"/>
  <c r="E58" i="5"/>
  <c r="D58" i="5"/>
  <c r="F57" i="5"/>
  <c r="E57" i="5"/>
  <c r="D57" i="5"/>
  <c r="F56" i="5"/>
  <c r="E56" i="5"/>
  <c r="D56" i="5"/>
  <c r="F55" i="5"/>
  <c r="E55" i="5"/>
  <c r="D55" i="5"/>
  <c r="F54" i="5"/>
  <c r="E54" i="5"/>
  <c r="D54" i="5"/>
  <c r="F53" i="5"/>
  <c r="E53" i="5"/>
  <c r="D53" i="5"/>
  <c r="F52" i="5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47" i="5"/>
  <c r="E47" i="5"/>
  <c r="D47" i="5"/>
  <c r="F46" i="5"/>
  <c r="E46" i="5"/>
  <c r="D46" i="5"/>
  <c r="F45" i="5"/>
  <c r="E45" i="5"/>
  <c r="D45" i="5"/>
  <c r="F44" i="5"/>
  <c r="E44" i="5"/>
  <c r="D44" i="5"/>
  <c r="F43" i="5"/>
  <c r="E43" i="5"/>
  <c r="D43" i="5"/>
  <c r="F42" i="5"/>
  <c r="E42" i="5"/>
  <c r="D42" i="5"/>
  <c r="F41" i="5"/>
  <c r="E41" i="5"/>
  <c r="D41" i="5"/>
  <c r="F40" i="5"/>
  <c r="E40" i="5"/>
  <c r="D40" i="5"/>
  <c r="F39" i="5"/>
  <c r="E39" i="5"/>
  <c r="D39" i="5"/>
  <c r="F38" i="5"/>
  <c r="E38" i="5"/>
  <c r="D38" i="5"/>
  <c r="F37" i="5"/>
  <c r="E37" i="5"/>
  <c r="D37" i="5"/>
  <c r="F36" i="5"/>
  <c r="E36" i="5"/>
  <c r="D36" i="5"/>
  <c r="F35" i="5"/>
  <c r="E35" i="5"/>
  <c r="D35" i="5"/>
  <c r="F34" i="5"/>
  <c r="E34" i="5"/>
  <c r="D34" i="5"/>
  <c r="F33" i="5"/>
  <c r="E33" i="5"/>
  <c r="D33" i="5"/>
  <c r="F32" i="5"/>
  <c r="E32" i="5"/>
  <c r="D32" i="5"/>
  <c r="F31" i="5"/>
  <c r="E31" i="5"/>
  <c r="D31" i="5"/>
  <c r="F30" i="5"/>
  <c r="E30" i="5"/>
  <c r="D30" i="5"/>
  <c r="F29" i="5"/>
  <c r="E29" i="5"/>
  <c r="D29" i="5"/>
  <c r="F28" i="5"/>
  <c r="E28" i="5"/>
  <c r="D28" i="5"/>
  <c r="F27" i="5"/>
  <c r="E27" i="5"/>
  <c r="D27" i="5"/>
  <c r="F26" i="5"/>
  <c r="E26" i="5"/>
  <c r="D26" i="5"/>
  <c r="F25" i="5"/>
  <c r="E25" i="5"/>
  <c r="D25" i="5"/>
  <c r="F24" i="5"/>
  <c r="E24" i="5"/>
  <c r="D24" i="5"/>
  <c r="F23" i="5"/>
  <c r="E23" i="5"/>
  <c r="D23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F7" i="5"/>
  <c r="E7" i="5"/>
  <c r="D7" i="5"/>
  <c r="F6" i="5"/>
  <c r="E6" i="5"/>
  <c r="D6" i="5"/>
  <c r="F5" i="5"/>
  <c r="E5" i="5"/>
  <c r="D5" i="5"/>
  <c r="B2" i="5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2" i="4" s="1"/>
  <c r="B2" i="4"/>
  <c r="K110" i="3"/>
  <c r="J110" i="3"/>
  <c r="B110" i="3"/>
  <c r="I109" i="3"/>
  <c r="C109" i="3"/>
  <c r="K108" i="3"/>
  <c r="J108" i="3"/>
  <c r="B108" i="3"/>
  <c r="I107" i="3"/>
  <c r="C107" i="3"/>
  <c r="K106" i="3"/>
  <c r="J106" i="3"/>
  <c r="B106" i="3"/>
  <c r="I105" i="3"/>
  <c r="C105" i="3"/>
  <c r="K104" i="3"/>
  <c r="J104" i="3"/>
  <c r="B104" i="3"/>
  <c r="I103" i="3"/>
  <c r="C103" i="3"/>
  <c r="K102" i="3"/>
  <c r="J102" i="3"/>
  <c r="B102" i="3"/>
  <c r="I101" i="3"/>
  <c r="C101" i="3"/>
  <c r="K100" i="3"/>
  <c r="J100" i="3"/>
  <c r="B100" i="3"/>
  <c r="I99" i="3"/>
  <c r="C99" i="3"/>
  <c r="K98" i="3"/>
  <c r="J98" i="3"/>
  <c r="B98" i="3"/>
  <c r="I97" i="3"/>
  <c r="C97" i="3"/>
  <c r="K96" i="3"/>
  <c r="J96" i="3"/>
  <c r="B96" i="3"/>
  <c r="I95" i="3"/>
  <c r="C95" i="3"/>
  <c r="K94" i="3"/>
  <c r="J94" i="3"/>
  <c r="B94" i="3"/>
  <c r="I93" i="3"/>
  <c r="C93" i="3"/>
  <c r="K92" i="3"/>
  <c r="J92" i="3"/>
  <c r="B92" i="3"/>
  <c r="I91" i="3"/>
  <c r="C91" i="3"/>
  <c r="K90" i="3"/>
  <c r="J90" i="3"/>
  <c r="B90" i="3"/>
  <c r="I89" i="3"/>
  <c r="C89" i="3"/>
  <c r="K88" i="3"/>
  <c r="J88" i="3"/>
  <c r="B88" i="3"/>
  <c r="I87" i="3"/>
  <c r="C87" i="3"/>
  <c r="K86" i="3"/>
  <c r="J86" i="3"/>
  <c r="B86" i="3"/>
  <c r="I85" i="3"/>
  <c r="C85" i="3"/>
  <c r="K83" i="3"/>
  <c r="J83" i="3"/>
  <c r="B83" i="3"/>
  <c r="C82" i="3"/>
  <c r="K81" i="3"/>
  <c r="J81" i="3"/>
  <c r="B81" i="3"/>
  <c r="C80" i="3"/>
  <c r="C81" i="3" s="1"/>
  <c r="J79" i="3"/>
  <c r="K79" i="3" s="1"/>
  <c r="B79" i="3"/>
  <c r="C78" i="3"/>
  <c r="C79" i="3" s="1"/>
  <c r="J77" i="3"/>
  <c r="K77" i="3" s="1"/>
  <c r="C77" i="3"/>
  <c r="B77" i="3"/>
  <c r="C76" i="3"/>
  <c r="K75" i="3"/>
  <c r="J75" i="3"/>
  <c r="C75" i="3"/>
  <c r="B75" i="3"/>
  <c r="C74" i="3"/>
  <c r="J73" i="3"/>
  <c r="K73" i="3" s="1"/>
  <c r="C73" i="3"/>
  <c r="B73" i="3"/>
  <c r="C72" i="3"/>
  <c r="J71" i="3"/>
  <c r="K71" i="3" s="1"/>
  <c r="C71" i="3"/>
  <c r="B71" i="3"/>
  <c r="C70" i="3"/>
  <c r="K69" i="3"/>
  <c r="J69" i="3"/>
  <c r="B69" i="3"/>
  <c r="C68" i="3"/>
  <c r="K67" i="3"/>
  <c r="J67" i="3"/>
  <c r="B67" i="3"/>
  <c r="C66" i="3"/>
  <c r="K65" i="3"/>
  <c r="J65" i="3"/>
  <c r="B65" i="3"/>
  <c r="C64" i="3"/>
  <c r="C65" i="3" s="1"/>
  <c r="J63" i="3"/>
  <c r="K63" i="3" s="1"/>
  <c r="B63" i="3"/>
  <c r="C62" i="3"/>
  <c r="C63" i="3" s="1"/>
  <c r="J61" i="3"/>
  <c r="K61" i="3" s="1"/>
  <c r="C61" i="3"/>
  <c r="B61" i="3"/>
  <c r="C60" i="3"/>
  <c r="K59" i="3"/>
  <c r="J59" i="3"/>
  <c r="C59" i="3"/>
  <c r="B59" i="3"/>
  <c r="I58" i="3"/>
  <c r="C58" i="3"/>
  <c r="K57" i="3"/>
  <c r="J57" i="3"/>
  <c r="C57" i="3"/>
  <c r="B57" i="3"/>
  <c r="I56" i="3"/>
  <c r="C56" i="3"/>
  <c r="K55" i="3"/>
  <c r="J55" i="3"/>
  <c r="C55" i="3"/>
  <c r="B55" i="3"/>
  <c r="I54" i="3"/>
  <c r="C54" i="3"/>
  <c r="K53" i="3"/>
  <c r="J53" i="3"/>
  <c r="C53" i="3"/>
  <c r="B53" i="3"/>
  <c r="I52" i="3"/>
  <c r="C52" i="3"/>
  <c r="K51" i="3"/>
  <c r="J51" i="3"/>
  <c r="C51" i="3"/>
  <c r="B51" i="3"/>
  <c r="I50" i="3"/>
  <c r="C50" i="3"/>
  <c r="K49" i="3"/>
  <c r="J49" i="3"/>
  <c r="C49" i="3"/>
  <c r="B49" i="3"/>
  <c r="I48" i="3"/>
  <c r="C48" i="3"/>
  <c r="K47" i="3"/>
  <c r="J47" i="3"/>
  <c r="C47" i="3"/>
  <c r="B47" i="3"/>
  <c r="I46" i="3"/>
  <c r="C46" i="3"/>
  <c r="K45" i="3"/>
  <c r="J45" i="3"/>
  <c r="C45" i="3"/>
  <c r="B45" i="3"/>
  <c r="I44" i="3"/>
  <c r="C44" i="3"/>
  <c r="K43" i="3"/>
  <c r="J43" i="3"/>
  <c r="C43" i="3"/>
  <c r="B43" i="3"/>
  <c r="I42" i="3"/>
  <c r="C42" i="3"/>
  <c r="K41" i="3"/>
  <c r="J41" i="3"/>
  <c r="C41" i="3"/>
  <c r="B41" i="3"/>
  <c r="I40" i="3"/>
  <c r="C40" i="3"/>
  <c r="K39" i="3"/>
  <c r="J39" i="3"/>
  <c r="C39" i="3"/>
  <c r="B39" i="3"/>
  <c r="I38" i="3"/>
  <c r="C38" i="3"/>
  <c r="K37" i="3"/>
  <c r="J37" i="3"/>
  <c r="C37" i="3"/>
  <c r="B37" i="3"/>
  <c r="I36" i="3"/>
  <c r="C36" i="3"/>
  <c r="K35" i="3"/>
  <c r="J35" i="3"/>
  <c r="C35" i="3"/>
  <c r="B35" i="3"/>
  <c r="I34" i="3"/>
  <c r="C34" i="3"/>
  <c r="K33" i="3"/>
  <c r="J33" i="3"/>
  <c r="C33" i="3"/>
  <c r="B33" i="3"/>
  <c r="I32" i="3"/>
  <c r="C32" i="3"/>
  <c r="K31" i="3"/>
  <c r="J31" i="3"/>
  <c r="C31" i="3"/>
  <c r="B31" i="3"/>
  <c r="I30" i="3"/>
  <c r="C30" i="3"/>
  <c r="K29" i="3"/>
  <c r="J29" i="3"/>
  <c r="C29" i="3"/>
  <c r="B29" i="3"/>
  <c r="I28" i="3"/>
  <c r="C28" i="3"/>
  <c r="K27" i="3"/>
  <c r="J27" i="3"/>
  <c r="C27" i="3"/>
  <c r="B27" i="3"/>
  <c r="I26" i="3"/>
  <c r="C26" i="3"/>
  <c r="K25" i="3"/>
  <c r="J25" i="3"/>
  <c r="C25" i="3"/>
  <c r="B25" i="3"/>
  <c r="I24" i="3"/>
  <c r="C24" i="3"/>
  <c r="K23" i="3"/>
  <c r="J23" i="3"/>
  <c r="C23" i="3"/>
  <c r="B23" i="3"/>
  <c r="I22" i="3"/>
  <c r="C22" i="3"/>
  <c r="K21" i="3"/>
  <c r="J21" i="3"/>
  <c r="C21" i="3"/>
  <c r="B21" i="3"/>
  <c r="I20" i="3"/>
  <c r="C20" i="3"/>
  <c r="K19" i="3"/>
  <c r="J19" i="3"/>
  <c r="C19" i="3"/>
  <c r="B19" i="3"/>
  <c r="I18" i="3"/>
  <c r="C18" i="3"/>
  <c r="K15" i="3"/>
  <c r="J15" i="3"/>
  <c r="C15" i="3"/>
  <c r="B15" i="3"/>
  <c r="I14" i="3"/>
  <c r="C14" i="3"/>
  <c r="K13" i="3"/>
  <c r="J13" i="3"/>
  <c r="C13" i="3"/>
  <c r="B13" i="3"/>
  <c r="I12" i="3"/>
  <c r="C12" i="3"/>
  <c r="K10" i="3"/>
  <c r="J10" i="3"/>
  <c r="C10" i="3"/>
  <c r="B10" i="3"/>
  <c r="I9" i="3"/>
  <c r="C9" i="3"/>
  <c r="J9" i="3" s="1"/>
  <c r="K9" i="3" s="1"/>
  <c r="K8" i="3"/>
  <c r="J8" i="3"/>
  <c r="C8" i="3"/>
  <c r="B8" i="3"/>
  <c r="I7" i="3"/>
  <c r="C7" i="3"/>
  <c r="J7" i="3" s="1"/>
  <c r="K7" i="3" s="1"/>
  <c r="B2" i="3"/>
  <c r="H18" i="17" l="1"/>
  <c r="J18" i="17"/>
  <c r="K13" i="17"/>
  <c r="H13" i="17"/>
  <c r="I13" i="17"/>
  <c r="L13" i="17"/>
  <c r="G13" i="17"/>
  <c r="J13" i="17"/>
  <c r="G14" i="17"/>
  <c r="H14" i="17"/>
  <c r="L14" i="17"/>
  <c r="K14" i="17"/>
  <c r="I14" i="17"/>
  <c r="J14" i="17"/>
  <c r="G10" i="17"/>
  <c r="F9" i="17"/>
  <c r="F8" i="17" s="1"/>
  <c r="J15" i="17"/>
  <c r="I15" i="17"/>
  <c r="L15" i="17"/>
  <c r="K15" i="17"/>
  <c r="G15" i="17"/>
  <c r="H15" i="17"/>
  <c r="K78" i="17"/>
  <c r="L78" i="17"/>
  <c r="L18" i="17" s="1"/>
  <c r="H16" i="17"/>
  <c r="K16" i="17"/>
  <c r="G16" i="17"/>
  <c r="J16" i="17"/>
  <c r="L16" i="17"/>
  <c r="I16" i="17"/>
  <c r="G19" i="17"/>
  <c r="G18" i="17" s="1"/>
  <c r="F18" i="17"/>
  <c r="I27" i="8"/>
  <c r="J20" i="8"/>
  <c r="P24" i="8"/>
  <c r="P23" i="8" s="1"/>
  <c r="P31" i="8" s="1"/>
  <c r="G96" i="5"/>
  <c r="G112" i="5"/>
  <c r="G120" i="5"/>
  <c r="G76" i="5"/>
  <c r="G84" i="5"/>
  <c r="G124" i="5"/>
  <c r="G132" i="5"/>
  <c r="G122" i="5"/>
  <c r="G138" i="5"/>
  <c r="G9" i="8"/>
  <c r="O299" i="6"/>
  <c r="O307" i="6"/>
  <c r="G15" i="8"/>
  <c r="G146" i="5"/>
  <c r="G154" i="5"/>
  <c r="G170" i="5"/>
  <c r="G194" i="5"/>
  <c r="G202" i="5"/>
  <c r="J12" i="8"/>
  <c r="K26" i="8"/>
  <c r="G205" i="5"/>
  <c r="G145" i="5"/>
  <c r="G177" i="5"/>
  <c r="G196" i="5"/>
  <c r="O265" i="6"/>
  <c r="O269" i="6"/>
  <c r="E7" i="8"/>
  <c r="Q7" i="8" s="1"/>
  <c r="I10" i="8"/>
  <c r="G74" i="5"/>
  <c r="G82" i="5"/>
  <c r="G90" i="5"/>
  <c r="G98" i="5"/>
  <c r="G106" i="5"/>
  <c r="G130" i="5"/>
  <c r="G151" i="5"/>
  <c r="G167" i="5"/>
  <c r="I19" i="8"/>
  <c r="G189" i="5"/>
  <c r="G197" i="5"/>
  <c r="E15" i="8"/>
  <c r="Q15" i="8" s="1"/>
  <c r="G43" i="5"/>
  <c r="G51" i="5"/>
  <c r="G59" i="5"/>
  <c r="G168" i="5"/>
  <c r="G200" i="5"/>
  <c r="O55" i="6"/>
  <c r="G9" i="5"/>
  <c r="G17" i="5"/>
  <c r="G25" i="5"/>
  <c r="G33" i="5"/>
  <c r="G41" i="5"/>
  <c r="G49" i="5"/>
  <c r="G57" i="5"/>
  <c r="G65" i="5"/>
  <c r="G73" i="5"/>
  <c r="G89" i="5"/>
  <c r="G97" i="5"/>
  <c r="K12" i="8"/>
  <c r="J27" i="8"/>
  <c r="H7" i="8"/>
  <c r="H9" i="8"/>
  <c r="J10" i="8"/>
  <c r="H15" i="8"/>
  <c r="J19" i="8"/>
  <c r="J7" i="8"/>
  <c r="I9" i="8"/>
  <c r="K10" i="8"/>
  <c r="I15" i="8"/>
  <c r="I18" i="8"/>
  <c r="O43" i="6"/>
  <c r="K16" i="8"/>
  <c r="I26" i="8"/>
  <c r="P7" i="8"/>
  <c r="J9" i="8"/>
  <c r="P10" i="8"/>
  <c r="O15" i="8"/>
  <c r="J18" i="8"/>
  <c r="O263" i="6"/>
  <c r="O9" i="8"/>
  <c r="H10" i="8"/>
  <c r="F15" i="8"/>
  <c r="G7" i="5"/>
  <c r="G15" i="5"/>
  <c r="G23" i="5"/>
  <c r="G31" i="5"/>
  <c r="G39" i="5"/>
  <c r="G47" i="5"/>
  <c r="G55" i="5"/>
  <c r="G63" i="5"/>
  <c r="G71" i="5"/>
  <c r="G116" i="5"/>
  <c r="G142" i="5"/>
  <c r="G158" i="5"/>
  <c r="G190" i="5"/>
  <c r="G198" i="5"/>
  <c r="G201" i="5"/>
  <c r="G208" i="5"/>
  <c r="O41" i="6"/>
  <c r="O45" i="6"/>
  <c r="O161" i="6"/>
  <c r="O209" i="6"/>
  <c r="O271" i="6"/>
  <c r="G25" i="8"/>
  <c r="O25" i="8"/>
  <c r="I7" i="8"/>
  <c r="J11" i="8"/>
  <c r="P15" i="8"/>
  <c r="G114" i="5"/>
  <c r="G156" i="5"/>
  <c r="G164" i="5"/>
  <c r="G172" i="5"/>
  <c r="G180" i="5"/>
  <c r="G183" i="5"/>
  <c r="G191" i="5"/>
  <c r="G199" i="5"/>
  <c r="O251" i="6"/>
  <c r="N7" i="8"/>
  <c r="F24" i="8"/>
  <c r="F23" i="8" s="1"/>
  <c r="F31" i="8" s="1"/>
  <c r="G186" i="5"/>
  <c r="O8" i="6"/>
  <c r="O3" i="6" s="1"/>
  <c r="K1" i="6" s="1"/>
  <c r="O121" i="6"/>
  <c r="O125" i="6"/>
  <c r="O129" i="6"/>
  <c r="O133" i="6"/>
  <c r="O137" i="6"/>
  <c r="O141" i="6"/>
  <c r="O145" i="6"/>
  <c r="O293" i="6"/>
  <c r="O7" i="8"/>
  <c r="G24" i="8"/>
  <c r="G23" i="8" s="1"/>
  <c r="G31" i="8" s="1"/>
  <c r="H24" i="8"/>
  <c r="H23" i="8" s="1"/>
  <c r="H31" i="8" s="1"/>
  <c r="G78" i="5"/>
  <c r="G94" i="5"/>
  <c r="G102" i="5"/>
  <c r="G144" i="5"/>
  <c r="G173" i="5"/>
  <c r="G176" i="5"/>
  <c r="G207" i="5"/>
  <c r="F7" i="8"/>
  <c r="H17" i="8"/>
  <c r="I24" i="8"/>
  <c r="I23" i="8" s="1"/>
  <c r="I31" i="8" s="1"/>
  <c r="G187" i="5"/>
  <c r="G195" i="5"/>
  <c r="O44" i="6"/>
  <c r="O71" i="6"/>
  <c r="O224" i="6"/>
  <c r="O253" i="6"/>
  <c r="G7" i="8"/>
  <c r="P9" i="8"/>
  <c r="N15" i="8"/>
  <c r="I17" i="8"/>
  <c r="J24" i="8"/>
  <c r="J23" i="8" s="1"/>
  <c r="J31" i="8" s="1"/>
  <c r="J8" i="8"/>
  <c r="G18" i="5"/>
  <c r="G34" i="5"/>
  <c r="G50" i="5"/>
  <c r="G66" i="5"/>
  <c r="G12" i="5"/>
  <c r="G20" i="5"/>
  <c r="G28" i="5"/>
  <c r="G36" i="5"/>
  <c r="G44" i="5"/>
  <c r="G52" i="5"/>
  <c r="G60" i="5"/>
  <c r="G68" i="5"/>
  <c r="G81" i="5"/>
  <c r="G86" i="5"/>
  <c r="G104" i="5"/>
  <c r="G135" i="5"/>
  <c r="G140" i="5"/>
  <c r="G148" i="5"/>
  <c r="G161" i="5"/>
  <c r="G174" i="5"/>
  <c r="G182" i="5"/>
  <c r="G185" i="5"/>
  <c r="O185" i="6"/>
  <c r="O230" i="6"/>
  <c r="O255" i="6"/>
  <c r="O348" i="6"/>
  <c r="J16" i="8"/>
  <c r="H26" i="8"/>
  <c r="P26" i="8"/>
  <c r="K8" i="8"/>
  <c r="G17" i="8"/>
  <c r="H18" i="8"/>
  <c r="G193" i="5"/>
  <c r="G203" i="5"/>
  <c r="O9" i="6"/>
  <c r="O42" i="6"/>
  <c r="O51" i="6"/>
  <c r="O173" i="6"/>
  <c r="O196" i="6"/>
  <c r="O261" i="6"/>
  <c r="O282" i="6"/>
  <c r="N8" i="8"/>
  <c r="G58" i="5"/>
  <c r="G5" i="5"/>
  <c r="G2" i="5" s="1"/>
  <c r="G13" i="5"/>
  <c r="G21" i="5"/>
  <c r="G29" i="5"/>
  <c r="G37" i="5"/>
  <c r="G45" i="5"/>
  <c r="G53" i="5"/>
  <c r="G61" i="5"/>
  <c r="G69" i="5"/>
  <c r="G92" i="5"/>
  <c r="G105" i="5"/>
  <c r="G110" i="5"/>
  <c r="G128" i="5"/>
  <c r="G136" i="5"/>
  <c r="G162" i="5"/>
  <c r="G188" i="5"/>
  <c r="H25" i="8"/>
  <c r="P25" i="8"/>
  <c r="F8" i="8"/>
  <c r="P8" i="8"/>
  <c r="J17" i="8"/>
  <c r="K18" i="8"/>
  <c r="G10" i="5"/>
  <c r="O8" i="8"/>
  <c r="G8" i="5"/>
  <c r="G16" i="5"/>
  <c r="G24" i="5"/>
  <c r="G32" i="5"/>
  <c r="G40" i="5"/>
  <c r="G48" i="5"/>
  <c r="G56" i="5"/>
  <c r="G64" i="5"/>
  <c r="G72" i="5"/>
  <c r="G100" i="5"/>
  <c r="G113" i="5"/>
  <c r="G118" i="5"/>
  <c r="G152" i="5"/>
  <c r="G160" i="5"/>
  <c r="G178" i="5"/>
  <c r="G181" i="5"/>
  <c r="G206" i="5"/>
  <c r="O59" i="6"/>
  <c r="O165" i="6"/>
  <c r="O291" i="6"/>
  <c r="F16" i="8"/>
  <c r="N16" i="8"/>
  <c r="I25" i="8"/>
  <c r="J28" i="8"/>
  <c r="K7" i="8"/>
  <c r="G8" i="8"/>
  <c r="J15" i="8"/>
  <c r="G16" i="8"/>
  <c r="O17" i="8"/>
  <c r="P18" i="8"/>
  <c r="K24" i="8"/>
  <c r="K23" i="8" s="1"/>
  <c r="K31" i="8" s="1"/>
  <c r="G42" i="5"/>
  <c r="G11" i="5"/>
  <c r="G19" i="5"/>
  <c r="G27" i="5"/>
  <c r="G35" i="5"/>
  <c r="G67" i="5"/>
  <c r="G80" i="5"/>
  <c r="G108" i="5"/>
  <c r="G121" i="5"/>
  <c r="G126" i="5"/>
  <c r="G134" i="5"/>
  <c r="G204" i="5"/>
  <c r="O297" i="6"/>
  <c r="O345" i="6"/>
  <c r="J25" i="8"/>
  <c r="K28" i="8"/>
  <c r="M7" i="8"/>
  <c r="H8" i="8"/>
  <c r="I11" i="8"/>
  <c r="K15" i="8"/>
  <c r="O16" i="8"/>
  <c r="P17" i="8"/>
  <c r="N24" i="8"/>
  <c r="N23" i="8" s="1"/>
  <c r="N31" i="8" s="1"/>
  <c r="G26" i="5"/>
  <c r="G6" i="5"/>
  <c r="G14" i="5"/>
  <c r="G22" i="5"/>
  <c r="G30" i="5"/>
  <c r="G38" i="5"/>
  <c r="G46" i="5"/>
  <c r="G54" i="5"/>
  <c r="G62" i="5"/>
  <c r="G70" i="5"/>
  <c r="G88" i="5"/>
  <c r="G129" i="5"/>
  <c r="G150" i="5"/>
  <c r="G166" i="5"/>
  <c r="G184" i="5"/>
  <c r="G192" i="5"/>
  <c r="O14" i="6"/>
  <c r="O67" i="6"/>
  <c r="O123" i="6"/>
  <c r="O127" i="6"/>
  <c r="O131" i="6"/>
  <c r="O135" i="6"/>
  <c r="O139" i="6"/>
  <c r="O143" i="6"/>
  <c r="O153" i="6"/>
  <c r="O281" i="6"/>
  <c r="H16" i="8"/>
  <c r="P16" i="8"/>
  <c r="I8" i="8"/>
  <c r="M15" i="8"/>
  <c r="O24" i="8"/>
  <c r="O23" i="8" s="1"/>
  <c r="O31" i="8" s="1"/>
  <c r="J101" i="3"/>
  <c r="K101" i="3" s="1"/>
  <c r="J68" i="3"/>
  <c r="K68" i="3" s="1"/>
  <c r="J105" i="3"/>
  <c r="K105" i="3" s="1"/>
  <c r="J56" i="3"/>
  <c r="K56" i="3" s="1"/>
  <c r="J38" i="3"/>
  <c r="K38" i="3" s="1"/>
  <c r="C69" i="3"/>
  <c r="C67" i="3"/>
  <c r="J64" i="3" s="1"/>
  <c r="K64" i="3" s="1"/>
  <c r="C83" i="3"/>
  <c r="J82" i="3" s="1"/>
  <c r="K82" i="3" s="1"/>
  <c r="C86" i="3"/>
  <c r="J85" i="3" s="1"/>
  <c r="K85" i="3" s="1"/>
  <c r="C88" i="3"/>
  <c r="C90" i="3"/>
  <c r="J87" i="3" s="1"/>
  <c r="K87" i="3" s="1"/>
  <c r="C92" i="3"/>
  <c r="J80" i="3" s="1"/>
  <c r="K80" i="3" s="1"/>
  <c r="C94" i="3"/>
  <c r="J72" i="3" s="1"/>
  <c r="K72" i="3" s="1"/>
  <c r="C96" i="3"/>
  <c r="C98" i="3"/>
  <c r="J97" i="3" s="1"/>
  <c r="K97" i="3" s="1"/>
  <c r="C100" i="3"/>
  <c r="C102" i="3"/>
  <c r="C104" i="3"/>
  <c r="C106" i="3"/>
  <c r="C108" i="3"/>
  <c r="J99" i="3" s="1"/>
  <c r="K99" i="3" s="1"/>
  <c r="C110" i="3"/>
  <c r="J109" i="3" s="1"/>
  <c r="K109" i="3" s="1"/>
  <c r="G87" i="5"/>
  <c r="G103" i="5"/>
  <c r="G119" i="5"/>
  <c r="G85" i="5"/>
  <c r="G101" i="5"/>
  <c r="G117" i="5"/>
  <c r="G133" i="5"/>
  <c r="G149" i="5"/>
  <c r="G165" i="5"/>
  <c r="O120" i="6"/>
  <c r="O124" i="6"/>
  <c r="O128" i="6"/>
  <c r="O132" i="6"/>
  <c r="O136" i="6"/>
  <c r="O140" i="6"/>
  <c r="O144" i="6"/>
  <c r="O175" i="6"/>
  <c r="G83" i="5"/>
  <c r="G99" i="5"/>
  <c r="G115" i="5"/>
  <c r="G131" i="5"/>
  <c r="G147" i="5"/>
  <c r="G163" i="5"/>
  <c r="G179" i="5"/>
  <c r="O72" i="6"/>
  <c r="O151" i="6"/>
  <c r="G79" i="5"/>
  <c r="G95" i="5"/>
  <c r="G111" i="5"/>
  <c r="G127" i="5"/>
  <c r="G143" i="5"/>
  <c r="G159" i="5"/>
  <c r="G175" i="5"/>
  <c r="G77" i="5"/>
  <c r="G93" i="5"/>
  <c r="G109" i="5"/>
  <c r="G125" i="5"/>
  <c r="G141" i="5"/>
  <c r="G157" i="5"/>
  <c r="O11" i="6"/>
  <c r="O122" i="6"/>
  <c r="O126" i="6"/>
  <c r="O130" i="6"/>
  <c r="O134" i="6"/>
  <c r="O138" i="6"/>
  <c r="O142" i="6"/>
  <c r="O155" i="6"/>
  <c r="G75" i="5"/>
  <c r="G91" i="5"/>
  <c r="G107" i="5"/>
  <c r="G123" i="5"/>
  <c r="G139" i="5"/>
  <c r="G155" i="5"/>
  <c r="G171" i="5"/>
  <c r="O171" i="6"/>
  <c r="G137" i="5"/>
  <c r="G153" i="5"/>
  <c r="G169" i="5"/>
  <c r="O62" i="6"/>
  <c r="O147" i="6"/>
  <c r="O192" i="6"/>
  <c r="O156" i="6"/>
  <c r="O176" i="6"/>
  <c r="O243" i="6"/>
  <c r="O310" i="6"/>
  <c r="O154" i="6"/>
  <c r="O174" i="6"/>
  <c r="O204" i="6"/>
  <c r="O237" i="6"/>
  <c r="O308" i="6"/>
  <c r="O313" i="6"/>
  <c r="E328" i="6"/>
  <c r="E330" i="6" s="1"/>
  <c r="D313" i="6" s="1"/>
  <c r="M313" i="6" s="1"/>
  <c r="O148" i="6"/>
  <c r="O168" i="6"/>
  <c r="O193" i="6"/>
  <c r="O229" i="6"/>
  <c r="O235" i="6"/>
  <c r="O146" i="6"/>
  <c r="O166" i="6"/>
  <c r="O191" i="6"/>
  <c r="O219" i="6"/>
  <c r="O280" i="6"/>
  <c r="O158" i="6"/>
  <c r="O178" i="6"/>
  <c r="O233" i="6"/>
  <c r="O312" i="6"/>
  <c r="P6" i="7"/>
  <c r="D23" i="7"/>
  <c r="F6" i="8"/>
  <c r="F5" i="8" s="1"/>
  <c r="F30" i="8" s="1"/>
  <c r="F32" i="8" s="1"/>
  <c r="N6" i="8"/>
  <c r="N5" i="8" s="1"/>
  <c r="N30" i="8" s="1"/>
  <c r="N32" i="8" s="1"/>
  <c r="K11" i="8"/>
  <c r="L12" i="8"/>
  <c r="E13" i="8"/>
  <c r="Q13" i="8" s="1"/>
  <c r="M13" i="8"/>
  <c r="F14" i="8"/>
  <c r="N14" i="8"/>
  <c r="K19" i="8"/>
  <c r="L20" i="8"/>
  <c r="E21" i="8"/>
  <c r="Q21" i="8" s="1"/>
  <c r="M21" i="8"/>
  <c r="F22" i="8"/>
  <c r="N22" i="8"/>
  <c r="J26" i="8"/>
  <c r="K27" i="8"/>
  <c r="L28" i="8"/>
  <c r="E29" i="8"/>
  <c r="Q29" i="8" s="1"/>
  <c r="M29" i="8"/>
  <c r="H5" i="7"/>
  <c r="G6" i="8"/>
  <c r="G5" i="8" s="1"/>
  <c r="G30" i="8" s="1"/>
  <c r="G32" i="8" s="1"/>
  <c r="O6" i="8"/>
  <c r="O5" i="8" s="1"/>
  <c r="O30" i="8" s="1"/>
  <c r="O32" i="8" s="1"/>
  <c r="L11" i="8"/>
  <c r="E12" i="8"/>
  <c r="Q12" i="8" s="1"/>
  <c r="M12" i="8"/>
  <c r="F13" i="8"/>
  <c r="N13" i="8"/>
  <c r="G14" i="8"/>
  <c r="O14" i="8"/>
  <c r="I16" i="8"/>
  <c r="L19" i="8"/>
  <c r="E20" i="8"/>
  <c r="Q20" i="8" s="1"/>
  <c r="M20" i="8"/>
  <c r="F21" i="8"/>
  <c r="N21" i="8"/>
  <c r="G22" i="8"/>
  <c r="O22" i="8"/>
  <c r="L27" i="8"/>
  <c r="E28" i="8"/>
  <c r="Q28" i="8" s="1"/>
  <c r="M28" i="8"/>
  <c r="F29" i="8"/>
  <c r="N29" i="8"/>
  <c r="D356" i="6"/>
  <c r="I5" i="7"/>
  <c r="H6" i="8"/>
  <c r="H5" i="8" s="1"/>
  <c r="H30" i="8" s="1"/>
  <c r="H32" i="8" s="1"/>
  <c r="P6" i="8"/>
  <c r="P5" i="8" s="1"/>
  <c r="P30" i="8" s="1"/>
  <c r="P32" i="8" s="1"/>
  <c r="K9" i="8"/>
  <c r="L10" i="8"/>
  <c r="E11" i="8"/>
  <c r="Q11" i="8" s="1"/>
  <c r="M11" i="8"/>
  <c r="F12" i="8"/>
  <c r="N12" i="8"/>
  <c r="G13" i="8"/>
  <c r="O13" i="8"/>
  <c r="H14" i="8"/>
  <c r="P14" i="8"/>
  <c r="K17" i="8"/>
  <c r="L18" i="8"/>
  <c r="E19" i="8"/>
  <c r="Q19" i="8" s="1"/>
  <c r="M19" i="8"/>
  <c r="F20" i="8"/>
  <c r="N20" i="8"/>
  <c r="G21" i="8"/>
  <c r="O21" i="8"/>
  <c r="H22" i="8"/>
  <c r="P22" i="8"/>
  <c r="K25" i="8"/>
  <c r="L26" i="8"/>
  <c r="E27" i="8"/>
  <c r="Q27" i="8" s="1"/>
  <c r="M27" i="8"/>
  <c r="F28" i="8"/>
  <c r="N28" i="8"/>
  <c r="G29" i="8"/>
  <c r="O29" i="8"/>
  <c r="D357" i="6"/>
  <c r="J5" i="7"/>
  <c r="G23" i="7"/>
  <c r="O23" i="7"/>
  <c r="I6" i="8"/>
  <c r="I5" i="8" s="1"/>
  <c r="I30" i="8" s="1"/>
  <c r="I32" i="8" s="1"/>
  <c r="L9" i="8"/>
  <c r="E10" i="8"/>
  <c r="Q10" i="8" s="1"/>
  <c r="M10" i="8"/>
  <c r="F11" i="8"/>
  <c r="N11" i="8"/>
  <c r="G12" i="8"/>
  <c r="O12" i="8"/>
  <c r="H13" i="8"/>
  <c r="P13" i="8"/>
  <c r="I14" i="8"/>
  <c r="L17" i="8"/>
  <c r="E18" i="8"/>
  <c r="Q18" i="8" s="1"/>
  <c r="M18" i="8"/>
  <c r="F19" i="8"/>
  <c r="N19" i="8"/>
  <c r="G20" i="8"/>
  <c r="O20" i="8"/>
  <c r="H21" i="8"/>
  <c r="P21" i="8"/>
  <c r="I22" i="8"/>
  <c r="L25" i="8"/>
  <c r="E26" i="8"/>
  <c r="Q26" i="8" s="1"/>
  <c r="M26" i="8"/>
  <c r="F27" i="8"/>
  <c r="N27" i="8"/>
  <c r="G28" i="8"/>
  <c r="O28" i="8"/>
  <c r="H29" i="8"/>
  <c r="P29" i="8"/>
  <c r="D358" i="6"/>
  <c r="H23" i="7"/>
  <c r="J6" i="8"/>
  <c r="J5" i="8" s="1"/>
  <c r="J30" i="8" s="1"/>
  <c r="J32" i="8" s="1"/>
  <c r="L8" i="8"/>
  <c r="E9" i="8"/>
  <c r="Q9" i="8" s="1"/>
  <c r="M9" i="8"/>
  <c r="F10" i="8"/>
  <c r="N10" i="8"/>
  <c r="G11" i="8"/>
  <c r="O11" i="8"/>
  <c r="H12" i="8"/>
  <c r="P12" i="8"/>
  <c r="I13" i="8"/>
  <c r="J14" i="8"/>
  <c r="L16" i="8"/>
  <c r="E17" i="8"/>
  <c r="Q17" i="8" s="1"/>
  <c r="M17" i="8"/>
  <c r="F18" i="8"/>
  <c r="N18" i="8"/>
  <c r="G19" i="8"/>
  <c r="O19" i="8"/>
  <c r="H20" i="8"/>
  <c r="P20" i="8"/>
  <c r="I21" i="8"/>
  <c r="J22" i="8"/>
  <c r="L24" i="8"/>
  <c r="L23" i="8" s="1"/>
  <c r="L31" i="8" s="1"/>
  <c r="E25" i="8"/>
  <c r="Q25" i="8" s="1"/>
  <c r="M25" i="8"/>
  <c r="F26" i="8"/>
  <c r="N26" i="8"/>
  <c r="G27" i="8"/>
  <c r="O27" i="8"/>
  <c r="H28" i="8"/>
  <c r="P28" i="8"/>
  <c r="I29" i="8"/>
  <c r="D5" i="7"/>
  <c r="K6" i="8"/>
  <c r="K5" i="8" s="1"/>
  <c r="K30" i="8" s="1"/>
  <c r="K32" i="8" s="1"/>
  <c r="E8" i="8"/>
  <c r="Q8" i="8" s="1"/>
  <c r="F9" i="8"/>
  <c r="G10" i="8"/>
  <c r="H11" i="8"/>
  <c r="I12" i="8"/>
  <c r="J13" i="8"/>
  <c r="K14" i="8"/>
  <c r="E16" i="8"/>
  <c r="Q16" i="8" s="1"/>
  <c r="F17" i="8"/>
  <c r="G18" i="8"/>
  <c r="H19" i="8"/>
  <c r="I20" i="8"/>
  <c r="J21" i="8"/>
  <c r="K22" i="8"/>
  <c r="D23" i="8"/>
  <c r="E24" i="8"/>
  <c r="F25" i="8"/>
  <c r="G26" i="8"/>
  <c r="H27" i="8"/>
  <c r="I28" i="8"/>
  <c r="J29" i="8"/>
  <c r="E5" i="7"/>
  <c r="J23" i="7"/>
  <c r="L6" i="8"/>
  <c r="L5" i="8" s="1"/>
  <c r="L30" i="8" s="1"/>
  <c r="L32" i="8" s="1"/>
  <c r="K13" i="8"/>
  <c r="L14" i="8"/>
  <c r="K21" i="8"/>
  <c r="L22" i="8"/>
  <c r="K29" i="8"/>
  <c r="D5" i="8"/>
  <c r="E6" i="8"/>
  <c r="E5" i="8" s="1"/>
  <c r="E30" i="8" s="1"/>
  <c r="E32" i="8" s="1"/>
  <c r="E14" i="8"/>
  <c r="Q14" i="8" s="1"/>
  <c r="E22" i="8"/>
  <c r="Q22" i="8" s="1"/>
  <c r="I9" i="17" l="1"/>
  <c r="L9" i="17"/>
  <c r="L8" i="17" s="1"/>
  <c r="G9" i="17"/>
  <c r="G8" i="17" s="1"/>
  <c r="H9" i="17"/>
  <c r="H8" i="17" s="1"/>
  <c r="K9" i="17"/>
  <c r="J9" i="17"/>
  <c r="J8" i="17" s="1"/>
  <c r="J22" i="3"/>
  <c r="K22" i="3" s="1"/>
  <c r="J58" i="3"/>
  <c r="K58" i="3" s="1"/>
  <c r="J12" i="3"/>
  <c r="K12" i="3" s="1"/>
  <c r="J103" i="3"/>
  <c r="K103" i="3" s="1"/>
  <c r="J91" i="3"/>
  <c r="K91" i="3" s="1"/>
  <c r="J24" i="3"/>
  <c r="K24" i="3" s="1"/>
  <c r="J95" i="3"/>
  <c r="K95" i="3" s="1"/>
  <c r="J107" i="3"/>
  <c r="K107" i="3" s="1"/>
  <c r="J76" i="3"/>
  <c r="K76" i="3" s="1"/>
  <c r="J40" i="3"/>
  <c r="K40" i="3" s="1"/>
  <c r="J32" i="3"/>
  <c r="K32" i="3" s="1"/>
  <c r="J42" i="3"/>
  <c r="K42" i="3" s="1"/>
  <c r="J20" i="3"/>
  <c r="K20" i="3" s="1"/>
  <c r="J60" i="3"/>
  <c r="K60" i="3" s="1"/>
  <c r="Q6" i="8"/>
  <c r="P23" i="7"/>
  <c r="J70" i="3"/>
  <c r="K70" i="3" s="1"/>
  <c r="J34" i="3"/>
  <c r="K34" i="3" s="1"/>
  <c r="J52" i="3"/>
  <c r="K52" i="3" s="1"/>
  <c r="J14" i="3"/>
  <c r="K14" i="3" s="1"/>
  <c r="J36" i="3"/>
  <c r="K36" i="3" s="1"/>
  <c r="J78" i="3"/>
  <c r="K78" i="3" s="1"/>
  <c r="J54" i="3"/>
  <c r="K54" i="3" s="1"/>
  <c r="J74" i="3"/>
  <c r="K74" i="3" s="1"/>
  <c r="J93" i="3"/>
  <c r="K93" i="3" s="1"/>
  <c r="J26" i="3"/>
  <c r="K26" i="3" s="1"/>
  <c r="J44" i="3"/>
  <c r="K44" i="3" s="1"/>
  <c r="D30" i="8"/>
  <c r="D32" i="8" s="1"/>
  <c r="J33" i="8" s="1"/>
  <c r="Q5" i="8"/>
  <c r="J62" i="3"/>
  <c r="K62" i="3" s="1"/>
  <c r="J50" i="3"/>
  <c r="K50" i="3" s="1"/>
  <c r="E23" i="8"/>
  <c r="E31" i="8" s="1"/>
  <c r="Q24" i="8"/>
  <c r="D31" i="8"/>
  <c r="P5" i="7"/>
  <c r="J46" i="3"/>
  <c r="K46" i="3" s="1"/>
  <c r="J18" i="3"/>
  <c r="K18" i="3" s="1"/>
  <c r="J28" i="3"/>
  <c r="K28" i="3" s="1"/>
  <c r="J66" i="3"/>
  <c r="K66" i="3" s="1"/>
  <c r="J30" i="3"/>
  <c r="K30" i="3" s="1"/>
  <c r="J48" i="3"/>
  <c r="K48" i="3" s="1"/>
  <c r="J89" i="3"/>
  <c r="K89" i="3" s="1"/>
  <c r="G33" i="8" l="1"/>
  <c r="F33" i="8"/>
  <c r="Q23" i="8"/>
  <c r="D33" i="8"/>
  <c r="D35" i="8"/>
  <c r="M33" i="8"/>
  <c r="K33" i="8"/>
  <c r="N33" i="8"/>
  <c r="L33" i="8"/>
  <c r="O33" i="8"/>
  <c r="P33" i="8"/>
  <c r="H33" i="8"/>
  <c r="E33" i="8"/>
  <c r="I33" i="8"/>
  <c r="J184" i="13" l="1"/>
  <c r="J183" i="13" s="1"/>
  <c r="J182" i="13" s="1"/>
  <c r="J157" i="13"/>
  <c r="J156" i="13" s="1"/>
  <c r="J130" i="13"/>
  <c r="J129" i="13" s="1"/>
  <c r="J103" i="13"/>
  <c r="J102" i="13" s="1"/>
  <c r="J101" i="13" s="1"/>
  <c r="J76" i="13"/>
  <c r="J75" i="13" s="1"/>
  <c r="J74" i="13" s="1"/>
  <c r="J49" i="13"/>
  <c r="J48" i="13" s="1"/>
  <c r="J47" i="13" s="1"/>
  <c r="K65" i="16" l="1"/>
  <c r="J155" i="13"/>
  <c r="I45" i="16"/>
  <c r="J128" i="13"/>
  <c r="J46" i="13" s="1"/>
  <c r="J278" i="13" s="1"/>
  <c r="J279" i="13" l="1"/>
  <c r="J280" i="13" s="1"/>
  <c r="I12" i="16"/>
  <c r="I2" i="16" s="1"/>
  <c r="I51" i="17"/>
  <c r="I18" i="17" s="1"/>
  <c r="I8" i="17" s="1"/>
  <c r="K12" i="16"/>
  <c r="K2" i="16" s="1"/>
  <c r="K71" i="17"/>
  <c r="K18" i="17" s="1"/>
  <c r="K8" i="17" s="1"/>
</calcChain>
</file>

<file path=xl/sharedStrings.xml><?xml version="1.0" encoding="utf-8"?>
<sst xmlns="http://schemas.openxmlformats.org/spreadsheetml/2006/main" count="3554" uniqueCount="1470">
  <si>
    <t>OBRAS DE ADEQUAÇÃO FAPESP</t>
  </si>
  <si>
    <t>OBJETO:</t>
  </si>
  <si>
    <t>DATA:</t>
  </si>
  <si>
    <t>CLIENTE:</t>
  </si>
  <si>
    <t>FAPESP</t>
  </si>
  <si>
    <t>FONTE :</t>
  </si>
  <si>
    <t>CDHU</t>
  </si>
  <si>
    <t>DESCRIÇÃO:</t>
  </si>
  <si>
    <t>PROJETO PARA COBERTURA METÁLICA</t>
  </si>
  <si>
    <t>VERSÃO:</t>
  </si>
  <si>
    <t xml:space="preserve">ENDEREÇO: </t>
  </si>
  <si>
    <t>BDI:</t>
  </si>
  <si>
    <t>REVISÃO N° :</t>
  </si>
  <si>
    <t>ITEM</t>
  </si>
  <si>
    <t>ORIGEM</t>
  </si>
  <si>
    <t>CÓDIGO CPU</t>
  </si>
  <si>
    <t>DISCRIMINAÇÃO</t>
  </si>
  <si>
    <t>COEF.</t>
  </si>
  <si>
    <t>R$ TOTAL</t>
  </si>
  <si>
    <t>SERVIÇOS PRELIMINARES</t>
  </si>
  <si>
    <t>Placa em lona com impressão digital e requadro em metalon</t>
  </si>
  <si>
    <t>Retirada de telhamento perfil e material qualquer, exceto barro</t>
  </si>
  <si>
    <t>Transporte manual horizontal e/ou vertical de entulho até o local de despejo - ensacado</t>
  </si>
  <si>
    <t>Remoção de entulho de obra com caçamba metálica - material volumoso e misturado por alvenaria, terra, madeira, papel, plástico e metal</t>
  </si>
  <si>
    <t>CANTEIRO DE OBRA</t>
  </si>
  <si>
    <t>Proteção de fachada com tela de nylon</t>
  </si>
  <si>
    <t>Tapume móvel para fechamento de áreas</t>
  </si>
  <si>
    <t>INFRAESTRUTURA</t>
  </si>
  <si>
    <t>DEMOLIÇÕES</t>
  </si>
  <si>
    <t>Montagem e desmontagem de andaime torre metálica com altura superior a 10 m</t>
  </si>
  <si>
    <t>Locação de plataforma elevatória articulada, com altura aproximada de 20 m, capacidade de carga de 227 kg, diesel</t>
  </si>
  <si>
    <t>COBERTURA METÁLICA</t>
  </si>
  <si>
    <t>33.07.102</t>
  </si>
  <si>
    <t>16.33.022</t>
  </si>
  <si>
    <t>Calha, rufo, afins em chapa galvanizada nº 24 - corte 0,33 m</t>
  </si>
  <si>
    <t>55.01.020</t>
  </si>
  <si>
    <t>Limpeza final da obra</t>
  </si>
  <si>
    <t>COMPOSIÇÃO DO BDI - ADEQUAÇÃO FAPESP</t>
  </si>
  <si>
    <t>ITEM COMPONENTE</t>
  </si>
  <si>
    <t>MÁXIMO (%)</t>
  </si>
  <si>
    <t>PROPOSTO (%)</t>
  </si>
  <si>
    <t xml:space="preserve">AC </t>
  </si>
  <si>
    <t>ADM. CENTRAL</t>
  </si>
  <si>
    <t>R</t>
  </si>
  <si>
    <t>RISCOS</t>
  </si>
  <si>
    <t xml:space="preserve">S+G </t>
  </si>
  <si>
    <t>SEGUROS E GARANTIAS</t>
  </si>
  <si>
    <t>DF</t>
  </si>
  <si>
    <t>DESPESAS FINANCEIRAS</t>
  </si>
  <si>
    <t>L</t>
  </si>
  <si>
    <t>LUCRO</t>
  </si>
  <si>
    <t>I</t>
  </si>
  <si>
    <t>TRIBUTOS (PIS + CONFIS + ISS)</t>
  </si>
  <si>
    <t>CPPRB</t>
  </si>
  <si>
    <t>BDI</t>
  </si>
  <si>
    <t>Fórmula utilizada:</t>
  </si>
  <si>
    <t>COMPARATIVO COTAÇÕES</t>
  </si>
  <si>
    <t>CÓD. QNTD</t>
  </si>
  <si>
    <t>UND</t>
  </si>
  <si>
    <t>MÉDIA</t>
  </si>
  <si>
    <t>ORÇAMENTO 1</t>
  </si>
  <si>
    <t>ORÇAMENTO 2</t>
  </si>
  <si>
    <t>ORÇAMENTO 3</t>
  </si>
  <si>
    <t>1.0</t>
  </si>
  <si>
    <t>CUSTOS DIRETOS</t>
  </si>
  <si>
    <t>1.2</t>
  </si>
  <si>
    <t>DIVISÓRIAS</t>
  </si>
  <si>
    <t>ETHERNE</t>
  </si>
  <si>
    <t>AMPIA</t>
  </si>
  <si>
    <t>DIV OFFICE</t>
  </si>
  <si>
    <t>1.2.2</t>
  </si>
  <si>
    <t>DIV0002</t>
  </si>
  <si>
    <t>PREÇO REFERENCIAL DE MERCADO</t>
  </si>
  <si>
    <t>CPU.0006</t>
  </si>
  <si>
    <t>DIVISÓRIA ACÚSTICA REVESTIDA CEGA</t>
  </si>
  <si>
    <t>M²</t>
  </si>
  <si>
    <t>DIVISÓRIA ACÚSTICA REVESTIDA CEGA - FORNECIMENTO E INSTALAÇÃO</t>
  </si>
  <si>
    <t>1.2.3</t>
  </si>
  <si>
    <t>DIV0003</t>
  </si>
  <si>
    <t>CPU.0007</t>
  </si>
  <si>
    <t>DIVISÓRIA ACÚSTICA REVESTIDA MEIO CEGA MEIO VIDRO</t>
  </si>
  <si>
    <t>DIVISÓRIA ACÚSTICA REVESTIDA MEIO CEGA MEIO VIDRO - FORNECIMENTO E INSTALAÇÃO</t>
  </si>
  <si>
    <t>1.5</t>
  </si>
  <si>
    <t>PORTAS</t>
  </si>
  <si>
    <t>1.5.4</t>
  </si>
  <si>
    <t>POR0004</t>
  </si>
  <si>
    <t>CPU.0008</t>
  </si>
  <si>
    <t>PORTA DIVISÓRIA ACÚSTICA</t>
  </si>
  <si>
    <t>UN</t>
  </si>
  <si>
    <t>PORTA DIVISÓRIA ACÚSTICA - FORNECIMENTO E INSTALAÇÃO</t>
  </si>
  <si>
    <t>1.5.5</t>
  </si>
  <si>
    <t>POR0005</t>
  </si>
  <si>
    <t>CPU.0009</t>
  </si>
  <si>
    <t>PORTA DIVISÓRIA ACÚSTICA REVESTIDA</t>
  </si>
  <si>
    <t>PORTA DIVISÓRIA ACÚSTICA REVESTIDA - FORNECIMENTO E INSTALAÇÃO</t>
  </si>
  <si>
    <t>1.9</t>
  </si>
  <si>
    <t>SISTEMA DE SPRINKLER</t>
  </si>
  <si>
    <t>SOEDRAL</t>
  </si>
  <si>
    <t>POTENZA</t>
  </si>
  <si>
    <t>RIMAR</t>
  </si>
  <si>
    <t>1.9.2</t>
  </si>
  <si>
    <t>CONEXÕES E ACESSÓRIOS</t>
  </si>
  <si>
    <t>1.9.2.1</t>
  </si>
  <si>
    <t>SPK0007</t>
  </si>
  <si>
    <t>3R 23 12 00 00 19 11 03 03</t>
  </si>
  <si>
    <t>BUCHA DE REDUÇÃO DE FERRO GALVANIZADO Ø 40 X 32 MM - 1 1/2 X 1 1/4"</t>
  </si>
  <si>
    <t>BUCHA DE FERRO MALEÁVEL GALVANIZADO DE REDUÇÃO Ø 1 1/2" X 1 1/4"</t>
  </si>
  <si>
    <t>1.9.2.2</t>
  </si>
  <si>
    <t>SPK0008</t>
  </si>
  <si>
    <t>'PREÇO REFERENCIAL DE MERCADO</t>
  </si>
  <si>
    <t>1.9.2.3</t>
  </si>
  <si>
    <t>SPK0009</t>
  </si>
  <si>
    <t>3R 23 12 00 00 19 11 03 18</t>
  </si>
  <si>
    <t>BUCHA DE REDUÇÃO DE FERRO GALVANIZADO Ø 32 X 15 MM - 1 1/4 X 1/2"</t>
  </si>
  <si>
    <t>BUCHA DE FERRO MALEÁVEL GALVANIZADO DE REDUÇÃO Ø 1 1/4" X 1/2"</t>
  </si>
  <si>
    <t>1.9.2.4</t>
  </si>
  <si>
    <t>SPK0010</t>
  </si>
  <si>
    <t>3R 23 12 00 00 19 11 03 09</t>
  </si>
  <si>
    <t>BUCHA DE REDUÇÃO DE FERRO GALVANIZADO Ø 65 X 40 MM - 2 1/2 X 1 1/2"</t>
  </si>
  <si>
    <t>BUCHA DE FERRO MALEÁVEL GALVANIZADO DE REDUÇÃO Ø 2 1/2" X 1 1/2"</t>
  </si>
  <si>
    <t>1.9.2.5</t>
  </si>
  <si>
    <t>SPK0011</t>
  </si>
  <si>
    <t>3R 23 12 00 00 19 16 08 12</t>
  </si>
  <si>
    <t>BUCHA DE REDUÇÃO DE FERRO GALVANIZADO Ø 65 X 50 MM - 2 1/2 X 2"</t>
  </si>
  <si>
    <t>BUCHA DE FERRO MALEÁVEL GALVANIZADO DE REDUÇÃO Ø 2 1/2" X 2"</t>
  </si>
  <si>
    <t>1.9.2.6</t>
  </si>
  <si>
    <t>SPK0012</t>
  </si>
  <si>
    <t>3R 23 12 00 00 19 11 03 06</t>
  </si>
  <si>
    <t>BUCHA DE REDUÇÃO DE FERRO GALVANIZADO Ø 50 X 40 MM - 2 X 1 1/2"</t>
  </si>
  <si>
    <t>BUCHA DE FERRO MALEÁVEL GALVANIZADO DE REDUÇÃO Ø 2" X 1 1/2"</t>
  </si>
  <si>
    <t>1.9.2.7</t>
  </si>
  <si>
    <t>SPK0013</t>
  </si>
  <si>
    <t>CPU.0026</t>
  </si>
  <si>
    <t>BUCHA DE REDUÇÃO DE FERRO GALVANIZADO Ø 80 X 32 MM - 3 X 1 1/4"</t>
  </si>
  <si>
    <t>BUCHA DE FERRO MALEÁVEL GALVANIZADO DE REDUÇÃO Ø 1 1/2 X 1 1/4"</t>
  </si>
  <si>
    <t>1.9.2.8</t>
  </si>
  <si>
    <t>SPK0014</t>
  </si>
  <si>
    <t xml:space="preserve">3R 23 12 00 00 19 11 03 10	</t>
  </si>
  <si>
    <t>BUCHA DE REDUÇÃO DE FERRO GALVANIZADO Ø 80 X 40 MM - 3 X 1 1/2"</t>
  </si>
  <si>
    <t>BUCHA DE FERRO MALEÁVEL GALVANIZADO DE REDUÇÃO Ø 3" X 1 1/2"</t>
  </si>
  <si>
    <t>1.9.2.9</t>
  </si>
  <si>
    <t>SPK0015</t>
  </si>
  <si>
    <t>3R 23 12 00 00 19 11 03 11</t>
  </si>
  <si>
    <t>BUCHA DE REDUÇÃO DE FERRO GALVANIZADO Ø 80 X 50 MM - 3 X 2"</t>
  </si>
  <si>
    <t>BUCHA DE FERRO MALEÁVEL GALVANIZADO DE REDUÇÃO Ø 3" X 2"</t>
  </si>
  <si>
    <t>1.9.2.10</t>
  </si>
  <si>
    <t>SPK0016</t>
  </si>
  <si>
    <t>3R 23 12 00 00 19 11 03 16</t>
  </si>
  <si>
    <t xml:space="preserve">	 BUCHA DE REDUÇÃO DE FERRO GALVANIZADO Ø 100 X 80 MM - 4 X 3"</t>
  </si>
  <si>
    <t>BUCHA DE FERRO MALEÁVEL GALVANIZADO DE REDUÇÃO Ø 4" X 3"</t>
  </si>
  <si>
    <t>1.9.2.11</t>
  </si>
  <si>
    <t>SPK0017</t>
  </si>
  <si>
    <t>CPU.0027</t>
  </si>
  <si>
    <t>1.9.2.12</t>
  </si>
  <si>
    <t>SPK0018</t>
  </si>
  <si>
    <t>CPU.0028</t>
  </si>
  <si>
    <t xml:space="preserve">	 BUCHA DE REDUÇÃO DE FERRO GALVANIZADO Ø 100 X 40 MM - 3 X 1 1/2"</t>
  </si>
  <si>
    <t>BUCHA DE FERRO MALEÁVEL GALVANIZADO DE REDUÇÃO Ø  3 X 1 1/2"</t>
  </si>
  <si>
    <t>1.9.2.13</t>
  </si>
  <si>
    <t>SPK0019</t>
  </si>
  <si>
    <t>3R 23 12 00 00 19 11 03 53</t>
  </si>
  <si>
    <t>COTOVELO 90° DE FERRO GALVANIZADO Ø 40 MM - 1 1/2"</t>
  </si>
  <si>
    <t>COTOVELO 90º DE FERRO MALEÁVEL GALVANIZADO ROSCA BSP Ø 1 1/2"</t>
  </si>
  <si>
    <t>1.9.2.14</t>
  </si>
  <si>
    <t>SPK0020</t>
  </si>
  <si>
    <t>3R 23 12 00 00 19 11 03 52</t>
  </si>
  <si>
    <t>COTOVELO 90° DE FERRO GALVANIZADO Ø 32 MM - 1 1/4"</t>
  </si>
  <si>
    <t>COTOVELO 90º DE FERRO MALEÁVEL GALVANIZADO ROSCA BSP Ø 1 1/4"</t>
  </si>
  <si>
    <t>1.9.2.16</t>
  </si>
  <si>
    <t>SPK0022</t>
  </si>
  <si>
    <t>3R 23 12 00 00 19 11 03 54</t>
  </si>
  <si>
    <t>COTOVELO 90° DE FERRO GALVANIZADO Ø 50 MM - 2"</t>
  </si>
  <si>
    <t>COTOVELO 90º DE FERRO MALEÁVEL GALVANIZADO ROSCA BSP Ø 2"</t>
  </si>
  <si>
    <t>1.9.2.19</t>
  </si>
  <si>
    <t>SPK0025</t>
  </si>
  <si>
    <t>3R 23 12 00 00 19 14 06 33</t>
  </si>
  <si>
    <t>LUVA DE REDUÇÃO DE FERRO GALVANIZADO Ø 80 X 40 MM - 3 X 1 1/2"</t>
  </si>
  <si>
    <t>LUVA DE FERRO MALEÁVEL GALVANIZADO DE REDUÇÃO Ø 3" X 1 1/2"</t>
  </si>
  <si>
    <t>1.9.2.20</t>
  </si>
  <si>
    <t>SPK0026</t>
  </si>
  <si>
    <t>3R 23 12 00 00 19 14 06 34</t>
  </si>
  <si>
    <t>LUVA DE REDUÇÃO DE FERRO GALVANIZADO Ø 80 X 50 MM - 3 X 2"</t>
  </si>
  <si>
    <t>LUVA DE FERRO MALEÁVEL GALVANIZADO DE REDUÇÃO Ø 3" X 2"</t>
  </si>
  <si>
    <t>1.9.2.21</t>
  </si>
  <si>
    <t>SPK0027</t>
  </si>
  <si>
    <t>3R 23 12 00 00 19 14 06 38</t>
  </si>
  <si>
    <t>LUVA DE REDUÇÃO DE FERRO GALVANIZADO Ø 100 X 65 MM - 4 X 2 1/2"</t>
  </si>
  <si>
    <t>LUVA DE FERRO MALEÁVEL GALVANIZADO DE REDUÇÃO Ø 4" X 2 1/2"</t>
  </si>
  <si>
    <t>1.9.2.22</t>
  </si>
  <si>
    <t>SPK0028</t>
  </si>
  <si>
    <t>3R 23 12 00 00 19 14 06 39</t>
  </si>
  <si>
    <t>LUVA DE REDUÇÃO DE FERRO GALVANIZADO Ø 100 X 80 MM - 4 X 3"</t>
  </si>
  <si>
    <t>LUVA DE FERRO MALEÁVEL GALVANIZADO DE REDUÇÃO Ø 4" X 3"</t>
  </si>
  <si>
    <t>1.9.2.27</t>
  </si>
  <si>
    <t>SPK0033</t>
  </si>
  <si>
    <t>3R 23 12 00 00 19 15 07 44</t>
  </si>
  <si>
    <t>TÊ 90° DE FERRO GALVANIZADO Ø 100 MM - 4"</t>
  </si>
  <si>
    <t>TÊ 90º DE FERRO MALEÁVEL GALVANIZADO ROSCA BSP Ø 4"</t>
  </si>
  <si>
    <t>1.9.2.28</t>
  </si>
  <si>
    <t>SPK0034</t>
  </si>
  <si>
    <t>3R 23 12 00 00 19 15 07 68</t>
  </si>
  <si>
    <t xml:space="preserve">	 TÊ DE REDUÇÃO DE FERRO GALVANIZADO Ø 40 X 32 MM - 1 1/2 X 1 1/4"</t>
  </si>
  <si>
    <t>TÊ DE FERRO MALEÁVEL GALVANIZADO COM REDUÇÃO Ø 1 1/2" X 1 1/4"</t>
  </si>
  <si>
    <t>1.9.2.29</t>
  </si>
  <si>
    <t>SPK0035</t>
  </si>
  <si>
    <t>3R 23 12 00 00 19 15 07 50</t>
  </si>
  <si>
    <t>TÊ DE REDUÇÃO DE FERRO GALVANIZADO Ø 50 X 40 MM - 2 X 1 1/2"</t>
  </si>
  <si>
    <t>TÊ DE FERRO MALEÁVEL GALVANIZADO COM REDUÇÃO Ø 2" X 1 1/2"</t>
  </si>
  <si>
    <t>1.9.2.30</t>
  </si>
  <si>
    <t>SPK0036</t>
  </si>
  <si>
    <t>3R 23 12 00 00 19 15 07 49</t>
  </si>
  <si>
    <t>TÊ DE REDUÇÃO DE FERRO GALVANIZADO Ø 50 X 32 MM - 2 X 1 1/4"</t>
  </si>
  <si>
    <t>TÊ DE FERRO MALEÁVEL GALVANIZADO COM REDUÇÃO Ø 2" X 1 1/4"</t>
  </si>
  <si>
    <t>1.9.2.31</t>
  </si>
  <si>
    <t>SPK0037</t>
  </si>
  <si>
    <t xml:space="preserve">3R 23 12 00 00 19 15 07 52	</t>
  </si>
  <si>
    <t>TÊ DE REDUÇÃO DE FERRO GALVANIZADO Ø 65 X 40 MM - 2 1/2 X 1 1/2"</t>
  </si>
  <si>
    <t>TÊ DE FERRO MALEÁVEL GALVANIZADO COM REDUÇÃO Ø 2 1/2" X 1 1/4"</t>
  </si>
  <si>
    <t>1.9.2.32</t>
  </si>
  <si>
    <t>SPK0038</t>
  </si>
  <si>
    <t>3R 23 12 00 00 19 15 07 53</t>
  </si>
  <si>
    <t>TÊ DE REDUÇÃO DE FERRO GALVANIZADO Ø 65 X 32 MM - 2 1/2 X 1 1/4"</t>
  </si>
  <si>
    <t>TÊ DE FERRO MALEÁVEL GALVANIZADO COM REDUÇÃO Ø 2 1/2" X 1 1/2"</t>
  </si>
  <si>
    <t>1.9.2.33</t>
  </si>
  <si>
    <t>SPK0039</t>
  </si>
  <si>
    <t>3R 23 12 00 00 19 15 07 56</t>
  </si>
  <si>
    <t>TÊ DE REDUÇÃO DE FERRO GALVANIZADO Ø 80 X 40 MM - 3 X 1 1/2"</t>
  </si>
  <si>
    <t>TÊ DE FERRO MALEÁVEL GALVANIZADO COM REDUÇÃO Ø 3"X 1 1/2"</t>
  </si>
  <si>
    <t>1.9.2.34</t>
  </si>
  <si>
    <t>SPK0040</t>
  </si>
  <si>
    <t>CPU.0029</t>
  </si>
  <si>
    <t>TÊ DE REDUÇÃO DE FERRO GALVANIZADO Ø 80 X 32 MM - 3 X 1 1/4"</t>
  </si>
  <si>
    <t>TÊ DE FERRO MALEÁVEL GALVANIZADO COM REDUÇÃO Ø 3 X 1 1/4"</t>
  </si>
  <si>
    <t>1.9.2.35</t>
  </si>
  <si>
    <t>SPK0041</t>
  </si>
  <si>
    <t>3R 23 12 00 00 19 15 07 57</t>
  </si>
  <si>
    <t>TÊ DE REDUÇÃO DE FERRO GALVANIZADO Ø 80 X 50 MM - 3 X 2"</t>
  </si>
  <si>
    <t>TÊ DE FERRO MALEÁVEL GALVANIZADO COM REDUÇÃO Ø 3" X 2"</t>
  </si>
  <si>
    <t>1.9.2.36</t>
  </si>
  <si>
    <t>SPK0042</t>
  </si>
  <si>
    <t>3R 23 12 00 00 19 15 07 59</t>
  </si>
  <si>
    <t>TÊ DE REDUÇÃO DE FERRO GALVANIZADO Ø 80 X 65 MM - 3 X 2 1/2"</t>
  </si>
  <si>
    <t>TÊ DE FERRO MALEÁVEL GALVANIZADO COM REDUÇÃO Ø 3" X 2 1/2"</t>
  </si>
  <si>
    <t>1.9.2.37</t>
  </si>
  <si>
    <t>SPK0043</t>
  </si>
  <si>
    <t>CPU.0030</t>
  </si>
  <si>
    <t xml:space="preserve">	 TÊ DE REDUÇÃO DE FERRO GALVANIZADO Ø 100 X 40 MM - 4 X 1 1/2"</t>
  </si>
  <si>
    <t xml:space="preserve">	TÊ DE FERRO MALEÁVEL GALVANIZADO COM REDUÇÃO Ø 4 X 1 1/2"</t>
  </si>
  <si>
    <t>1.9.2.38</t>
  </si>
  <si>
    <t>SPK0044</t>
  </si>
  <si>
    <t>3R 23 12 00 00 19 15 07 60</t>
  </si>
  <si>
    <t xml:space="preserve">	 TÊ DE REDUÇÃO DE FERRO GALVANIZADO Ø 100 X 50 MM - 4 X 2"</t>
  </si>
  <si>
    <t xml:space="preserve">	TÊ DE FERRO MALEÁVEL GALVANIZADO COM REDUÇÃO Ø 4" X 2"</t>
  </si>
  <si>
    <t>1.9.2.39</t>
  </si>
  <si>
    <t>SPK0045</t>
  </si>
  <si>
    <t>CPU.0031</t>
  </si>
  <si>
    <t>TÊ DE REDUÇÃO DE FERRO GALVANIZADO Ø 100 X 65 MM - 4 X 2 1/2"</t>
  </si>
  <si>
    <t xml:space="preserve">	TÊ DE FERRO MALEÁVEL GALVANIZADO COM REDUÇÃO Ø 4 X 2 1/2"</t>
  </si>
  <si>
    <t>1.9.2.40</t>
  </si>
  <si>
    <t>SPK0046</t>
  </si>
  <si>
    <t>3R 23 12 00 00 19 15 07 61</t>
  </si>
  <si>
    <t>TÊ DE REDUÇÃO DE FERRO GALVANIZADO Ø 100 X 80 MM - 4 X 3"</t>
  </si>
  <si>
    <t>TÊ DE FERRO MALEÁVEL GALVANIZADO COM REDUÇÃO Ø 4" X 3"</t>
  </si>
  <si>
    <t>1.14</t>
  </si>
  <si>
    <t>SINALIZAÇÃO DE EMERGÊNCIA</t>
  </si>
  <si>
    <t>VILA DAS PLACAS</t>
  </si>
  <si>
    <t>PRONTINTAC</t>
  </si>
  <si>
    <t>ENFOQUE</t>
  </si>
  <si>
    <t>1.14.1</t>
  </si>
  <si>
    <t>SIN0001</t>
  </si>
  <si>
    <t>CPU.0011</t>
  </si>
  <si>
    <t>PROIBIDO FUMAR</t>
  </si>
  <si>
    <t>PLACA DE SINALIZAÇÃO</t>
  </si>
  <si>
    <t>1.14.2</t>
  </si>
  <si>
    <t>SIN0002</t>
  </si>
  <si>
    <t>CPU.0012</t>
  </si>
  <si>
    <t>PROIBIDO UTILIZAR ELEVADOR EM CASO DE INCÊNDIO</t>
  </si>
  <si>
    <t>1.14.3</t>
  </si>
  <si>
    <t>SIN0003</t>
  </si>
  <si>
    <t>CPU.0013</t>
  </si>
  <si>
    <t>CUIDADO RISCO CHOQUE ELETRICO</t>
  </si>
  <si>
    <t>1.14.6</t>
  </si>
  <si>
    <t>SIN0006</t>
  </si>
  <si>
    <t>CPU.0014</t>
  </si>
  <si>
    <t>INSTRUÇÃO DE ABERTURA DA PORTA CORTA-FOGO/BARRA ANTI-PÂNICO</t>
  </si>
  <si>
    <t>1.14.7</t>
  </si>
  <si>
    <t>SIN0007</t>
  </si>
  <si>
    <t>CPU.0015</t>
  </si>
  <si>
    <t>ALARME SONORO</t>
  </si>
  <si>
    <t>1.14.8</t>
  </si>
  <si>
    <t>SIN0008</t>
  </si>
  <si>
    <t>CPU.0016</t>
  </si>
  <si>
    <t>COMANDO MANUAL DE ALARME OU BOMBA DE INCÊNDIO</t>
  </si>
  <si>
    <t>1.14.9</t>
  </si>
  <si>
    <t>SIN0009</t>
  </si>
  <si>
    <t>CPU.0017</t>
  </si>
  <si>
    <t>ABRIGO DE MANGUEIRA E HIDRANTE</t>
  </si>
  <si>
    <t>1.14.10</t>
  </si>
  <si>
    <t>SIN0010</t>
  </si>
  <si>
    <t>CPU.0018</t>
  </si>
  <si>
    <t>HIDRANTE DE INCÊNDIO</t>
  </si>
  <si>
    <t>1.14.11</t>
  </si>
  <si>
    <t>SIN0011</t>
  </si>
  <si>
    <t>CPU.0019</t>
  </si>
  <si>
    <t>VALVULA DE CONTROLE DO SISTEMA DE CHUVEIROS AUTOMATICOS</t>
  </si>
  <si>
    <t>1.14.12</t>
  </si>
  <si>
    <t>SIN0012</t>
  </si>
  <si>
    <t>CPU.0020</t>
  </si>
  <si>
    <t>SINALIZAÇÃO DE SOLO PARA EQUIPAMENTOS DE COMBATE A INCÊNDIO</t>
  </si>
  <si>
    <t>1.14.13</t>
  </si>
  <si>
    <t>SIN0013</t>
  </si>
  <si>
    <t>CPU.0021</t>
  </si>
  <si>
    <t>APERTE E EMPURRE O DISPOSITIVO DE ABERTURA DA PORTA</t>
  </si>
  <si>
    <t>1.14.14</t>
  </si>
  <si>
    <t>SIN0014</t>
  </si>
  <si>
    <t>CPU.0022</t>
  </si>
  <si>
    <t>MANTER A PORTA CORTA-FOGO DE SAÍDA DE EMERGÊNCIA FECHADA</t>
  </si>
  <si>
    <t>1.14.15</t>
  </si>
  <si>
    <t>SIN0015</t>
  </si>
  <si>
    <t>CPU.0023</t>
  </si>
  <si>
    <t>DIREÇÃO DA ROTA DE SAÍDA</t>
  </si>
  <si>
    <t>CURVA ABC DE INSUMOS</t>
  </si>
  <si>
    <t>FORRO EM FIBRA MINERAL COM PLACAS ACÚSTICAS REMOVÍVEIS DE 625x625MM, REF. LINHA FINETTA DA OWA DO BRASIL OU EQUIVALENTE</t>
  </si>
  <si>
    <t>TUBO DE AÇO CARBONO PRETO SEM COSTURA SCH 40 DN= 5'</t>
  </si>
  <si>
    <t>ENGENHEIRO CIVIL PLENO (MENSALISTA)</t>
  </si>
  <si>
    <t>ENCANADOR</t>
  </si>
  <si>
    <t>AJUDANTE DE ENCANADOR</t>
  </si>
  <si>
    <t>TUBO DE AÇO CARBONO PRETO SEM COSTURA SCH 40 DN= 1 1/2'</t>
  </si>
  <si>
    <t>ELETRICISTA</t>
  </si>
  <si>
    <t>AJUDANTE DE ELETRICISTA</t>
  </si>
  <si>
    <t>SERVENTE COM ENCARGOS COMPLEMENTARES</t>
  </si>
  <si>
    <t>SERVENTE</t>
  </si>
  <si>
    <t>PORTA CORTA-FOGO EM AÇO GALVANIZADA P.90, COM BARRA ANTIPÂNICO NUMA FACE E MAÇANETA NA OUTRA, COMPLETA REF. AUTHENTIC OU EQUIVALENTE</t>
  </si>
  <si>
    <t>DETECTOR ÓPTICO DE FUMAÇA ENDEREÁVEL, COM BASE DE FIXAÇÃO, REF. BH-300 DA KIDDE, PROTEGE OU EQUIVALENTE</t>
  </si>
  <si>
    <t>ENCARREGADO GERAL DE OBRAS (MENSALISTA)</t>
  </si>
  <si>
    <t>TUBO DE AÇO CARBONO PRETO SEM COSTURA SCH 40 DN=2 1/2'</t>
  </si>
  <si>
    <t>ENCANADOR OU BOMBEIRO HIDRÁULICO COM ENCARGOS COMPLEMENTARES</t>
  </si>
  <si>
    <t>TUBO DE AÇO CARBONO PRETO SEM COSTURA SCH 40 DN= 3'</t>
  </si>
  <si>
    <t>CONJUNTO MOTOR-BOMBA (CENTRÍFUGA) 30CV MONOESTÁGIO, TRIFÁSICA, HMAN=70 A 94 MCA, Q=34,8 A 61,7 M³/H</t>
  </si>
  <si>
    <t>ELETRODUTO GALVANIZADO ELETROLÍTICO MÉDIO 3/4'</t>
  </si>
  <si>
    <t>LUMINÁRIA P/ BALIZAMENTO OU ACLARAMENTO, SOBREPOR COMPLETA, COM LÂMPADA FLUORESCENTE COMPACTA, PL 9W</t>
  </si>
  <si>
    <t>VÁLVULA DE GAVETA EM BRONZE HASTE ASCENDENTE, CLASSE 150 LIBRAS PARA VAPOR SATURADO E 300 LIBRAS PARA ÁGUA, ÓLEO E GÁS, DN= 4´</t>
  </si>
  <si>
    <t>RESERVATÓRIO EM POLIETILENO COM TAMPA DE ENCAIXAR CAPACIDADE DE 10.000 LITROS</t>
  </si>
  <si>
    <t>MÓDULO ISOLADOR, MÓDULO ENDEREÇADOR PARA ÁUDIO VISUAL, REF. GLOBAL/AS MODELO LSCISO OU EQUIVALENTE</t>
  </si>
  <si>
    <t>CABO DE COBRE FLEXIVEL DE 2X1,5MM², ENCORDOAMENTO COM ISOLAÇÃO TERMOPLÁSTICO PVC/E 105°C, CLASSE 4, TENSÃO DE ISOLAMENTO 600V, PARA SISTEMA DE DETECÇÃO INCÊNDIO</t>
  </si>
  <si>
    <t>PARALELEPÍPEDO SÓ MATEIRAL</t>
  </si>
  <si>
    <t>CAMINHÃO BASCULANTE 6 M3 PESO BRUTO TOTAL 16.000 KG, CARGA ÚTIL MÁXIMA 13.071 KG, DISTÂNCIA ENTRE EIXOS 4,80 M, POTÊNCIA 230 CV INCLUSIVE CAÇAMBA METÁLICA - CHP DIURNO. AF_06/2014</t>
  </si>
  <si>
    <t>BICO SPRINKLERS CROMADO, PENDENTE PARA TUBULAÇÃO 1/2', COM ROMPIMENTO DA AMPOLA A 68ºC</t>
  </si>
  <si>
    <t>MATERIAIS DE CONSUMO (ESCRITÓRIO, LIMPEZA, ÁGUA POTÁVEL).</t>
  </si>
  <si>
    <t>AÇO CA-50-A MD BITOLAS</t>
  </si>
  <si>
    <t>COTOVELO 90 GRAUS DE FERRO GALVANIZADO, COM ROSCA BSP, DE 4"</t>
  </si>
  <si>
    <t>LOCAÇÃO DE ANDAIME TORRE METÁLICO (1,5 X 1,5M), COM PISO METÁLICO</t>
  </si>
  <si>
    <t>MARTELETE OU ROMPEDOR PNEUMÁTICO MANUAL, 28 KG, COM SILENCIADOR - CHI DIURNO. AF_07/2016</t>
  </si>
  <si>
    <t>CONTAINERSANITÁRIO, MÓDULO AÇO  GALVANIZADO, 2 VASOS SANITÁRIOS, 2 LAVATÓRIOS / CALHA E 2 MICTÓRIOS / CALHA, 4 PONTOS PARA CHUVEIRO, PISO IMPERMEÁVEL E ANTI-DERRAPANTE</t>
  </si>
  <si>
    <t>VÁLVULA DE GAVETA, CORPO EM FERRO FUNDIDO, EXTREMIDADES FLANGEADAS, HASTE ASCENDENTE, CLASSE 125LBS, FN=4'</t>
  </si>
  <si>
    <t>CONTAINER ESCRITÓRIO COM WC, EM AÇO GALVANIZADO, PISO COMPENSADO NAVAL (ESCRITÓRIO), 1 VASO SANITÁRIO, 1 LAVATÓRIO, 1 PONTO PARA CHUVEIRO, PISO IMPERMEÁVEL E ANTI-DERRAPANTE (WC)</t>
  </si>
  <si>
    <t>CABO DE COBRE FLEXÍVEL DE 50 MM², ISOLAMENTO 0,6/1KV - ISOLAÇÃO HEPR 90ºC</t>
  </si>
  <si>
    <t>CABO DE COBRE FLEXÍVEL DE 25 MM², ISOLAMENTO 0,6/1KV - ISOLAÇÃO HEPR 90ºC</t>
  </si>
  <si>
    <t>ALMOXARIFE (MENSALISTA)</t>
  </si>
  <si>
    <t>PEDRA BRITADA Nº MÉDIOS 1.2.3 E 4 ( A GRANEL)</t>
  </si>
  <si>
    <t>COTOVELO 45 GRAUS DE FERRO GALVANIZADO, COM ROSCA BSP, DE 2"</t>
  </si>
  <si>
    <t>DETECTOR TERMOVELOCIMÉTRICO COM BASE ENDEREÇÁVEL, REF. JOHNSON CONTROLS, FIRE&amp; SECURITY, AEROTEX EXTINTORRES, OU EQUIVALENTE</t>
  </si>
  <si>
    <t>ESCADA MARINHEIRO GALVANIZADA</t>
  </si>
  <si>
    <t>CONTAINER DEPÓSITO, MÓDULO METÁLICO EM AÇO GALVANIZADO DE 6,0 X 2,3 X 2,5 M, VÃO LIVRE, PISO DE CONCRETO, CIMENTADO, MADEIRA OU MATERIAL EQUIVALENTE</t>
  </si>
  <si>
    <t>!EM PROCESSO DESATIVACAO! ELETRODUTO EM ACO GALVANIZADO ELETROLITICO, LEVE, DIAMETRO 3/4", PAREDE DE 0,90 MM</t>
  </si>
  <si>
    <t>CONJUNTO MOTOR-BOMBA CENTRÍFUGA, POT. 1,5CM</t>
  </si>
  <si>
    <t>Sirene audiovisual tipo endereçável, potência de 90 a 110db, tensao até 24Vcc, corrente 100mA, leds alto brilho, referencia comercial VRE-SVF da Verin, Strobe 99dB da Siemens ou equivalente</t>
  </si>
  <si>
    <t>AUXILIAR DE ENCANADOR OU BOMBEIRO HIDRÁULICO COM ENCARGOS COMPLEMENTARES</t>
  </si>
  <si>
    <t>TUBO DE AÇO CARBONO PRETO SEM COSTURA SCH 40 DN= 1 1/4'</t>
  </si>
  <si>
    <t>POCEIRO</t>
  </si>
  <si>
    <t>AJUDANTE DE FERREIRO</t>
  </si>
  <si>
    <t>CARPINTEIRO</t>
  </si>
  <si>
    <t>VERGALHÃO DE COBRE ELETROLÍTICO, DIÂMETRO DE 3/8</t>
  </si>
  <si>
    <t>ELETRICISTA COM ENCARGOS COMPLEMENTARES</t>
  </si>
  <si>
    <t>ESGUICHO EM LATÃO POLIDO COM ENGATE RÁPIDO, JATO REGULÁVEL, DN= 1 1/2' (38mm)</t>
  </si>
  <si>
    <t>CABO DE COBRE FLECÍVEL DE 2,5 MM², ISOLAMENTO 750V - ISOLAÇÃO PVC 70ºC</t>
  </si>
  <si>
    <t>PLACA PARA IDENTIFICAÇÃO DA OBRA, EM CHAPA DE AÇO Nº 18, GALVANIZADO COM TRATAMENTO ANTICORROSIVO PADRÃO</t>
  </si>
  <si>
    <t>AUXILIAR DE ELETRICISTA COM ENCARGOS COMPLEMENTARES</t>
  </si>
  <si>
    <t>CONCRETO USINADO FCK=25MPA, SLUMP 5 +- 1CM, SLUMP 1 E 2</t>
  </si>
  <si>
    <t>MARTELETE OU ROMPEDOR PNEUMÁTICO MANUAL, 28 KG, COM SILENCIADOR - CHP DIURNO. AF_07/2016</t>
  </si>
  <si>
    <t>MOLA HIDRAULICA DE PISO P/ VIDRO TEMPERADO 10MM</t>
  </si>
  <si>
    <t>AJUDANTE DE CARPINTEIRO</t>
  </si>
  <si>
    <t>VÁLVULA GLOBO ANGULAR DE 45º EM BRONZE OU LATÃO, CLASSE DE PRESSÃO MÍNIMA 14KGF/CM², P/ RECALQUE DE REDE DE INCÊNDIO, DN=2 1/2'</t>
  </si>
  <si>
    <t>AH-02/03 ABRIGO HIDRANTE 60 X 90 X 17 CM</t>
  </si>
  <si>
    <t>PEDREIRO</t>
  </si>
  <si>
    <t>DIVISÓRIA TIPO PISO/TETO EM VIDRO TEMPERADO SIMPLES DE 6MM, COM COLUNA ESTRUTURAL EM ALUMÍNIO EXTRUDADO</t>
  </si>
  <si>
    <t>MANGUEIRA COM UNIÃO DE ENGATE RÁPID DN= 1 1/2´ (38 MM)</t>
  </si>
  <si>
    <t>ACIONADOR MANUAL QUEBRA-VIDRO ENDEREÇÁVEL - MAT</t>
  </si>
  <si>
    <t>EXTINTOR MANUAL DE ÁGUA PRESSURIZADA CAPACIDADE DE 10 LITROS</t>
  </si>
  <si>
    <t>ELETROCALHA LISA GALVANIZADA A FOGO, 200X100MM</t>
  </si>
  <si>
    <t>TE DE FERRO GALVANIZADO, DE 1 1/2"</t>
  </si>
  <si>
    <t>IMPRESSÃO DE PROJETOS.</t>
  </si>
  <si>
    <t>FIXAÇÃO DE TUBOS HORIZONTAIS DE PVC, CPVC OU COBRE DIÂMETROS MENORES OU IGUAIS A 40 MM OU ELETROCALHAS ATÉ 150MM DE LARGURA, COM ABRAÇADEIRA METÁLICA RÍGIDA TIPO D 1/2, FIXADA EM PERFILADO EM LAJE. AF_05/2015</t>
  </si>
  <si>
    <t>TE 90 GRAUS EM ACO CARBONO, SOLDAVEL, PRESSAO 3.000 LBS, DN 2 1/2"</t>
  </si>
  <si>
    <t>PAINEL REPETIDOR DE DETECÇÃO E ALARME DE INCÊNDIO TIPO ENDEREÇÁVEL.</t>
  </si>
  <si>
    <t>EPI - FAMILIA ENCARREGADO GERAL - MENSALISTA (ENCARGOS COMPLEMENTARES - COLETADO CAIXA)</t>
  </si>
  <si>
    <t>VERGALHÃO DE COBRE ELETROLÍTICO DIÂMETRO 3/8'</t>
  </si>
  <si>
    <t>FERREIRO / ARMADOR</t>
  </si>
  <si>
    <t>MEMBRANA DE ASFALTO MODIFICADO COM ELASTÔMEROS COR PRETA</t>
  </si>
  <si>
    <t>TAXA PARA BOMBEAMENTO DE CONCRETO</t>
  </si>
  <si>
    <t>LUVA DE EMENDA PARA ELETRODUTO, AÇO GALVANIZADO, DN 20 MM (3/4  ), APARENTE, INSTALADA EM TETO - FORNECIMENTO E INSTALAÇÃO. AF_11/2016_P</t>
  </si>
  <si>
    <t>TÁBUA CEDRINHO 25 MM X 300 MM DE 3º</t>
  </si>
  <si>
    <t>JOGO DE FERRAGENS CROMADAS P/ PORTA DE VIDRO TEMPERADO, UMA FOLHA COMPOSTA: DOBRADICA SUPERIOR (101) E INFERIOR (103),TRINCO (502), FECHADURA (520),CONTRA FECHADURA (531),COM CAPUCHINHO</t>
  </si>
  <si>
    <t>CONCRETO USINADO FCK = 20MPA, SLUMP 5 +- 1CM, BRITA 1 E 2</t>
  </si>
  <si>
    <t>ELETRODUTO GALVANIZADO ELETROLÍTICO MÉDIO 2'</t>
  </si>
  <si>
    <t>REGISTRO DE GAVETA AMARELO DE 4'</t>
  </si>
  <si>
    <t>ELETRODUTO GALVANIZADO A QUENTE PESADO 3/4'</t>
  </si>
  <si>
    <t>TOMADA 2P+T 10A, 250V  (APENAS MODULO)</t>
  </si>
  <si>
    <t>TUBO METÁLICO METALON, REFERÊNCIA 60 X 60 X 3,75MM</t>
  </si>
  <si>
    <t>BLOCO DE CONCRETO DE VEDAÇÃO 19 X 19 39 CM, CLASSE C (RESISTÊNCIA &gt; OU = 3 MPA)</t>
  </si>
  <si>
    <t>CABO DE COBRE FLEXÍVEL DE 4 MM², ISOLAMENTO 0,6/1KV - ISOLAÇÃO HEPR 90ºC</t>
  </si>
  <si>
    <t>TAMPA PARA ALÇAPÃO EM CHAPA DE AÇO GALVANIZADA DE 14, COM PORTA CADEADO</t>
  </si>
  <si>
    <t>PLÁSTICO BOLHA, DIÂMETRO DE 1,00 A 2,00 CM - ROLO DE (1,00 X 100 OU 1,30 X 100) METROS</t>
  </si>
  <si>
    <t>REGISTRO DE GAVETA AMARELO 2 1/2'</t>
  </si>
  <si>
    <t>EPI - FAMILIA ALMOXARIFE - MENSALISTA (ENCARGOS COMPLEMENTARES - COLETADO CAIXA)</t>
  </si>
  <si>
    <t>VIDRO TEMPERADO INCOLOR E = 10 MM, SEM COLOCACAO</t>
  </si>
  <si>
    <t>CURSO DE CAPACITAÇÃO PARA ENCARREGADO GERAL DE OBRAS (ENCARGOS COMPLEMENTARES) - MENSALISTA</t>
  </si>
  <si>
    <t>EPI - FAMILIA ENGENHEIRO CIVIL - MENSALISTA (ENCARGOS COMPLEMENTARES - COLETADO CAIXA)</t>
  </si>
  <si>
    <t>CURSO DE CAPACITAÇÃO PARA ENGENHEIRO CIVIL PLENO (ENCARGOS COMPLEMENTARES) - MENSALISTA</t>
  </si>
  <si>
    <t>COTOVELO 90 GRAUS DE FERRO GALVANIZADO, COM ROSCA BSP, DE 3"</t>
  </si>
  <si>
    <t>VÁLVULA DE RETENÇÃO EM FERRO FUNDIDO, TIPO PORTINHOLA SIMPLES E VEDAÇÃO EM BUNA-N, DN=4'</t>
  </si>
  <si>
    <t>PARAFUSO COM PORCA E ARRUELA EM AÇO GALVANIZADO S20/90</t>
  </si>
  <si>
    <t>PISO DE BORRACHA FRISADO OU PASTILHADO, PRETO, EM PLACAS 50 X 50 CM, E = 7 MM, PARA ARGAMASSA</t>
  </si>
  <si>
    <t>VÁLVULA DE RETENÇÃO EM FERRO FUNDIDO, IPO PORTINHOLA SIMPLES E VEDAÇÃO EM BUNA-N, DN=4'</t>
  </si>
  <si>
    <t>AJUDANTE GERAL</t>
  </si>
  <si>
    <t>NIPLE DE FERRO GALVANIZADO, COM ROSCA BSP, DE 2 1/2"</t>
  </si>
  <si>
    <t>TAMPÃO DE ENGATE RÁPIDO EM LATÃO 1 1/2'</t>
  </si>
  <si>
    <t>ARAME RECOZIDO Nº 18 BWG</t>
  </si>
  <si>
    <t>PORTA CORTA-FOGO PARA SAIDA DE EMERGENCIA, COM FECHADURA, VAO LUZ DE 90 X 210 CM, CLASSE P-90 (NBR 11742)</t>
  </si>
  <si>
    <t>ELETRODUTO GALVANIZADO ELETROLÍTICO MÉDIO 1 1/2'</t>
  </si>
  <si>
    <t>ADAPTADOR, EM LATAO, ENGATE RAPIDO 2 1/2" X ROSCA INTERNA 5 FIOS 2 1/2",  PARA INSTALACAO PREDIAL DE COMBATE A INCENDIO</t>
  </si>
  <si>
    <t>CONDULETE DE ALUMINIO TIPO E, PARA ELETRODUTO ROSCAVEL DE 3/4", COM TAMPA CEGA</t>
  </si>
  <si>
    <t>BRITA GRADUADA USINADA POSTO OBRA</t>
  </si>
  <si>
    <t>NIPLE DE FERRO GALVANIZADO, COM ROSCA BSP, DE 4"</t>
  </si>
  <si>
    <t>CABO DE COBRE FLEXÍVEL DE 2,5 MM², ISOLAMENTO 0,6/1KV - ISOLAÇÃO HEPR 90ºC</t>
  </si>
  <si>
    <t>FITA TEFLON DE 18MM</t>
  </si>
  <si>
    <t>ADAPTADOR DE ENGATE RÁPIDO EM LATÃO 2 1/2' X 1 1/2'</t>
  </si>
  <si>
    <t>CENTRAL DE DETECÇÃO E ALARME DE INCÊNDIO COMPLETA AUTONOMIA DE 1 HORA PARA 12 LAÇOS, 220 V/12 V</t>
  </si>
  <si>
    <t>SEGURO - MENSALISTA (COLETADO CAIXA)</t>
  </si>
  <si>
    <t>CONDULETE DE ALUMINIO TIPO C, PARA ELETRODUTO ROSCAVEL DE 3/4", COM TAMPA CEGA</t>
  </si>
  <si>
    <t>PONTALETE DE CEDRINHO DE 75 MM X 75 MM - 3º CONSTRUÇÃO</t>
  </si>
  <si>
    <t>TE DE FERRO GALVANIZADO, DE 3"</t>
  </si>
  <si>
    <t>TUBO DE AÇO CARBONO PRETO SEM COSTURA SCH 40 DN= 2 1/2'</t>
  </si>
  <si>
    <t>SERRALHEIRO</t>
  </si>
  <si>
    <t>CONDULETE DE ALUMINIO TIPO T, PARA ELETRODUTO ROSCAVEL DE 3/4", COM TAMPA CEGA</t>
  </si>
  <si>
    <t>AREIA GROSSA</t>
  </si>
  <si>
    <t>CONDULETE DE ALUMINIO TIPO LR, PARA ELETRODUTO ROSCAVEL DE 3/4", COM TAMPA CEGA</t>
  </si>
  <si>
    <t>ELETRODUTO METÁLICO FLEXÍVEL DE 3/4', REF. SEALTUBO DA SPTF</t>
  </si>
  <si>
    <t>ELETRODUTO GALVANIZADO ELETROLÍTICO MÉDIO 1'</t>
  </si>
  <si>
    <t>AÇO CA-60-B MD BITOLAS</t>
  </si>
  <si>
    <t>REGISTRO DE GAVETA AMARELO 2'</t>
  </si>
  <si>
    <t>LAJE PRÉ-FABRICADA UNIDIRECIONAL EM VIGA TRELIÇADA/LAJOTA EM EPS LT 12 (8 + 4)</t>
  </si>
  <si>
    <t>VÁLVULA DE RETENÇÃO HORIZONTAL EM BRONZE 2 1/2'</t>
  </si>
  <si>
    <t>AJUDANTE DE PINTOR</t>
  </si>
  <si>
    <t>CAIXA DE PASSAGEM EM CHAPA 18, COM TAMPA PARAFUSADA, 15 X 15 X 8 CM</t>
  </si>
  <si>
    <t>AJUDANTE DE SERRALHEIRO</t>
  </si>
  <si>
    <t>UNIAO DE FERRO GALVANIZADO, COM ROSCA BSP, COM ASSENTO PLANO, DE 2 1/2"</t>
  </si>
  <si>
    <t>PINTOR</t>
  </si>
  <si>
    <t>SOLDADOR COM ENCARGOS COMPLEMENTARES</t>
  </si>
  <si>
    <t>CAIXA DE FERRO ESTÂMPADA OCTOGONAL EM CHAPA 18, DE 3' X 3'</t>
  </si>
  <si>
    <t>VÁLVULA DE RETENÇÃO VERTICAL EM BRONZE 2 1/2'</t>
  </si>
  <si>
    <t>TEXTURA ACRÍLICA SEM AGRAGADOS MINERAIS, COR BRANCA</t>
  </si>
  <si>
    <t>AREIA MÉDIA LAVADA (A GRANEL CAÇAMBA FECHADA)</t>
  </si>
  <si>
    <t>EXAMES - MENSALISTA (COLETADO CAIXA)</t>
  </si>
  <si>
    <t>DESMOLDANTE PARA FORMAS</t>
  </si>
  <si>
    <t>FERRAMENTAS - FAMILIA ENCARREGADO GERAL - MENSALISTA (ENCARGOS COMPLEMENTARES - COLETADO CAIXA)</t>
  </si>
  <si>
    <t>CAMINHÃO COM IRRIGADEIRA E AUTOBOMBA, CAPACIDADE MÍNIMA DE 6.000 LITROS - COND.D</t>
  </si>
  <si>
    <t>PLACA DE SINALIZAÇÃO EM PVC FOTOLUMINESCENTE, COM INDICAÇÃO DE ROTA DE EVACUAÇÃO E SAÍDA DE EMERGÊNCIA</t>
  </si>
  <si>
    <t>UNIAO DE FERRO GALVANIZADO, COM ROSCA BSP, COM ASSENTO PLANO, DE 2"</t>
  </si>
  <si>
    <t>NIPLE DUPLO GALVANIZADO DE 2'</t>
  </si>
  <si>
    <t>ROLO COMPACTADOR AUTOPROPELIDO, VIBRATÓRIO EM AÇO, CILÍNDROS LISOS EM TANDEM, POT. 50 HP (59 KW)</t>
  </si>
  <si>
    <t>SARRAFO DE CEDRINHO 2,5 X 10 CM</t>
  </si>
  <si>
    <t>PREGO DIVERSAS BITOLAS (REFERÊNCIA 18 X 27)</t>
  </si>
  <si>
    <t>TIRANTE / VERGALHÃO AÇO ROSCA TOTAL DE 1/4'</t>
  </si>
  <si>
    <t>DISJUNTOR TIPO NEMA, MONOPOLAR 10 ATE 30A, TENSAO MAXIMA DE 240 V</t>
  </si>
  <si>
    <t>ELETRODUTO GALVANIZADO ELETROLÍTICO MÉDIO 1 1/4'</t>
  </si>
  <si>
    <t>CHAVE TIPO STORZ DUPLA EM LATÃO DE ALTA DENSIDADE E RESISTÊNCIA, DE DIÂMETRO 1 1/2' OU 2 1/2'</t>
  </si>
  <si>
    <t>TRATOR SOBRE ESTEIRAS POT. 76 A 88HP (56 A 64,9KW)</t>
  </si>
  <si>
    <t>BRAÇADEIRAS AÇO GALVANIZADO PARA TUBO DE 1' A 4'</t>
  </si>
  <si>
    <t>TAMPÃO FERRO FUNDIDO COM TAMPA ARTICULADA, DE 400 X 600 MM, CLASSE 15 (RUPTURA &gt; 1500 KG)</t>
  </si>
  <si>
    <t>TUBO DE AÇO CARBONO PRETO SEM COSTURA SCH 40 DN= 2'</t>
  </si>
  <si>
    <t>CIMENTO CPII-E-32 (SACOS DE 50KG)</t>
  </si>
  <si>
    <t>FERRAMENTAS - FAMILIA ALMOXARIFE - MENSALISTA (ENCARGOS COMPLEMENTARES - COLETADO CAIXA)</t>
  </si>
  <si>
    <t>CURSO DE CAPACITAÇÃO PARA ALMOXARIFE (ENCARGOS COMPLEMENTARES) - MENSALISTA</t>
  </si>
  <si>
    <t>CAL HIDRATADA (SACO DE 20KG)</t>
  </si>
  <si>
    <t>BRAÇADEIRA AÇO GALVANIZADO PARA TUBO DE 1' A 4'</t>
  </si>
  <si>
    <t>MOTONIVELADORA COM ESCARIFICADOR POTêNCIA 140HP (104KW)</t>
  </si>
  <si>
    <t>TAMPÃO DE ENGATE RÁPIDO EM LATÃO, STORZ DE 2 1/2'</t>
  </si>
  <si>
    <t>CAIXA DE PASSAGEM EM CHAPA 18, CP, TA,Á ÁRAFUSADA, 20 X 20 X 10CM</t>
  </si>
  <si>
    <t>PLACA DE SINALIZAÇÃO EM PVC FOTOLUMINESCENTE, COM IDENTIFICAÇÃO DE PACIMENTOS</t>
  </si>
  <si>
    <t>REGISTRO GAVETA BRUTO EM LATAO FORJADO, BITOLA 2 1/2 " (REF 1509)</t>
  </si>
  <si>
    <t>COTOVELO 90 GRAUS DE FERRO GALVANIZADO, COM ROSCA BSP, DE 2 1/2"</t>
  </si>
  <si>
    <t>CURVA 90 GRAUS EM ACO CARBONO, RAIO CURTO, SOLDAVEL, PRESSAO 3.000 LBS, DN 2 1/2"</t>
  </si>
  <si>
    <t>CAIXA DE PASSAGEM EM CHAPA 18, COM TAMPA PARAFUSADA, 10 X 10 X 8CM</t>
  </si>
  <si>
    <t>ROLO COMPACTADOR VIBRATÓRIO COM PÉ DE CARNEIRO EM AÇO, POTêNCIA 121 A 127HP (90 A 93KW)</t>
  </si>
  <si>
    <t>PEDREIRO COM ENCARGOS COMPLEMENTARES</t>
  </si>
  <si>
    <t>ADAPTADOR DE ENGATE RÁPIDO EM LATÃO 2 1/2' X 2 1/2'</t>
  </si>
  <si>
    <t>BUCHA DE NYLON SEM ABA S6, COM PARAFUSO DE 4,20 X 40 MM EM ACO ZINCADO COM ROSCA SOBERBA, CABECA CHATA E FENDA PHILLIPS</t>
  </si>
  <si>
    <t>CABO DE COBRE FLEXÍVEL DE 16 MM², ISOLAMENTO 0,6/1KV - ISOLAÇÃO HEPR 90ºC</t>
  </si>
  <si>
    <t>SELADOR PARA TINTA ACRÍLICA</t>
  </si>
  <si>
    <t>FUNDO ANTICORROSIVO PARA METAIS FERROSOS (ZARCAO)</t>
  </si>
  <si>
    <t>ADESIVO ACRILICO/COLA DE CONTATO</t>
  </si>
  <si>
    <t>CAIXA ESTâMPADA EM CHAPA 18, DE 4' X 4'</t>
  </si>
  <si>
    <t>TE DE FERRO GALVANIZADO, DE 2 1/2"</t>
  </si>
  <si>
    <t>FITA TEFLON DE 18 MM</t>
  </si>
  <si>
    <t>FITA VEDA ROSCA EM ROLOS DE 18 MM X 50 M (L X C)</t>
  </si>
  <si>
    <t>TE DE FERRO GALVANIZADO, DE 2"</t>
  </si>
  <si>
    <t>CHUMBADOR FISCHER BOLT DIÂMETRO = 1/2' E COMPRIMENTO = 4'</t>
  </si>
  <si>
    <t>ARRUELA DE BORRACHA PARA FLANGE, DIÂMETRO 100MM</t>
  </si>
  <si>
    <t>PARAFUSO COM ARRUELA E BUCHA S8 DE 4,8 X 50 MM, TIPO PANELA</t>
  </si>
  <si>
    <t>CONDULETE DE ALUMINIO TIPO X, PARA ELETRODUTO ROSCAVEL DE 3/4", COM TAMPA CEGA</t>
  </si>
  <si>
    <t>ACOPLAMENTO RIGIDO EM FERRO FUNDIDO PARA SISTEMA DE TUBULACAO RANHURADA, DN 65 MM (2 1/2")</t>
  </si>
  <si>
    <t>ELETRODO REVESTIDO AWS - E6013, DIAMETRO IGUAL A 2,50 MM</t>
  </si>
  <si>
    <t>CURVA 90 GRAUS RANHURADA EM FERRO FUNDIDO, DN 65 MM (2 1/2")</t>
  </si>
  <si>
    <t>CHAPA DE AÇO ASTM A-36 DE 1/4'</t>
  </si>
  <si>
    <t>!EM PROCESSO DE DESATIVACAO! PUXADOR CONCHA DE EMBUTIR, EM LATAO CROMADO, PARA PORTA / JANELA DE CORRER, LISO, SEM FURO PARA CHAVE, COM FUROS PARA FIXAR PARAFUSOS, *30 X 90* MM (LARGURA X ALTURA)</t>
  </si>
  <si>
    <t>ARAME GALVANIZADO Nº 16 BWG</t>
  </si>
  <si>
    <t>ARGAMASSA TRAÇO 1:3 (EM VOLUME DE CIMENTO E AREIA MÉDIA ÚMIDA), PREPARO MANUAL. AF_08/2019</t>
  </si>
  <si>
    <t>VIDRACEIRO COM ENCARGOS COMPLEMENTARES</t>
  </si>
  <si>
    <t>BETONEIRA REVERSÍVEL COM CARREGADOR, CAPC. 320 LITROS, ACIONAMENTO DO MOTOR COMBUSTÃO INTERNA (DIESEL E GASOLINA) OU MOTOR ELÉTRICO ALFA 320</t>
  </si>
  <si>
    <t>DIVISÁRIA EM PLACAS DE GESSO ACARTONADO, RESISTêNCIA AO GOFO 60 MIN, ESPESSIRA 120/90MM - 1RF 15 + 1RF 15 - COM LÂ MINERAL</t>
  </si>
  <si>
    <t>FERRAMENTAS - FAMILIA ENGENHEIRO CIVIL - MENSALISTA (ENCARGOS COMPLEMENTARES - COLETADO CAIXA)</t>
  </si>
  <si>
    <t>LIXA MASSA / MADEIRA USO GERAL</t>
  </si>
  <si>
    <t>PASTA LUBRIFICANTE PARA TUBOS E CONEXOES COM JUNTA ELASTICA (USO EM PVC, ACO, POLIETILENO E OUTROS) ( DE *400* G)</t>
  </si>
  <si>
    <t>CURVA ABC DE SERVIÇOS</t>
  </si>
  <si>
    <t>QNTD</t>
  </si>
  <si>
    <t>R$ UNIT.</t>
  </si>
  <si>
    <t>FORRO EM FIBRA MINERAL COM PLACAS ACÚSTICAS REMOVÍVEIS DE 625MM X 625MM</t>
  </si>
  <si>
    <t>TUBO DE AÇO CARBONO PRETO SEM COSTURA SCHEDULE 40, DN= 5´ - INCLUSIVE CONEXÕES</t>
  </si>
  <si>
    <t>TUBO DE AÇO CARBONO PRETO SEM COSTURA SCHEDULE 40, DN= 1 1/2´ - INCLUSIVE CONEXÕES</t>
  </si>
  <si>
    <t>ENGENHEIRO CIVIL PLENO COM ENCARGOS COMPLEMENTARES</t>
  </si>
  <si>
    <t>TUBO DE AÇO CARBONO PRETO SEM COSTURA SCHEDULE 40, DN= 2 1/2´ - INCLUSIVE CONEXÕES</t>
  </si>
  <si>
    <t>ALMOXARIFE COM ENCARGOS COMPLEMENTARES</t>
  </si>
  <si>
    <t>ELETRODUTO GALVANIZADO, MÉDIO DE 3/4´ - COM ACESSÓRIOS</t>
  </si>
  <si>
    <t>SERVENTE COM ENCARGOS COMPLEMENTARES.</t>
  </si>
  <si>
    <t>TUBO DE AÇO CARBONO PRETO SEM COSTURA SCHEDULE 40, DN= 3´ - INCLUSIVE CONEXÕES</t>
  </si>
  <si>
    <t>CABO DE COBRE FLEXÍVEL BLINDADO DE 2 X 1,5 MM², ISOLAMENTO 600V, ISOLAÇÃO EM VC/E 105°C - PARA DETECÇÃO DE INCÊNDIO</t>
  </si>
  <si>
    <t>ENCARREGADO GERAL DE OBRAS COM ENCARGOS COMPLEMENTARES</t>
  </si>
  <si>
    <t>DETECTOR ÓPTICO DE FUMAÇA COM BASE ENDEREÇÁVEL</t>
  </si>
  <si>
    <t>FURO EM CONCRETO PARA DIÂMETROS MAIORES QUE 75 MM. AF_05/2015</t>
  </si>
  <si>
    <t>ARMADURA EM BARRA DE AÇO CA-50 (A OU B) FYK = 500 MPA</t>
  </si>
  <si>
    <t>RESERVATÓRIO EM POLIETILENO COM TAMPA DE ENCAIXAR - CAPACIDADE DE 10.000 LITROS</t>
  </si>
  <si>
    <t>ELETRODUTO DE AÇO GALVANIZADO, CLASSE LEVE, DN 20 MM (3/4), APARENTE, INSTALADO EM TETO - FORNECIMENTO E INSTALAÇÃO. AF_11/2016_P</t>
  </si>
  <si>
    <t>BICO DE SPRINKLER CROMADO PENDENTE COM ROMPIMENTO DA AMPOLA A 68°C</t>
  </si>
  <si>
    <t>LUMINÁRIA PARA ACLARAMENTO DE SOBREPOR COMPLETA COM LÂMPADA FLUORESCENTE COMPACTA DE 9 W</t>
  </si>
  <si>
    <t>VÁLVULA DE GAVETA EM BRONZE, HASTE ASCENDENTE, CLASSE 150 LIBRAS PARA VAPOR SATURADO E 300 LIBRAS PARA ÁGUA, ÓLEO E GÁS, DN= 4´</t>
  </si>
  <si>
    <t>IDENTIFICAÇÃO DAS ELETROCALHAS EM FAIXA VERMELHA A CADA 1 METRO</t>
  </si>
  <si>
    <t>TUBO DE AÇO CARBONO PRETO SEM COSTURA SCHEDULE 40, DN= 2´ - INCLUSIVE CONEXÕES</t>
  </si>
  <si>
    <t>CONJUNTO MOTOR-BOMBA (CENTRÍFUGA) 30 CV, MONOESTÁGIO TRIFÁSICO, HMAN= 70 A 94 MCA, Q= 34,80 A 61,7 M³/H</t>
  </si>
  <si>
    <t>TUBO DE AÇO CARBONO PRETO SEM COSTURA SCHEDULE 40, DN= 1 1/4´ - INCLUSIVE CONEXÕES</t>
  </si>
  <si>
    <t>VÁLVULA DE GAVETA EM FERRO FUNDIDO, HASTE ASCENDENTE COM FLANGE, CLASSE 125 LIBRAS, DN= 4´</t>
  </si>
  <si>
    <t>ANDAIME TORRE METÁLICO (1,5 X 1,5 M) COM PISO METÁLICO</t>
  </si>
  <si>
    <t>COTOVELO DE AÇO GALVANIZADO 4" - FORNECIMENTO E INSTALAÇÃO</t>
  </si>
  <si>
    <t>CABO DE COBRE FLEXÍVEL DE 50 MM², ISOLAMENTO 0,6/1KV - ISOLAÇÃO HEPR 90°C (FASE COR PRETO)</t>
  </si>
  <si>
    <t>PAVIMENTAÇÃO EM PARALELEPÍPEDO, SEM REJUNTE</t>
  </si>
  <si>
    <t>LOCAÇÃO DE CONTAINER TIPO ESCRITÓRIO COM 1 VASO SANITÁRIO, 1 LAVATÓRIO E 1 PONTO PARA CHUVEIRO - ÁREA MÍNIMA DE 13,80 M²</t>
  </si>
  <si>
    <t>LOCAÇÃO DE CONTAINER TIPO SANITÁRIO COM 2 VASOS SANITÁRIOS, 2 LAVATÓRIOS, 2 MICTÓRIOS E 4 PONTOS PARA CHUVEIRO - ÁREA MÍNIMA DE 13,80 M²</t>
  </si>
  <si>
    <t>VERGALHÃO DE COBRE ELETROLÍTICO, DIÂMETRO DE 3/8´</t>
  </si>
  <si>
    <t>LIMPEZA FINAL DA OBRA</t>
  </si>
  <si>
    <t>ESCAVAÇÃO MANUAL EM CAMPO ABERTO PARA TUBULÃO, FUSTE E/OU BASE</t>
  </si>
  <si>
    <t>CABO DE COBRE FLEXÍVEL DE 25 MM², ISOLAMENTO 0,6/1KV - ISOLAÇÃO HEPR 90°C (TERRA COR VERDE)</t>
  </si>
  <si>
    <t>PORTA CORTA-FOGO CLASSE P.90, COM BARRA ANTIPÂNICO NUMA FACE E MAÇANETA NA OUTRA, COMPLETA</t>
  </si>
  <si>
    <t>ABRIGO PARA HIDRANTE/MANGUEIRA (EMBUTIR E EXTERNO)</t>
  </si>
  <si>
    <t>MOD DE SUPERVISÃO C/  FUNÇÃO LIGAR PRESS DE ESCADAS, ABRIR  DAMPERES, LIGAR BOMBAS; ENVIAR AO SIST DE ELEV COMANDO DE DESCIDA; ENVIAR AO CONT DE ACESSOS COMANDO DE ABERT DE PASSAGENS REST; LIBERAR O FECHAMENTO DE PORTAS CORTA FOGO</t>
  </si>
  <si>
    <t>MÓDULO DE BASE ISOLADOR: ALIMENTAÇÃO: VIA REDE DE COMUNICAÇÃO
12 A 24 VDC - ISOLAÇÃO DE REDE EM MENOS DE 50 MS.
INSTALAÇÃO JUNTO A BASE DO DETECTOR.</t>
  </si>
  <si>
    <t>DETECTOR TERMOVELOCIMÉTRICO ENDEREÇÁVEL COM BASE ENDEREÇÁVEL</t>
  </si>
  <si>
    <t>CAMINHÃO BASCULANTE 6 M3, PESO BRUTO TOTAL 16.000 KG, CARGA ÚTIL MÁXIMA 13.071 KG, DISTÂNCIA ENTRE EIXOS 4,80 M, POTÊNCIA 230 CV INCLUSIVE CAÇAMBA METÁLICA - CHP DIURNO. AF_06/2014</t>
  </si>
  <si>
    <t>TÊ, EM AÇO, CONEXÃO SOLDADA, DN 65 (2 1/2"), INSTALADO EM REDE DE ALIMENTAÇÃO PARA HIDRANTE - FORNECIMENTO E INSTALAÇÃO. AF_12/2015</t>
  </si>
  <si>
    <t>FORMA EM MADEIRA COMUM PARA FUNDAÇÃO</t>
  </si>
  <si>
    <t>LOCAÇÃO DE CONTAINER TIPO DEPÓSITO - ÁREA MÍNIMA DE 13,80 M²</t>
  </si>
  <si>
    <t>CONJUNTO MOTOR-BOMBA (CENTRÍFUGA) 1,5 CV, MULTIESTÁGIO, HMAN= 20 A 35 MCA, Q= 7,1 A 4,5 M³/H</t>
  </si>
  <si>
    <t>EXTINTOR MANUAL DE ÁGUA PRESSURIZADA - CAPACIDADE DE 10 LITROS</t>
  </si>
  <si>
    <t>MATERIAIS DE CONSUMO (ESCRITÓRIO, LIMPEZA, ÁGUA POTÁVEL)</t>
  </si>
  <si>
    <t>SIRENE AUDIOVISUAL TIPO ENDEREÇÁVEL</t>
  </si>
  <si>
    <t>PROTEÇÃO DE SUPERFÍCIES EM GERAL COM PLÁSTICO BOLHA</t>
  </si>
  <si>
    <t>TÊ, EM FERRO GALVANIZADO, CONEXÃO ROSQUEADA, DN 40 (1 1/2"), INSTALADO EM REDE DE ALIMENTAÇÃO PARA SPRINKLER - FORNECIMENTO E INSTALAÇÃO. AF_12/2015</t>
  </si>
  <si>
    <t>COTOVELO 90 GRAUS, EM FERRO GALVANIZADO, CONEXÃO ROSQUEADA, DN 65 (2 1/2), INSTALADO EM RESERVAÇÃO DE ÁGUA DE EDIFICAÇÃO QUE POSSUA RESERVATÓRIO DE FIBRA/FIBROCIMENTO  FORNECIMENTO E INSTALAÇÃO. AF_06/2016</t>
  </si>
  <si>
    <t>ELETRODUTO GALVANIZADO, MÉDIO DE 2´ - COM ACESSÓRIOS</t>
  </si>
  <si>
    <t xml:space="preserve">MOD DE SUPERVISÃO C/ CHAVES DE FLUXO, BOMBAS E REGISTROS DE SISTEMA DE SPRINKLERS; E CHAVES BÓIA DE NÍVEL MÍNIMO DOS RESERVATÓRIOS DE INCÊNDIO, CONFORME INDICADO NAS PLANTAS DO PROJETO
</t>
  </si>
  <si>
    <t>LANÇAMENTO E ADENSAMENTO DE CONCRETO OU MASSA POR BOMBEAMENTO</t>
  </si>
  <si>
    <t>CABO DE COBRE FLEXÍVEL DE 25 MM², ISOLAMENTO 0,6/1KV - ISOLAÇÃO HEPR 90°C (FASE COR PRETO)</t>
  </si>
  <si>
    <t>ELETRODUTO GALVANIZADO A QUENTE, PESADO DE 3/4´ - COM ACESSÓRIOS</t>
  </si>
  <si>
    <t>RETIRADA DE FORRO QUALQUER EM PLACAS OU TIRAS APOIADAS</t>
  </si>
  <si>
    <t>VÁLVULA GLOBO ANGULAR DE 45° EM BRONZE, DN= 2 1/2´</t>
  </si>
  <si>
    <t>CONCRETO USINADO, FCK = 25 MPA</t>
  </si>
  <si>
    <t>CABO DE COBRE FLEXÍVEL DE 50 MM², ISOLAMENTO 0,6/1KV - ISOLAÇÃO HEPR 90°C (NEUTRO COR AZUL)</t>
  </si>
  <si>
    <t>ELETROCALHA LISA GALVANIZADA A FOGO, 200 X 100 MM, COM ACESSÓRIOS</t>
  </si>
  <si>
    <t>ACIONADOR MANUAL QUEBRA-VIDRO ENDEREÇÁVEL</t>
  </si>
  <si>
    <t xml:space="preserve">CABO DE COBRE DE 2,5 MM², ISOLAMENTO 750 V - ISOLAÇÃO EM PVC 70°C -AZUL - NEUTRO </t>
  </si>
  <si>
    <t>CABO DE COBRE DE 2,5 MM², ISOLAMENTO 750 V - ISOLAÇÃO EM PVC 70°C -PRETO - FASE</t>
  </si>
  <si>
    <t>CABO DE COBRE DE 2,5 MM², ISOLAMENTO 750 V - ISOLAÇÃO EM PVC 70°C -VERDE - TERRA</t>
  </si>
  <si>
    <t>ELETRODUTO GALVANIZADO, MÉDIO DE 1 1/2´ - COM ACESSÓRIOS</t>
  </si>
  <si>
    <t>ESCADA MARINHEIRO (GALVANIZADA)</t>
  </si>
  <si>
    <t>PLACA DE IDENTIFICAÇÃO PARA OBRA</t>
  </si>
  <si>
    <t>ESGUICHO LATÃO COM ENGATE RÁPIDO, DN= 1 1/2´, JATO REGULÁVEL</t>
  </si>
  <si>
    <t>TOMADA BAIXA DE EMBUTIR (1 MÓDULO), 2P+T 10 A, SEM SUPORTE E SEM PLACA - FORNECIMENTO E INSTALAÇÃO. AF_12/2015</t>
  </si>
  <si>
    <t>PORTA DE VIDRO TEMPERADO, 0,9X2,10M, ESPESSURA 10MM, INCLUSIVE ACESSORIOS</t>
  </si>
  <si>
    <t>FORNECIMENTO E MONTAGEM DE ESTRUTURA METÁLICA EM PERFIL METALON, SEM PINTURA</t>
  </si>
  <si>
    <t>LUMINÁRIA PARA BALIZAMENTO DE SOBREPOR COMPLETA COM LÂMPADA FLUORESCENTE COMPACTA DE 9 W</t>
  </si>
  <si>
    <t>CONCRETO USINADO, FCK = 20 MPA</t>
  </si>
  <si>
    <t>VÁLVULA DE RETENÇÃO TIPO PORTINHOLA SIMPLES EM FERRO FUNDIDO, DN= 4´</t>
  </si>
  <si>
    <t>ELETRODUTO GALVANIZADO, MÉDIO DE 1´ - COM ACESSÓRIOS</t>
  </si>
  <si>
    <t>PAINEL REPETIDOR DE DETECÇÃO E ALARME DE INCÊNDIO TIPO ENDEREÇÁVEL</t>
  </si>
  <si>
    <t>IMPERMEABILIZAÇÃO EM MEMBRANA DE ASFALTO MODIFICADO COM ELASTÔMEROS, NA COR PRETA</t>
  </si>
  <si>
    <t>ARMADURA EM BARRA DE AÇO CA-60 (A OU B) FYK = 600 MPA</t>
  </si>
  <si>
    <t>ALVENARIA DE BLOCO DE CONCRETO DE VEDAÇÃO DE 19 X 19 X 39 CM - CLASSE C</t>
  </si>
  <si>
    <t>CONDULETE DE ALUMÍNIO, TIPO E, PARA ELETRODUTO DE AÇO GALVANIZADO DN 20 MM (3/4''), APARENTE - FORNECIMENTO E INSTALAÇÃO. AF_11/2016_P</t>
  </si>
  <si>
    <t>IMPRESSÃO DE PROJETOS</t>
  </si>
  <si>
    <t>REGISTRO DE GAVETA EM LATÃO FUNDIDO SEM ACABAMENTO, DN= 4´</t>
  </si>
  <si>
    <t>CABO DE COBRE FLEXÍVEL DE 25 MM², ISOLAMENTO 0,6/1KV - ISOLAÇÃO HEPR 90°C (NEUTRO COR AZUL)</t>
  </si>
  <si>
    <t xml:space="preserve">ELETRODUTO METÁLICO FLEXÍVEL COM CAPA EM PVC DE 3/4´   </t>
  </si>
  <si>
    <t>CONDULETE DE ALUMÍNIO, TIPO T, PARA ELETRODUTO DE AÇO GALVANIZADO DN 20 MM (3/4''), APARENTE - FORNECIMENTO E INSTALAÇÃO. AF_11/2016_P</t>
  </si>
  <si>
    <t>LONA PLÁSTICA</t>
  </si>
  <si>
    <t>PISO DE BORRACHA PASTILHADO, ESPESSURA 7MM, FIXADO COM COLA</t>
  </si>
  <si>
    <t>ALÇAPÃO/TAMPA EM CHAPA DE FERRO COM PORTA CADEADO</t>
  </si>
  <si>
    <t>REGISTRO DE GAVETA EM LATÃO FUNDIDO SEM ACABAMENTO, DN= 2 1/2´</t>
  </si>
  <si>
    <t>COTOVELO 90 GRAUS, EM FERRO GALVANIZADO, CONEXÃO ROSQUEADA, DN 80 (3), INSTALADO EM RESERVAÇÃO DE ÁGUA DE EDIFICAÇÃO QUE POSSUA RESERVATÓRIO DE FIBRA/FIBROCIMENTO  FORNECIMENTO E INSTALAÇÃO. AF_06/2016</t>
  </si>
  <si>
    <t>BRAÇADEIRA PARA FIXAÇÃO DE ELETRODUTO, ATÉ 4´</t>
  </si>
  <si>
    <t>REDUÇÃO GIRATÓRIA TIPO STORZ - BRONZE OU LATÃO 2.1/2" X 1.1/2"</t>
  </si>
  <si>
    <t>CONDULETE DE ALUMÍNIO, TIPO C, PARA ELETRODUTO DE AÇO GALVANIZADO DN 20 MM (3/4''), APARENTE - FORNECIMENTO E INSTALAÇÃO. AF_11/2016_P</t>
  </si>
  <si>
    <t>CONDULETE DE ALUMÍNIO, TIPO LR, PARA ELETRODUTO DE AÇO GALVANIZADO DN 20 MM (3/4''), APARENTE - FORNECIMENTO E INSTALAÇÃO. AF_11/2016_P</t>
  </si>
  <si>
    <t>TEXTURA ACRÍLICA PARA USO INTERNO / EXTERNO, INCLUSIVE PREPARO</t>
  </si>
  <si>
    <t>ADAPTADOR DE ENGATE RÁPIDO EM LATÃO DE 2 1/2´ X 1 1/2´</t>
  </si>
  <si>
    <t>CABO DE COBRE FLEXÍVEL DE 16 MM², ISOLAMENTO 0,6/1KV - ISOLAÇÃO HEPR 90°C (FASE COR PRETO)</t>
  </si>
  <si>
    <t>LAJE PRÉ-FABRICADA UNIDIRECIONAL EM VIGA TRELIÇADA/LAJOTA EM EPS LT 12 (8 + 4), COM CAPA DE CONCRETO DE 25 MPA</t>
  </si>
  <si>
    <t>BASE DE BRITA GRADUADA</t>
  </si>
  <si>
    <t>CAIXA DE PASSAGEM EM CHAPA, COM TAMPA PARAFUSADA, 150 X 150 X 80 MM</t>
  </si>
  <si>
    <t>TAMPÃO DE ENGATE RÁPIDO EM LATÃO, DN= 1 1/2´, COM CORRENTE</t>
  </si>
  <si>
    <t>PORTA CORTA-FOGO 90X210X4CM - FORNECIMENTO E INSTALAÇÃO. AF_12/2019</t>
  </si>
  <si>
    <t>REMOÇÃO DE DUTOS DE AR CONDICIONADO</t>
  </si>
  <si>
    <t>NIPLE, EM FERRO GALVANIZADO, CONEXÃO ROSQUEADA, DN 65 (2 1/2), INSTALADO EM RESERVAÇÃO DE ÁGUA DE EDIFICAÇÃO QUE POSSUA RESERVATÓRIO DE FIBRA/FIBROCIMENTO  FORNECIMENTO E INSTALAÇÃO. AF_06/2016</t>
  </si>
  <si>
    <t>COMPACTAÇÃO DE ATERRO MECANIZADO MÍNIMO DE 95% PN, SEM FORNECIMENTO DE SOLO EM CAMPO ABERTO</t>
  </si>
  <si>
    <t>CABO DE COBRE FLEXÍVEL DE 4 MM², ISOLAMENTO 0,6/1KV - ISOLAÇÃO HEPR 90°C (FASE COR PRETO)</t>
  </si>
  <si>
    <t>NIPLE DUPLO GALVANIZADO DE 2´</t>
  </si>
  <si>
    <t>TÊ, EM FERRO GALVANIZADO, CONEXÃO ROSQUEADA, DN 80 (3"), INSTALADO EM REDE DE ALIMENTAÇÃO PARA SPRINKLER - FORNECIMENTO E INSTALAÇÃO. AF_12/2015</t>
  </si>
  <si>
    <t>CENTRAL DE DETECÇÃO E ALARME DE INCÊNDIO COMPLETA, AUTONOMIA DE 1 HORA PARA 12 LAÇOS, 220 V/12 V</t>
  </si>
  <si>
    <t>MANGUEIRA COM UNIÃO DE ENGATE RÁPIDO, DN= 1 1/2´ (38 MM)</t>
  </si>
  <si>
    <t>LOCAÇÃO DE OBRA DE EDIFICAÇÃO</t>
  </si>
  <si>
    <t>DIVISÓRIA EM PLACAS DUPLAS DE GESSO ACARTONADO, RESISTÊNCIA AO FOGO 60 MINUTOS, ESPESSURA 120/70MM - 2ST / 2ST LM</t>
  </si>
  <si>
    <t>VERGALHÃO COM ROSCA, PORCA E ARRUELA DE DIÂMETRO 1/4´ (TIRANTE)</t>
  </si>
  <si>
    <t>CAIXA DE FERRO ESTAMPADA OCTOGONAL DE 3´ X 3´</t>
  </si>
  <si>
    <t>UNIÃO ASS. DE FERRO CONICO MACHO-FÊMEA 2.1/2"</t>
  </si>
  <si>
    <t>REBOCO</t>
  </si>
  <si>
    <t>CABO DE COBRE FLEXÍVEL DE 2,5 MM², ISOLAMENTO 0,6/1KV - ISOLAÇÃO HEPR 90°C (FASE COR PRETO)</t>
  </si>
  <si>
    <t>DIVISÓRIA TIPO PISO/TETO EM VIDRO TEMPERADO SIMPLES, COM COLUNA ESTRUTURAL EM ALUMÍNIO EXTRUDADO</t>
  </si>
  <si>
    <t>ELETRODUTO GALVANIZADO, MÉDIO DE 1 1/4´ - COM ACESSÓRIOS</t>
  </si>
  <si>
    <t>NIPLE DE ACO GALVANIZADO 4" - FORNECIMENTO E INSTALACAO</t>
  </si>
  <si>
    <t>RETIRADA DE ÁRVORES</t>
  </si>
  <si>
    <t>DISJUNTOR TERMOMAGNETICO MONOPOLAR PADRAO NEMA (AMERICANO) 10 A 30A 240V, FORNECIMENTO E INSTALACAO</t>
  </si>
  <si>
    <t>VÁLVULA DE RETENÇÃO HORIZONTAL EM BRONZE, DN= 2 1/2´</t>
  </si>
  <si>
    <t>REGISTRO DE GAVETA EM LATÃO FUNDIDO SEM ACABAMENTO, DN= 2´</t>
  </si>
  <si>
    <t>TAMPÃO EM FERRO FUNDIDO COM TAMPA ARTICULADA, DE 400 X 600 MM, CLASSE 15 (RUPTURA &gt; 1500 KG)</t>
  </si>
  <si>
    <t>CAIXA DE PASSAGEM EM CHAPA, COM TAMPA PARAFUSADA, 200 X 200 X 100 MM</t>
  </si>
  <si>
    <t>CHAPISCO</t>
  </si>
  <si>
    <t>REGISTRO DE GAVETA BRUTO, LATÃO, ROSCÁVEL, 2 1/2, INSTALADO EM RESERVAÇÃO DE ÁGUA DE EDIFICAÇÃO QUE POSSUA RESERVATÓRIO DE FIBRA/FIBROCIMENTO  FORNECIMENTO E INSTALAÇÃO. AF_06/2016</t>
  </si>
  <si>
    <t>VÁLVULA DE RETENÇÃO VERTICAL EM BRONZE, DN= 2 1/2´</t>
  </si>
  <si>
    <t>CHAVE PARA CONEXÃO DE ENGATE RÁPIDO</t>
  </si>
  <si>
    <t>CABO DE COBRE FLEXÍVEL DE 4 MM², ISOLAMENTO 0,6/1KV - ISOLAÇÃO HEPR 90°C (NEUTRO COR AZUL)</t>
  </si>
  <si>
    <t>CABO DE COBRE FLEXÍVEL DE 4 MM², ISOLAMENTO 0,6/1KV - ISOLAÇÃO HEPR 90°C (TERRA COR VERDE)</t>
  </si>
  <si>
    <t>CURVA 90 GRAUS, EM AÇO, CONEXÃO SOLDADA, DN 65 (2 1/2"), INSTALADO EM REDE DE ALIMENTAÇÃO PARA SPRINKLER - FORNECIMENTO E INSTALAÇÃO. AF_12/2015</t>
  </si>
  <si>
    <t>CONCRETO USINADO, FCK = 30 MPA</t>
  </si>
  <si>
    <t>REMOÇÃO DE HIDRANTES</t>
  </si>
  <si>
    <t>RETIRADA DE PORTAS</t>
  </si>
  <si>
    <t>UNIÃO, EM FERRO GALVANIZADO, DN 50 (2"), CONEXÃO ROSQUEADA, INSTALADO EM PRUMADAS - FORNECIMENTO E INSTALAÇÃO. AF_12/2015</t>
  </si>
  <si>
    <t>CAIXA DE FERRO ESTAMPADA 4´ X 4´</t>
  </si>
  <si>
    <t>PLACA DE SINALIZAÇÃO EM PVC FOTOLUMINESCENTE (240X120MM), COM INDICAÇÃO DE ROTA DE EVACUAÇÃO E SAÍDA DE EMERGÊNCIA</t>
  </si>
  <si>
    <t>CABO DE COBRE FLEXÍVEL DE 2,5 MM², ISOLAMENTO 0,6/1KV - ISOLAÇÃO HEPR 90°C  (TERRA COR VERDE)</t>
  </si>
  <si>
    <t>CABO DE COBRE FLEXÍVEL DE 2,5 MM², ISOLAMENTO 0,6/1KV - ISOLAÇÃO HEPR 90°C (NEUTRO COR AZUL)</t>
  </si>
  <si>
    <t>CABO DE COBRE FLEXÍVEL DE 16 MM², ISOLAMENTO 0,6/1KV - ISOLAÇÃO HEPR 90°C  (TERRA COR VERDE)</t>
  </si>
  <si>
    <t>CABO DE COBRE FLEXÍVEL DE 16 MM², ISOLAMENTO 0,6/1KV - ISOLAÇÃO HEPR 90°C (NEUTRO COR AZUL)</t>
  </si>
  <si>
    <t>REMOÇÃO DE TUBULAÇÃO HIDRÁULICA EM GERAL, INCLUINDO CONEXÕES, CAIXAS E RALOS</t>
  </si>
  <si>
    <t>PLACA DE SINALIZAÇÃO EM PVC FOTOLUMINESCENTE, COM IDENTIFICAÇÃO DE PAVIMENTOS</t>
  </si>
  <si>
    <t>CONDULETE DE ALUMÍNIO, TIPO X, PARA ELETRODUTO DE AÇO GALVANIZADO DN 20 MM (3/4''), APARENTE - FORNECIMENTO E INSTALAÇÃO. AF_11/2016_P</t>
  </si>
  <si>
    <t>TÊ, EM FERRO GALVANIZADO, CONEXÃO ROSQUEADA, DN 65 (2 1/2"), INSTALADO EM REDE DE ALIMENTAÇÃO PARA SPRINKLER - FORNECIMENTO E INSTALAÇÃO. AF_12/2015</t>
  </si>
  <si>
    <t>CURVA 90 GRAUS, EM AÇO, CONEXÃO RANHURADA, DN 65 (2 1/2), INSTALADO EM PRUMADAS - FORNECIMENTO E INSTALAÇÃO. AF_12/2015</t>
  </si>
  <si>
    <t>DEMOLIÇÃO MANUAL DE ALVENARIA DE FUNDAÇÃO/EMBASAMENTO</t>
  </si>
  <si>
    <t>CAIXA DE PASSAGEM EM CHAPA, COM TAMPA PARAFUSADA, 100 X 100 X 80 MM</t>
  </si>
  <si>
    <t>ADAPTADOR DE ENGATE RÁPIDO EM LATÃO DE 2 1/2´ X 2 1/2´</t>
  </si>
  <si>
    <t>TAMPÃO DE ENGATE RÁPIDO EM LATÃO, DN= 2 1/2´, COM CORRENTE</t>
  </si>
  <si>
    <t>TÊ, EM FERRO GALVANIZADO, CONEXÃO ROSQUEADA, DN 50 (2"), INSTALADO EM REDE DE ALIMENTAÇÃO PARA SPRINKLER - FORNECIMENTO E INSTALAÇÃO. AF_12/2015</t>
  </si>
  <si>
    <t>DEMOLIÇÃO MANUAL DE PAINÉIS DIVISÓRIAS, INCLUSIVE MONTANTES METÁLICOS</t>
  </si>
  <si>
    <t>REMOÇÃO DE PISO DE BORRACHA</t>
  </si>
  <si>
    <t>DIVISÓRIA CEGA TIPO NAVAL COM MIOLO MINERAL, ACABAMENTO EM LAMINADO MELAMÍNICO, COM ESPESSURA DE 3,5 CM</t>
  </si>
  <si>
    <t>MEMÓRIAS DE CÁLCULO</t>
  </si>
  <si>
    <t>CÓD.</t>
  </si>
  <si>
    <t>DEMOLIÇÕES E REMOÇÕES</t>
  </si>
  <si>
    <t>SERVIÇOS</t>
  </si>
  <si>
    <t>REMOÇÃO DE DIVISÓRIA NAVAL</t>
  </si>
  <si>
    <t>DEM0001</t>
  </si>
  <si>
    <t>REMOÇÃO DE FORRO EM FIBRA MINERAL</t>
  </si>
  <si>
    <t>DEM0002</t>
  </si>
  <si>
    <t>DEM0003</t>
  </si>
  <si>
    <t>DEMOLIÇÃO DE MURO EM ALVENARIA</t>
  </si>
  <si>
    <t>M³</t>
  </si>
  <si>
    <t>DEM0004</t>
  </si>
  <si>
    <t>DEM0005</t>
  </si>
  <si>
    <t>DEM0006</t>
  </si>
  <si>
    <t>M</t>
  </si>
  <si>
    <t>DEM0007</t>
  </si>
  <si>
    <t>REMOÇÃO DE TUBULAÇÃO DE INCÊNDIO</t>
  </si>
  <si>
    <t>DEM0008</t>
  </si>
  <si>
    <t>DEM0009</t>
  </si>
  <si>
    <t>TER</t>
  </si>
  <si>
    <t>1º PAV</t>
  </si>
  <si>
    <t>2º PAV</t>
  </si>
  <si>
    <t>3º PAV</t>
  </si>
  <si>
    <t>4º PAV</t>
  </si>
  <si>
    <t>5º PAV</t>
  </si>
  <si>
    <t>COB</t>
  </si>
  <si>
    <t>DIV0001</t>
  </si>
  <si>
    <t>DIV0004</t>
  </si>
  <si>
    <t>DIV0005</t>
  </si>
  <si>
    <t>PISOS</t>
  </si>
  <si>
    <t>PIS0001</t>
  </si>
  <si>
    <t>FORROS</t>
  </si>
  <si>
    <t>FOR0001</t>
  </si>
  <si>
    <t>POR0001</t>
  </si>
  <si>
    <t>PORTA CORTA-FOGO P90 (DUAS FOLHAS)</t>
  </si>
  <si>
    <t>POR0002</t>
  </si>
  <si>
    <t>POR0003</t>
  </si>
  <si>
    <t>POR0006</t>
  </si>
  <si>
    <t>SISTEMA DE DETECÇÃO E ALARME DE INCÊNDIO</t>
  </si>
  <si>
    <t>SDAI0001</t>
  </si>
  <si>
    <t>SDAI0002</t>
  </si>
  <si>
    <t>SDAI0003</t>
  </si>
  <si>
    <t>SDAI0004</t>
  </si>
  <si>
    <t>SDAI0005</t>
  </si>
  <si>
    <t>SDAI0006</t>
  </si>
  <si>
    <t>SDAI0007</t>
  </si>
  <si>
    <t>SDAI0008</t>
  </si>
  <si>
    <t>SDAI0009</t>
  </si>
  <si>
    <t>CABOS</t>
  </si>
  <si>
    <t>SDAI0010</t>
  </si>
  <si>
    <t>EQUIPAMENTOS</t>
  </si>
  <si>
    <t>SDAI0011</t>
  </si>
  <si>
    <t>SDAI0012</t>
  </si>
  <si>
    <t xml:space="preserve">MÓDULO DE SUPERVISÃO COM AS CARACTERÍSTICAS: FUNÇÃO: SUPERVISIONAR DISPOSITIVOS QUE, EM ALARME, FECHEM UM CONTATO, LIVRE DE POTENCIAL, TAIS COMO: CHAVES DE FLUXO, BOMBAS E REGISTROS DE SISTEMA DE SPRINKLERS; E CHAVES BÓIA DE NÍVEL MÍNIMO DOS RESERVATÓRIOS DE INCÊNDIO, CONFORME INDICADO NAS PLANTAS DO PROJETO. 
</t>
  </si>
  <si>
    <t>SDAI0013</t>
  </si>
  <si>
    <t xml:space="preserve">MÓDULO DE SUPERVISÃO COM AS CARACTERÍSTICAS: FUNÇÃO: LIGAR PRESSURIZAÇÃO DE ESCADAS, ABRIR (OU FECHAR) DAMPERES, LIGAR BOMBAS; ENVIAR AO SISTEMA DE ELEVADORES UM COMANDO DE DESCIDA; ENVIAR AO CONTROLE DE ACESSOS UM COMANDO DE ABERTURA DE PASSAGENS RESTRITAS; LIBERAR O FECHAMENTO DE PORTAS CORTA FOGO E OUTROS COMANDOS SIMILARES, CONFORME INDICADO NAS PLANTAS DO PROJETO.
</t>
  </si>
  <si>
    <t>SDAI0014</t>
  </si>
  <si>
    <t>SDAI0015</t>
  </si>
  <si>
    <t>SDAI0016</t>
  </si>
  <si>
    <t>SDAI0017</t>
  </si>
  <si>
    <t>SDAI0018</t>
  </si>
  <si>
    <t>SDAI0019</t>
  </si>
  <si>
    <t>PINTURAS</t>
  </si>
  <si>
    <t>PINTURA DE TUBULAÇÕES</t>
  </si>
  <si>
    <t>SDAI0020</t>
  </si>
  <si>
    <t>SISTEMA DE HIDRANTES</t>
  </si>
  <si>
    <t>TUBULAÇOES</t>
  </si>
  <si>
    <t>HID0001</t>
  </si>
  <si>
    <t>COTOVELO 90º  2 1/2"</t>
  </si>
  <si>
    <t>HID0002</t>
  </si>
  <si>
    <t>CURVA 90º - RAIO CURTO  2 1/2"</t>
  </si>
  <si>
    <t>HID0003</t>
  </si>
  <si>
    <t>TÊ 2 1/2"</t>
  </si>
  <si>
    <t>HID0004</t>
  </si>
  <si>
    <t>HID0005</t>
  </si>
  <si>
    <t>HID0006</t>
  </si>
  <si>
    <t>REGISTROS E VÁLVULAS</t>
  </si>
  <si>
    <t>HID0007</t>
  </si>
  <si>
    <t>HID0008</t>
  </si>
  <si>
    <t>HID0009</t>
  </si>
  <si>
    <t>ABRIGOS PARA HIDRANTES</t>
  </si>
  <si>
    <t>HID0010</t>
  </si>
  <si>
    <t>HID0011</t>
  </si>
  <si>
    <t>HID0012</t>
  </si>
  <si>
    <t>HID0013</t>
  </si>
  <si>
    <t>HID0014</t>
  </si>
  <si>
    <t>HID0015</t>
  </si>
  <si>
    <t>HID0016</t>
  </si>
  <si>
    <t>HID0017</t>
  </si>
  <si>
    <t>HID0018</t>
  </si>
  <si>
    <t>SPK0001</t>
  </si>
  <si>
    <t>SPK0002</t>
  </si>
  <si>
    <t>SPK0003</t>
  </si>
  <si>
    <t>SPK0004</t>
  </si>
  <si>
    <t>SPK0005</t>
  </si>
  <si>
    <t>SPK0006</t>
  </si>
  <si>
    <t>BUCHA DE REDUÇÃO CONCÊNTRICAS 1 1/2"-1 1/4"</t>
  </si>
  <si>
    <t>BUCHA DE REDUÇÃO CONCÊNTRICAS 1 1/4"-1/2"</t>
  </si>
  <si>
    <t>BUCHA DE REDUÇÃO CONCÊNTRICAS 2 1/2"-1 1/2"</t>
  </si>
  <si>
    <t>BUCHA DE REDUÇÃO CONCÊNTRICAS 2 1/2"-2"</t>
  </si>
  <si>
    <t>BUCHA DE REDUÇÃO CONCÊNTRICAS 2"-1 1/2"</t>
  </si>
  <si>
    <t>BUCHA DE REDUÇÃO CONCÊNTRICAS 3"-1 1/4"</t>
  </si>
  <si>
    <t>BUCHA DE REDUÇÃO CONCÊNTRICAS 3"-1.1/2"</t>
  </si>
  <si>
    <t>BUCHA DE REDUÇÃO CONCÊNTRICAS 3"-2"</t>
  </si>
  <si>
    <t>BUCHA DE REDUÇÃO CONCÊNTRICAS 4"-3"</t>
  </si>
  <si>
    <t>BUCHA DE REDUÇÃO EXCÊNTRICA 3"-1 1/4"</t>
  </si>
  <si>
    <t>BUCHA DE REDUÇÃO EXCÊNTRICA 4"-1.1/2"</t>
  </si>
  <si>
    <t>COTOVELO 90º 1 1/2"</t>
  </si>
  <si>
    <t>COTOVELO 90º 1 1/4"</t>
  </si>
  <si>
    <t>COTOVELO 90º 2 1/2"</t>
  </si>
  <si>
    <t>SPK0021</t>
  </si>
  <si>
    <t>COTOVELO 90º 2"</t>
  </si>
  <si>
    <t>COTOVELO 90º 3"</t>
  </si>
  <si>
    <t>SPK0023</t>
  </si>
  <si>
    <t>COTOVELO 90º 4"</t>
  </si>
  <si>
    <t>SPK0024</t>
  </si>
  <si>
    <t>CURVAS DE REDUÇÃO 3"-1 1/2"</t>
  </si>
  <si>
    <t>CURVAS DE REDUÇÃO 3"-2"</t>
  </si>
  <si>
    <t>CURVAS DE REDUÇÃO 4"-2 1/2"</t>
  </si>
  <si>
    <t>CURVAS DE REDUÇÃO 4"-3"</t>
  </si>
  <si>
    <t>TÊ 1 1/2"</t>
  </si>
  <si>
    <t>SPK0029</t>
  </si>
  <si>
    <t>SPK0030</t>
  </si>
  <si>
    <t>TÊ 2"</t>
  </si>
  <si>
    <t>SPK0031</t>
  </si>
  <si>
    <t>TÊ 3"</t>
  </si>
  <si>
    <t>SPK0032</t>
  </si>
  <si>
    <t>TÊ 4"</t>
  </si>
  <si>
    <t>TÊ DE REDUÇÃO 1 1/2"-1.1/4"</t>
  </si>
  <si>
    <t>TÊ DE REDUÇÃO 2"-1.1/2"</t>
  </si>
  <si>
    <t>TÊ DE REDUÇÃO 2"-1.1/4"</t>
  </si>
  <si>
    <t>TÊ DE REDUÇÃO 2.1/2"-1.1/2"</t>
  </si>
  <si>
    <t>TÊ DE REDUÇÃO 2.1/2"-1.1/4"</t>
  </si>
  <si>
    <t>TÊ DE REDUÇÃO 3"-1.1/2"</t>
  </si>
  <si>
    <t>TÊ DE REDUÇÃO 3"-1.1/4"</t>
  </si>
  <si>
    <t>TÊ DE REDUÇÃO 3"-2"</t>
  </si>
  <si>
    <t>TÊ DE REDUÇÃO 3"-2.1/2"</t>
  </si>
  <si>
    <t>TÊ DE REDUÇÃO 4"-1.1/2"</t>
  </si>
  <si>
    <t>TÊ DE REDUÇÃO 4"-2"</t>
  </si>
  <si>
    <t>TÊ DE REDUÇÃO 4"-2.1/2"</t>
  </si>
  <si>
    <t>TÊ DE REDUÇÃO 4"-3"</t>
  </si>
  <si>
    <t>SPRINKLER</t>
  </si>
  <si>
    <t>SPK0047</t>
  </si>
  <si>
    <t>REGISTROS, VÁLVULAS E ACESSÓRIOS</t>
  </si>
  <si>
    <t>SPK0048</t>
  </si>
  <si>
    <t>SPK0049</t>
  </si>
  <si>
    <t>SPK0050</t>
  </si>
  <si>
    <t>SPK0051</t>
  </si>
  <si>
    <t>SPK0052</t>
  </si>
  <si>
    <t>SPK0053</t>
  </si>
  <si>
    <t>SPK0054</t>
  </si>
  <si>
    <t>SPK0055</t>
  </si>
  <si>
    <t>SPK0056</t>
  </si>
  <si>
    <t>CURVA MACHO - FÊMEA 2.1/2"</t>
  </si>
  <si>
    <t>SPK0057</t>
  </si>
  <si>
    <t>SPK0058</t>
  </si>
  <si>
    <t>SPK0059</t>
  </si>
  <si>
    <t>REGISTRO DE GAVETA COM HASTE ASCENDENTE DE BRONZE 2.1/2"</t>
  </si>
  <si>
    <t>SPK0060</t>
  </si>
  <si>
    <t>SPK0061</t>
  </si>
  <si>
    <t>SPK0062</t>
  </si>
  <si>
    <t>BOMBAS</t>
  </si>
  <si>
    <t>BOM0001</t>
  </si>
  <si>
    <t>BOM0002</t>
  </si>
  <si>
    <t>BOM0003</t>
  </si>
  <si>
    <t>ILUMINAÇÃO DE EMERGÊNCIA</t>
  </si>
  <si>
    <t>ILU0001</t>
  </si>
  <si>
    <t>ILU0002</t>
  </si>
  <si>
    <t>ILU0003</t>
  </si>
  <si>
    <t>ILU0004</t>
  </si>
  <si>
    <t>ILU0005</t>
  </si>
  <si>
    <t>ILU0006</t>
  </si>
  <si>
    <t>TOMADAS E DISJUNTORES</t>
  </si>
  <si>
    <t>ILU0007</t>
  </si>
  <si>
    <t>ILU0008</t>
  </si>
  <si>
    <t>ACESSÓRIOS</t>
  </si>
  <si>
    <t>ILU0009</t>
  </si>
  <si>
    <t>ILU0010</t>
  </si>
  <si>
    <t>ILU0011</t>
  </si>
  <si>
    <t>ILU0012</t>
  </si>
  <si>
    <t>ILU0013</t>
  </si>
  <si>
    <t>ILU0014</t>
  </si>
  <si>
    <t>LUMINÁRIAS</t>
  </si>
  <si>
    <t>ILU0015</t>
  </si>
  <si>
    <t>ILU0016</t>
  </si>
  <si>
    <t>EXTINTORES</t>
  </si>
  <si>
    <t>EXT0001</t>
  </si>
  <si>
    <t>SERRALHERIA</t>
  </si>
  <si>
    <t>SER0001</t>
  </si>
  <si>
    <t>SIN0004</t>
  </si>
  <si>
    <t>SIN0005</t>
  </si>
  <si>
    <t>ALIMENTADORES</t>
  </si>
  <si>
    <t>ALI0001</t>
  </si>
  <si>
    <t>ALI0002</t>
  </si>
  <si>
    <t>ALI0003</t>
  </si>
  <si>
    <t>ALI0004</t>
  </si>
  <si>
    <t>ALI0005</t>
  </si>
  <si>
    <t>ALI0006</t>
  </si>
  <si>
    <t>ALI0007</t>
  </si>
  <si>
    <t>ALI0008</t>
  </si>
  <si>
    <t>ALI0009</t>
  </si>
  <si>
    <t>ALI0010</t>
  </si>
  <si>
    <t>ALI0011</t>
  </si>
  <si>
    <t>ALI0012</t>
  </si>
  <si>
    <t>ALI0013</t>
  </si>
  <si>
    <t>ALI0014</t>
  </si>
  <si>
    <t>ALI0015</t>
  </si>
  <si>
    <t>ALI0016</t>
  </si>
  <si>
    <t>ALI0017</t>
  </si>
  <si>
    <t>ALI0018</t>
  </si>
  <si>
    <t>ALI0019</t>
  </si>
  <si>
    <t>ALI0020</t>
  </si>
  <si>
    <t>ALI0021</t>
  </si>
  <si>
    <t>RESERVATÓRIO</t>
  </si>
  <si>
    <t>02.10.020</t>
  </si>
  <si>
    <t>RES0001</t>
  </si>
  <si>
    <t>ESTACAS</t>
  </si>
  <si>
    <t>12.09.140</t>
  </si>
  <si>
    <t>RES0002</t>
  </si>
  <si>
    <t>11.01.100</t>
  </si>
  <si>
    <t>RES0003</t>
  </si>
  <si>
    <t>11.16.080</t>
  </si>
  <si>
    <t>RES0004</t>
  </si>
  <si>
    <t>KG</t>
  </si>
  <si>
    <t>10.01.040</t>
  </si>
  <si>
    <t>RES0005</t>
  </si>
  <si>
    <t>10.01.060</t>
  </si>
  <si>
    <t>RES0006</t>
  </si>
  <si>
    <t>BLOCOS</t>
  </si>
  <si>
    <t>RES0007</t>
  </si>
  <si>
    <t>09.01.020</t>
  </si>
  <si>
    <t>RES0008</t>
  </si>
  <si>
    <t>11.01.130</t>
  </si>
  <si>
    <t>RES0009</t>
  </si>
  <si>
    <t>RES0010</t>
  </si>
  <si>
    <t>RES0011</t>
  </si>
  <si>
    <t>RES0012</t>
  </si>
  <si>
    <t>VIGAS</t>
  </si>
  <si>
    <t>RES0013</t>
  </si>
  <si>
    <t>RES0014</t>
  </si>
  <si>
    <t>32.16.030</t>
  </si>
  <si>
    <t>RES0015</t>
  </si>
  <si>
    <t>11.01.160</t>
  </si>
  <si>
    <t>RES0016</t>
  </si>
  <si>
    <t>RES0017</t>
  </si>
  <si>
    <t>RES0018</t>
  </si>
  <si>
    <t>RES0019</t>
  </si>
  <si>
    <t>RADIER</t>
  </si>
  <si>
    <t>Compactação de aterro mecanizado mínimo de 95% PN, sem fornecimento de solo em campo aberto</t>
  </si>
  <si>
    <t>Base de brita graduada</t>
  </si>
  <si>
    <t>RES0020</t>
  </si>
  <si>
    <t>Lona plástica</t>
  </si>
  <si>
    <t>RES0021</t>
  </si>
  <si>
    <t>RES0022</t>
  </si>
  <si>
    <t>RES0023</t>
  </si>
  <si>
    <t>RES0024</t>
  </si>
  <si>
    <t>RES0025</t>
  </si>
  <si>
    <t>EIXO X</t>
  </si>
  <si>
    <t>COMP.</t>
  </si>
  <si>
    <t>COMP. TOTAL</t>
  </si>
  <si>
    <t>L1</t>
  </si>
  <si>
    <t>L2</t>
  </si>
  <si>
    <t>L3</t>
  </si>
  <si>
    <t>L4</t>
  </si>
  <si>
    <t>L5</t>
  </si>
  <si>
    <t>EIXO Y</t>
  </si>
  <si>
    <t>KG/M</t>
  </si>
  <si>
    <t>KG TOTAL</t>
  </si>
  <si>
    <t>RES0026</t>
  </si>
  <si>
    <t>RESERVATÓRIOS</t>
  </si>
  <si>
    <t>RES0027</t>
  </si>
  <si>
    <t>RES0028</t>
  </si>
  <si>
    <t>CASA DE BOMBAS</t>
  </si>
  <si>
    <t>14.10.121</t>
  </si>
  <si>
    <t>CB0001</t>
  </si>
  <si>
    <t>13.01.310</t>
  </si>
  <si>
    <t>CB0002</t>
  </si>
  <si>
    <t>17.02.020</t>
  </si>
  <si>
    <t>CB0003</t>
  </si>
  <si>
    <t>17.02.220</t>
  </si>
  <si>
    <t>CB0004</t>
  </si>
  <si>
    <t>33.10.100</t>
  </si>
  <si>
    <t>CB0005</t>
  </si>
  <si>
    <t>FUROS</t>
  </si>
  <si>
    <t>TÉRREO</t>
  </si>
  <si>
    <t>1º PAV.</t>
  </si>
  <si>
    <t>2º PAV.</t>
  </si>
  <si>
    <t>3º PAV.</t>
  </si>
  <si>
    <t>4º PAV.</t>
  </si>
  <si>
    <t>5º PAV.</t>
  </si>
  <si>
    <t>TOTAL</t>
  </si>
  <si>
    <t>FUR0001</t>
  </si>
  <si>
    <t>CRONOGRAMA FÍSICO</t>
  </si>
  <si>
    <t>NOV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</si>
  <si>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</si>
  <si>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</si>
  <si>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</si>
  <si>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</si>
  <si>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</si>
  <si>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</si>
  <si>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</si>
  <si>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</si>
  <si>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</si>
  <si>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</si>
  <si>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</si>
  <si>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DESCRIÇÃO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</si>
  <si>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</si>
  <si>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</si>
  <si>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</si>
  <si>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</si>
  <si>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</si>
  <si>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</si>
  <si>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</si>
  <si>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</si>
  <si>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</si>
  <si>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</si>
  <si>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</si>
  <si>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</si>
  <si>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1.1</t>
  </si>
  <si>
    <t>1.3</t>
  </si>
  <si>
    <t>1.4</t>
  </si>
  <si>
    <t>1.6</t>
  </si>
  <si>
    <t>1.7</t>
  </si>
  <si>
    <t>1.8</t>
  </si>
  <si>
    <t>1.10</t>
  </si>
  <si>
    <t>1.11</t>
  </si>
  <si>
    <t>1.12</t>
  </si>
  <si>
    <t>1.13</t>
  </si>
  <si>
    <t>1.15</t>
  </si>
  <si>
    <t>1.16</t>
  </si>
  <si>
    <t>1.17</t>
  </si>
  <si>
    <t>2.0</t>
  </si>
  <si>
    <t>2.1</t>
  </si>
  <si>
    <t>2.2</t>
  </si>
  <si>
    <t>2.3</t>
  </si>
  <si>
    <t>2.4</t>
  </si>
  <si>
    <t>2.5</t>
  </si>
  <si>
    <t>2.6</t>
  </si>
  <si>
    <t>CRONOGRAMA FÍSICO FINANCEIRO</t>
  </si>
  <si>
    <t>CUSTOS INDIRETOS</t>
  </si>
  <si>
    <t>COMPOSIÇÃO DO BDI</t>
  </si>
  <si>
    <t>MÍNIMO (%)</t>
  </si>
  <si>
    <t>MÉDIO (%)</t>
  </si>
  <si>
    <t>AC</t>
  </si>
  <si>
    <t>S + G</t>
  </si>
  <si>
    <t>**Conforme ACÓRDÃO Nº 2622/2013 – TCU – Plenário</t>
  </si>
  <si>
    <t xml:space="preserve">CÓDIGO </t>
  </si>
  <si>
    <t xml:space="preserve">VALOR UNITÁRIO </t>
  </si>
  <si>
    <t xml:space="preserve">VALOR TOTAL </t>
  </si>
  <si>
    <t>RUA PIO XI 1500</t>
  </si>
  <si>
    <t xml:space="preserve">CDHU </t>
  </si>
  <si>
    <t xml:space="preserve">PLANILHA ORÇAMENTÁRIA  - CUSTOS DE OBRA </t>
  </si>
  <si>
    <t>SINAPI</t>
  </si>
  <si>
    <t>QTDADE</t>
  </si>
  <si>
    <t xml:space="preserve">TRANSPORTE DE MATERIAL DEMOLIDO EM CAÇAMBA E PAGAMENTO DE  TAXAS PARA DESTINAÇÃO DOS RESÍDUOS </t>
  </si>
  <si>
    <t xml:space="preserve">UNIDADE </t>
  </si>
  <si>
    <t>M2</t>
  </si>
  <si>
    <t>04.03.040</t>
  </si>
  <si>
    <t>UNMES</t>
  </si>
  <si>
    <t>02.03.060</t>
  </si>
  <si>
    <t>02.03.110</t>
  </si>
  <si>
    <t>02.08.040</t>
  </si>
  <si>
    <t>05.04.060</t>
  </si>
  <si>
    <t>M3</t>
  </si>
  <si>
    <t>05.07.050</t>
  </si>
  <si>
    <t>T</t>
  </si>
  <si>
    <t>02.06.040</t>
  </si>
  <si>
    <t>02.05.080</t>
  </si>
  <si>
    <t xml:space="preserve">Esmalte a base de água em estrutura metálica  </t>
  </si>
  <si>
    <t>01.17.031</t>
  </si>
  <si>
    <t>Projeto executivo de arquitetura em formato A1</t>
  </si>
  <si>
    <t>01.17.111</t>
  </si>
  <si>
    <t>Projeto executivo de instalações elétricas em formato A1</t>
  </si>
  <si>
    <t>01.17.151</t>
  </si>
  <si>
    <t>Projeto executivo de climatização em formato A1</t>
  </si>
  <si>
    <t>Remoção de entulho de obra com caçamba metálica - gesso e/ou drywall</t>
  </si>
  <si>
    <t>05.07.070</t>
  </si>
  <si>
    <t>2.1.1</t>
  </si>
  <si>
    <t>2.2.1</t>
  </si>
  <si>
    <t>2.2.2</t>
  </si>
  <si>
    <t xml:space="preserve">KG </t>
  </si>
  <si>
    <t>15.03.030</t>
  </si>
  <si>
    <t xml:space="preserve">Fornecimento e montagem de estrutura em aço ASTM-A36, sem pintura </t>
  </si>
  <si>
    <t>1.5.1</t>
  </si>
  <si>
    <t>4.2</t>
  </si>
  <si>
    <t>5.1</t>
  </si>
  <si>
    <t>5.2</t>
  </si>
  <si>
    <t>5.3</t>
  </si>
  <si>
    <t>1.3.1</t>
  </si>
  <si>
    <t>VALOR TOTAL(A+B)</t>
  </si>
  <si>
    <t xml:space="preserve">VALOR C/ BDI (B) </t>
  </si>
  <si>
    <t>VALOR TOTAL S/ BDI(A)</t>
  </si>
  <si>
    <t>33.07.303</t>
  </si>
  <si>
    <t>Proteção passiva contra incêndio com tinta intumescente, com tempo requerido de resistência ao fogo TRRF = 60 min - aplicação em estrutura metálica</t>
  </si>
  <si>
    <t>H</t>
  </si>
  <si>
    <t>4.3</t>
  </si>
  <si>
    <t xml:space="preserve">EQUIPE TECNICA DE OBRAS </t>
  </si>
  <si>
    <t>MES</t>
  </si>
  <si>
    <t>Proteção em madeira e lona plástica para equipamento mecânico ou informática - para obras de reforma</t>
  </si>
  <si>
    <t>02.03.500</t>
  </si>
  <si>
    <t>02.03.120</t>
  </si>
  <si>
    <t>Tapume fixo para fechamento de áreas, com portão</t>
  </si>
  <si>
    <t>02.03.240</t>
  </si>
  <si>
    <t>Proteção de piso com tecido de aniagem e gesso</t>
  </si>
  <si>
    <t>02.03.030</t>
  </si>
  <si>
    <t>Proteção de superfícies em geral com plástico bolha</t>
  </si>
  <si>
    <t xml:space="preserve"> 04.03.080 </t>
  </si>
  <si>
    <t xml:space="preserve"> 04.30.020 </t>
  </si>
  <si>
    <t xml:space="preserve"> 04.02.030 </t>
  </si>
  <si>
    <t xml:space="preserve"> 04.02.140 </t>
  </si>
  <si>
    <t xml:space="preserve"> 04.01.020 </t>
  </si>
  <si>
    <t xml:space="preserve"> 03.09.020 </t>
  </si>
  <si>
    <t xml:space="preserve"> 05.09.008 </t>
  </si>
  <si>
    <t>Retirada de cumeeira ou espigão perfil qualquer</t>
  </si>
  <si>
    <t>Remoção de calha ou rufo</t>
  </si>
  <si>
    <t>Retirada de peças lineares em madeira com seção superior a 60 cm²</t>
  </si>
  <si>
    <t>Retirada de estrutura metálica</t>
  </si>
  <si>
    <t>Retirada de placa cimentícia</t>
  </si>
  <si>
    <t>Demolição manual de camada impermeabilizante</t>
  </si>
  <si>
    <t>Taxa de destinação de resíduo sólido em aterro - telhas cimento amianto</t>
  </si>
  <si>
    <t>Kg</t>
  </si>
  <si>
    <t>2.1.3</t>
  </si>
  <si>
    <t>2.1.7</t>
  </si>
  <si>
    <t>2.1.4</t>
  </si>
  <si>
    <t>2.1.5</t>
  </si>
  <si>
    <t>2.1.6</t>
  </si>
  <si>
    <t>11.18.060</t>
  </si>
  <si>
    <t>C01</t>
  </si>
  <si>
    <t>C02</t>
  </si>
  <si>
    <t>C03</t>
  </si>
  <si>
    <t>C04</t>
  </si>
  <si>
    <t>C05</t>
  </si>
  <si>
    <t>C06</t>
  </si>
  <si>
    <t>A01</t>
  </si>
  <si>
    <t>A02</t>
  </si>
  <si>
    <t>A03</t>
  </si>
  <si>
    <t>A04</t>
  </si>
  <si>
    <t>03</t>
  </si>
  <si>
    <t>PLANILHA - COBERTURA FAPESP</t>
  </si>
  <si>
    <t>1.4.1</t>
  </si>
  <si>
    <t>05.09.008</t>
  </si>
  <si>
    <t>Unidade</t>
  </si>
  <si>
    <t>4.1</t>
  </si>
  <si>
    <t>REMOÇÃO DE ENTULHO DE ENTULHO DE OBRA</t>
  </si>
  <si>
    <t>2.1.2</t>
  </si>
  <si>
    <t>2.3.1</t>
  </si>
  <si>
    <t>2.3.3</t>
  </si>
  <si>
    <t>2.4.2</t>
  </si>
  <si>
    <t xml:space="preserve">AS-BUILT </t>
  </si>
  <si>
    <t>2.5.1</t>
  </si>
  <si>
    <t>2.5.2</t>
  </si>
  <si>
    <t>2.5.3</t>
  </si>
  <si>
    <t>2.5.4</t>
  </si>
  <si>
    <t xml:space="preserve">PÓS OBRA  </t>
  </si>
  <si>
    <t>LIMPEZA</t>
  </si>
  <si>
    <t>Lona plástica - 150 micron</t>
  </si>
  <si>
    <t>4.1.1</t>
  </si>
  <si>
    <t>4.2.1</t>
  </si>
  <si>
    <t>4.3.1</t>
  </si>
  <si>
    <t>17.01.020</t>
  </si>
  <si>
    <t>2.3.4</t>
  </si>
  <si>
    <t>2.3.5</t>
  </si>
  <si>
    <t>4.1.2</t>
  </si>
  <si>
    <t>4.1.3</t>
  </si>
  <si>
    <t>4.1.4</t>
  </si>
  <si>
    <t>4.1.5</t>
  </si>
  <si>
    <t>4.1.6</t>
  </si>
  <si>
    <t>4.1.7</t>
  </si>
  <si>
    <t>4.2.2</t>
  </si>
  <si>
    <t>4.3.4</t>
  </si>
  <si>
    <t>4.3.5</t>
  </si>
  <si>
    <t>4.4</t>
  </si>
  <si>
    <t>4.4.1</t>
  </si>
  <si>
    <t>4.4.2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</si>
  <si>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</si>
  <si>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</si>
  <si>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</si>
  <si>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</si>
  <si>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</si>
  <si>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</si>
  <si>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</si>
  <si>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</si>
  <si>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</si>
  <si>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5.3.1</t>
  </si>
  <si>
    <t>5.3.4</t>
  </si>
  <si>
    <t>5.3.5</t>
  </si>
  <si>
    <t>5.4</t>
  </si>
  <si>
    <t>5.4.1</t>
  </si>
  <si>
    <t>5.4.2</t>
  </si>
  <si>
    <t>6.1</t>
  </si>
  <si>
    <t>6.1.1</t>
  </si>
  <si>
    <t>6.1.2</t>
  </si>
  <si>
    <t>6.1.3</t>
  </si>
  <si>
    <t>6.1.4</t>
  </si>
  <si>
    <t>6.1.5</t>
  </si>
  <si>
    <t>6.1.6</t>
  </si>
  <si>
    <t>6.1.7</t>
  </si>
  <si>
    <t>6.2</t>
  </si>
  <si>
    <t>6.2.1</t>
  </si>
  <si>
    <t>6.2.2</t>
  </si>
  <si>
    <t>6.3</t>
  </si>
  <si>
    <t>6.3.1</t>
  </si>
  <si>
    <t>6.3.4</t>
  </si>
  <si>
    <t>6.3.5</t>
  </si>
  <si>
    <t>6.4</t>
  </si>
  <si>
    <t>6.4.1</t>
  </si>
  <si>
    <t>7.1</t>
  </si>
  <si>
    <t>7.1.1</t>
  </si>
  <si>
    <t>7.1.2</t>
  </si>
  <si>
    <t>7.1.3</t>
  </si>
  <si>
    <t>7.1.4</t>
  </si>
  <si>
    <t>7.1.5</t>
  </si>
  <si>
    <t>7.1.6</t>
  </si>
  <si>
    <t>7.1.7</t>
  </si>
  <si>
    <t>7.2</t>
  </si>
  <si>
    <t>7.2.1</t>
  </si>
  <si>
    <t>7.2.2</t>
  </si>
  <si>
    <t>7.3</t>
  </si>
  <si>
    <t>7.3.1</t>
  </si>
  <si>
    <t>7.3.4</t>
  </si>
  <si>
    <t>7.3.5</t>
  </si>
  <si>
    <t>7.4</t>
  </si>
  <si>
    <t>7.4.1</t>
  </si>
  <si>
    <t>7.4.2</t>
  </si>
  <si>
    <t>12.1</t>
  </si>
  <si>
    <t>12.1.1</t>
  </si>
  <si>
    <t>8.1</t>
  </si>
  <si>
    <t>8.2</t>
  </si>
  <si>
    <t>8.3</t>
  </si>
  <si>
    <t>9.1</t>
  </si>
  <si>
    <t>9.2</t>
  </si>
  <si>
    <t>9.3</t>
  </si>
  <si>
    <t>10.1</t>
  </si>
  <si>
    <t>10.2</t>
  </si>
  <si>
    <t>10.3</t>
  </si>
  <si>
    <t>11.1</t>
  </si>
  <si>
    <t>11.2</t>
  </si>
  <si>
    <t>11.3</t>
  </si>
  <si>
    <t>8.1.1</t>
  </si>
  <si>
    <t>8.2.1</t>
  </si>
  <si>
    <t>8.2.2</t>
  </si>
  <si>
    <t>8.3.1</t>
  </si>
  <si>
    <t>8.3.2</t>
  </si>
  <si>
    <t>9.1.1</t>
  </si>
  <si>
    <t>9.2.1</t>
  </si>
  <si>
    <t>9.2.2</t>
  </si>
  <si>
    <t>9.3.1</t>
  </si>
  <si>
    <t>9.3.2</t>
  </si>
  <si>
    <t>10.1.1</t>
  </si>
  <si>
    <t>10.2.1</t>
  </si>
  <si>
    <t>10.2.2</t>
  </si>
  <si>
    <t>10.3.2</t>
  </si>
  <si>
    <t>11.1.1</t>
  </si>
  <si>
    <t>11.2.1</t>
  </si>
  <si>
    <t>11.2.2</t>
  </si>
  <si>
    <t>11.3.2</t>
  </si>
  <si>
    <t>SERVIÇO DE IÇAMENTO DE MATERIAL (ENTULHO E MONTAGEM)</t>
  </si>
  <si>
    <t>1.1.2</t>
  </si>
  <si>
    <t>1.1.3</t>
  </si>
  <si>
    <t>1.1.4</t>
  </si>
  <si>
    <t>01.17.071</t>
  </si>
  <si>
    <t>Projeto executivo de instalações hidráulicas em formato A1</t>
  </si>
  <si>
    <t xml:space="preserve">PROJETO DETALHADO </t>
  </si>
  <si>
    <t xml:space="preserve">SPDA </t>
  </si>
  <si>
    <t>Serviço de desinstalação e reinstalação do sistema de SPDA existente, incluindo fornecimento de materiais, mão de obra especializada e toda a documentação necessária, como projeto "As Built" e laudos de testes de conformidade.</t>
  </si>
  <si>
    <t>17.02.120</t>
  </si>
  <si>
    <t>32.07.226</t>
  </si>
  <si>
    <t>Selante elástico monocomponente a base de poliuretano (PU) para juntas de dilatação</t>
  </si>
  <si>
    <t>08.05.180</t>
  </si>
  <si>
    <t>Proprio</t>
  </si>
  <si>
    <t>REPAROS NA LAJE E ESTRUTURAS ADJACENTES E IMPERMEABILIZAÇÃO</t>
  </si>
  <si>
    <t>11.05.040</t>
  </si>
  <si>
    <t>Impermeabilização em membrana à base de polímeros acrílicos, na cor branca</t>
  </si>
  <si>
    <t>32.16.050</t>
  </si>
  <si>
    <t>Argamassa graute</t>
  </si>
  <si>
    <t>Argamassa de regularização e / ou proteção</t>
  </si>
  <si>
    <t xml:space="preserve">SINAPI </t>
  </si>
  <si>
    <t>1.1.1</t>
  </si>
  <si>
    <t>1.2.1</t>
  </si>
  <si>
    <t>1.6.1</t>
  </si>
  <si>
    <t>33.11.050</t>
  </si>
  <si>
    <t>Esmalte à base água em superfície metálica, inclusive preparo</t>
  </si>
  <si>
    <t>3.1.1</t>
  </si>
  <si>
    <t>3.1.2</t>
  </si>
  <si>
    <t>3.1.3</t>
  </si>
  <si>
    <t>3.1.4</t>
  </si>
  <si>
    <t>3.1.5</t>
  </si>
  <si>
    <t>3.1.6</t>
  </si>
  <si>
    <t>3.1.7</t>
  </si>
  <si>
    <t>3.3.2</t>
  </si>
  <si>
    <t>3.3.3</t>
  </si>
  <si>
    <t>3.3.5</t>
  </si>
  <si>
    <t>3.3.4</t>
  </si>
  <si>
    <t>3.3.1</t>
  </si>
  <si>
    <t>3.4.1</t>
  </si>
  <si>
    <t>3.4.2</t>
  </si>
  <si>
    <t>4.5</t>
  </si>
  <si>
    <t>4.5.1</t>
  </si>
  <si>
    <t>4.5.2</t>
  </si>
  <si>
    <t>4.5.3</t>
  </si>
  <si>
    <t>4.5.4</t>
  </si>
  <si>
    <t>5.5</t>
  </si>
  <si>
    <t>5.5.1</t>
  </si>
  <si>
    <t>5.5.2</t>
  </si>
  <si>
    <t>5.5.3</t>
  </si>
  <si>
    <t>5.5.4</t>
  </si>
  <si>
    <t>6.4.2</t>
  </si>
  <si>
    <t>6.5</t>
  </si>
  <si>
    <t>6.5.1</t>
  </si>
  <si>
    <t>6.5.2</t>
  </si>
  <si>
    <t>6.5.3</t>
  </si>
  <si>
    <t>6.5.4</t>
  </si>
  <si>
    <t>7.3.2</t>
  </si>
  <si>
    <t>7.3.3</t>
  </si>
  <si>
    <t>7.5</t>
  </si>
  <si>
    <t>7.5.1</t>
  </si>
  <si>
    <t>7.5.2</t>
  </si>
  <si>
    <t>7.5.3</t>
  </si>
  <si>
    <t>7.5.4</t>
  </si>
  <si>
    <t>8.4</t>
  </si>
  <si>
    <t>8.4.1</t>
  </si>
  <si>
    <t>8.4.2</t>
  </si>
  <si>
    <t>8.4.3</t>
  </si>
  <si>
    <t>8.4.4</t>
  </si>
  <si>
    <t>12.2</t>
  </si>
  <si>
    <t>12.2.1</t>
  </si>
  <si>
    <t>12.2.2</t>
  </si>
  <si>
    <t>12.2.3</t>
  </si>
  <si>
    <t>196 SEM DESONERAÇÃO</t>
  </si>
  <si>
    <t>49.06.030</t>
  </si>
  <si>
    <t>Grelha hemisférica em ferro fundido de 3´</t>
  </si>
  <si>
    <t>Telhamento em chapa de aço pré-pintada com epóxi e poliéster, tipo sanduíche, espessura de 0,50 mm, com poliisocianurato (PIR)</t>
  </si>
  <si>
    <t>16.13.070</t>
  </si>
  <si>
    <t>39.02.020</t>
  </si>
  <si>
    <t>Cabo de cobre de 4 mm², isolamento 750 V - isolação em PVC 70°C</t>
  </si>
  <si>
    <t>36.20.060</t>
  </si>
  <si>
    <t>Braçadeira para fixação de eletroduto, até 4´</t>
  </si>
  <si>
    <t>UM</t>
  </si>
  <si>
    <t>Eletroduto galvanizado conforme NBR13057 -  3/4´ com acessórios</t>
  </si>
  <si>
    <t>38.04.040</t>
  </si>
  <si>
    <t>39.02.030</t>
  </si>
  <si>
    <t>Cabo de cobre de 6 mm², isolamento 750 V - isolação em PVC 70°C</t>
  </si>
  <si>
    <t xml:space="preserve">TELHADOS SEM LAJE - A01 / A02 / A03 / A04 </t>
  </si>
  <si>
    <t>TELHADOS COM LAJE - C01 / C02 / C03 / C04 / C05 / C06</t>
  </si>
  <si>
    <t xml:space="preserve">TROCA DO TELHADOS </t>
  </si>
  <si>
    <t>180 dias</t>
  </si>
  <si>
    <t xml:space="preserve">Detalhamento projeto </t>
  </si>
  <si>
    <t>15 dias</t>
  </si>
  <si>
    <t>Instalação / organização do canteiro / barracão</t>
  </si>
  <si>
    <t>3 dias</t>
  </si>
  <si>
    <t xml:space="preserve">Equipamentos de segurança coletiva / linha de vida temporária </t>
  </si>
  <si>
    <t>5 dias</t>
  </si>
  <si>
    <t>TELHADO C06 - 14,5m2</t>
  </si>
  <si>
    <t>8 dias</t>
  </si>
  <si>
    <t>Remoção completa do telhado</t>
  </si>
  <si>
    <t>1 dia</t>
  </si>
  <si>
    <t>Remoção / descarte de resíduos</t>
  </si>
  <si>
    <t>Serviços na laje/vedações/ impermeabilização</t>
  </si>
  <si>
    <t>Montagem da estrutura/ pintura</t>
  </si>
  <si>
    <t>2 dias</t>
  </si>
  <si>
    <t>Instalação do telhamento/rufos/calhas/descidas</t>
  </si>
  <si>
    <t>3;10</t>
  </si>
  <si>
    <t>TELHADO A04 - 21,4 m2 (sem laje)</t>
  </si>
  <si>
    <t>7 dias</t>
  </si>
  <si>
    <t>Desafixação do SPDA</t>
  </si>
  <si>
    <t>Desmonte das telhas</t>
  </si>
  <si>
    <t>Ajuste nas estruturas/vedações/impermeabilizações</t>
  </si>
  <si>
    <t>3;16</t>
  </si>
  <si>
    <t>TELHADO A03 - 25,3 m2 (sem laje)</t>
  </si>
  <si>
    <t>3;22</t>
  </si>
  <si>
    <t xml:space="preserve">TELHADO C05 - 82,5 m2 </t>
  </si>
  <si>
    <t>20 dias</t>
  </si>
  <si>
    <t>Remoção do completa do telhado</t>
  </si>
  <si>
    <t>Montagem / pintura da estrutura</t>
  </si>
  <si>
    <t>3;29</t>
  </si>
  <si>
    <t>TELHADO C04 - 95,6 m2</t>
  </si>
  <si>
    <t>Desafixação do SPDA / conduítes elétricos</t>
  </si>
  <si>
    <t>3;36</t>
  </si>
  <si>
    <t>TELHADO C03 - 44,5 m2</t>
  </si>
  <si>
    <t>3;43</t>
  </si>
  <si>
    <t>TELHADO A01 - 125,5m2 (sem laje)</t>
  </si>
  <si>
    <t>22 dias</t>
  </si>
  <si>
    <t>Reforços na estrutura</t>
  </si>
  <si>
    <t>3;50</t>
  </si>
  <si>
    <t>TELHADO A02 - 17,4 m2 (sem laje)</t>
  </si>
  <si>
    <t>10 dias</t>
  </si>
  <si>
    <t>Instalação do telhamento/rufos/calhas</t>
  </si>
  <si>
    <t>4 dias</t>
  </si>
  <si>
    <t>3;56</t>
  </si>
  <si>
    <t>TELHADO C01 - 127,8 m2</t>
  </si>
  <si>
    <t>27 dias</t>
  </si>
  <si>
    <t>3;63</t>
  </si>
  <si>
    <t>TELHADO C02 - 117,7 m2</t>
  </si>
  <si>
    <t>3;70</t>
  </si>
  <si>
    <t>Instalação de linha de vida permanente</t>
  </si>
  <si>
    <t>Reinstalação do SPDA</t>
  </si>
  <si>
    <t>17;23;30;37;44;51;57;64;71</t>
  </si>
  <si>
    <t>Limpeza Geral</t>
  </si>
  <si>
    <t>75;77</t>
  </si>
  <si>
    <t>Entrega dos "As-builts"</t>
  </si>
  <si>
    <t>74;72;71</t>
  </si>
  <si>
    <t>MATERIAIS DIVERSOS</t>
  </si>
  <si>
    <t>LINHA DE VIDA</t>
  </si>
  <si>
    <t>SERVIÇOS PRELIMINARES / GERAIS</t>
  </si>
  <si>
    <t>Equipe Técnica</t>
  </si>
  <si>
    <t>Materiais diversos</t>
  </si>
  <si>
    <t>SERVIÇOS NOS TELHADOS</t>
  </si>
  <si>
    <t>PÓS OBRA</t>
  </si>
  <si>
    <t>30 DIAS</t>
  </si>
  <si>
    <t>60 DIAS</t>
  </si>
  <si>
    <t>90 DIAS</t>
  </si>
  <si>
    <t>120 DIAS</t>
  </si>
  <si>
    <t>150 DIAS</t>
  </si>
  <si>
    <t>180 DIAS</t>
  </si>
  <si>
    <t>R$ Total</t>
  </si>
  <si>
    <t>% Custo</t>
  </si>
  <si>
    <t>CRONOGRAMA FÍSICO-FINANCEIRO</t>
  </si>
  <si>
    <t>REVISÃO N°: 0</t>
  </si>
  <si>
    <t>2.3.6</t>
  </si>
  <si>
    <t>2.4.1</t>
  </si>
  <si>
    <t>4.3.2</t>
  </si>
  <si>
    <t>4.3.3</t>
  </si>
  <si>
    <t>4.5.5</t>
  </si>
  <si>
    <t>5.3.2</t>
  </si>
  <si>
    <t>5.3.3</t>
  </si>
  <si>
    <t>5.5.5</t>
  </si>
  <si>
    <t>6.3.2</t>
  </si>
  <si>
    <t>6.3.3</t>
  </si>
  <si>
    <t>6.5.5</t>
  </si>
  <si>
    <t>7.5.5</t>
  </si>
  <si>
    <t>8.4.5</t>
  </si>
  <si>
    <t>10.3.1</t>
  </si>
  <si>
    <t>11.3.1</t>
  </si>
  <si>
    <t>OBJETO:            OBRAS DE ADEQUAÇÃO FAPESP</t>
  </si>
  <si>
    <t>ENDEREÇO:       RUA PIO XI, 1500</t>
  </si>
  <si>
    <t>DESCRIÇÃO:      SERVIÇOS DE EXECUÇÃO DE OBRA PARA REFORMA DOS TELHADOS</t>
  </si>
  <si>
    <t>CLIENTE:            FAPESP</t>
  </si>
  <si>
    <t>Içamento/movimentação cargas</t>
  </si>
  <si>
    <t>1.3.2</t>
  </si>
  <si>
    <t>1.3.3</t>
  </si>
  <si>
    <t>1.3.4</t>
  </si>
  <si>
    <t>1.3.5</t>
  </si>
  <si>
    <t>1.5.2</t>
  </si>
  <si>
    <t>1.5.3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</si>
  <si>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</si>
  <si>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</si>
  <si>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</si>
  <si>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</si>
  <si>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</si>
  <si>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</si>
  <si>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</si>
  <si>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</si>
  <si>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2.5.5</t>
  </si>
  <si>
    <t>3.5</t>
  </si>
  <si>
    <t>9.4</t>
  </si>
  <si>
    <t>9.4.1</t>
  </si>
  <si>
    <t>9.4.2</t>
  </si>
  <si>
    <t>9.4.3</t>
  </si>
  <si>
    <t>9.4.4</t>
  </si>
  <si>
    <t>9.4.5</t>
  </si>
  <si>
    <t>10.4</t>
  </si>
  <si>
    <t>10.4.1</t>
  </si>
  <si>
    <t>10.4.2</t>
  </si>
  <si>
    <t>10.4.3</t>
  </si>
  <si>
    <t>10.4.4</t>
  </si>
  <si>
    <t>10.4.5</t>
  </si>
  <si>
    <t>11.4</t>
  </si>
  <si>
    <t>11.4.1</t>
  </si>
  <si>
    <t>11.4.2</t>
  </si>
  <si>
    <t>11.4.3</t>
  </si>
  <si>
    <t>11.4.4</t>
  </si>
  <si>
    <t>11.4.5</t>
  </si>
  <si>
    <t>Engenheiro civil de obra pleno (horista)</t>
  </si>
  <si>
    <t>2707</t>
  </si>
  <si>
    <t>Encarregado geral de obras (mensalista)</t>
  </si>
  <si>
    <t>40818</t>
  </si>
  <si>
    <t>Tecnico em seguranca do trabalho (mensalista)</t>
  </si>
  <si>
    <t>40944</t>
  </si>
  <si>
    <t>Guincho eletrico de coluna, capacidade 400 kg, com moto freio, motor trifasico de 1,25 cv</t>
  </si>
  <si>
    <t>36487</t>
  </si>
  <si>
    <t>40981</t>
  </si>
  <si>
    <t>Operador de guincho ou guincheiro (mensalista)</t>
  </si>
  <si>
    <t>1.4.2</t>
  </si>
  <si>
    <t>SERRALHEIRO COM ENCARGOS COMPLEMENTARES</t>
  </si>
  <si>
    <t>CABO DE ACO GALVANIZADO, DIAMETRO 12,7 MM (1/2"), COM ALMA DE ACO CABO INDEPENDENTE 6 X 25 F</t>
  </si>
  <si>
    <t>SINAPI - 01/25</t>
  </si>
  <si>
    <t>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</si>
</sst>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_-;\-* #,##0.00_-;_-* &quot;-&quot;??_-;_-@_-"/>
    <numFmt numFmtId="164" formatCode="_-&quot;R$&quot;\ * #,##0.00_-;\-&quot;R$&quot;\ * #,##0.00_-;_-&quot;R$&quot;\ * &quot;-&quot;??_-;_-@"/>
    <numFmt numFmtId="165" formatCode="_-* #,##0.00_-;\-* #,##0.00_-;_-* &quot;-&quot;??_-;_-@"/>
    <numFmt numFmtId="166" formatCode="0.00\ &quot;R$/m²&quot;"/>
    <numFmt numFmtId="167" formatCode="d\.m"/>
    <numFmt numFmtId="168" formatCode="&quot;R$&quot;\ #,##0.00"/>
    <numFmt numFmtId="169" formatCode="dd\.mm\.yyyy"/>
    <numFmt numFmtId="170" formatCode="dd\.mm"/>
    <numFmt numFmtId="171" formatCode="_(&quot;R$&quot;\ * #,##0.00_);_(&quot;R$&quot;\ * \(#,##0.00\);_(&quot;R$&quot;\ * &quot;-&quot;??_);_(@_)"/>
    <numFmt numFmtId="172" formatCode="_-&quot;R$&quot;\ * #,##0.0_-;\-&quot;R$&quot;\ * #,##0.0_-;_-&quot;R$&quot;\ * &quot;-&quot;??_-;_-@"/>
    <numFmt numFmtId="173" formatCode="_(* #,##0.00_);_(* \(#,##0.00\);_(* &quot;-&quot;??_);_(@_)"/>
    <numFmt numFmtId="174" formatCode="_-* #,##0.000_-;\-* #,##0.000_-;_-* &quot;-&quot;??_-;_-@"/>
    <numFmt numFmtId="176" formatCode="_-* #,##0_-;\-* #,##0_-;_-* &quot;-&quot;??_-;_-@_-"/>
    <numFmt numFmtId="177" formatCode="&quot;R$&quot;\ #,##0"/>
  </numFmts>
  <fonts count="72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4"/>
      <color rgb="FF333333"/>
      <name val="Gill Sans"/>
    </font>
    <font>
      <b/>
      <sz val="12"/>
      <color rgb="FF082698"/>
      <name val="Gill Sans"/>
    </font>
    <font>
      <b/>
      <sz val="10"/>
      <color rgb="FF333333"/>
      <name val="Gill Sans"/>
    </font>
    <font>
      <sz val="10"/>
      <color theme="1"/>
      <name val="Gill Sans"/>
    </font>
    <font>
      <sz val="10"/>
      <color rgb="FF333333"/>
      <name val="Gill Sans"/>
    </font>
    <font>
      <b/>
      <sz val="11"/>
      <color rgb="FF333333"/>
      <name val="Gill Sans"/>
    </font>
    <font>
      <sz val="10"/>
      <color theme="0"/>
      <name val="Gill Sans"/>
    </font>
    <font>
      <b/>
      <sz val="10"/>
      <color theme="1"/>
      <name val="Gill Sans"/>
    </font>
    <font>
      <sz val="11"/>
      <color theme="1"/>
      <name val="Gill Sans"/>
    </font>
    <font>
      <b/>
      <sz val="12"/>
      <color theme="1"/>
      <name val="Gill Sans"/>
    </font>
    <font>
      <sz val="12"/>
      <color rgb="FF000000"/>
      <name val="Tahoma"/>
      <family val="2"/>
    </font>
    <font>
      <i/>
      <sz val="9"/>
      <color theme="1"/>
      <name val="Gill Sans"/>
    </font>
    <font>
      <b/>
      <sz val="11"/>
      <color rgb="FFFFC000"/>
      <name val="Gill Sans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4"/>
      <color theme="1"/>
      <name val="Gill Sans"/>
    </font>
    <font>
      <b/>
      <sz val="12"/>
      <color rgb="FFFFC000"/>
      <name val="Gill Sans"/>
    </font>
    <font>
      <b/>
      <sz val="10"/>
      <color theme="0"/>
      <name val="Gill Sans"/>
    </font>
    <font>
      <b/>
      <sz val="11"/>
      <color theme="0"/>
      <name val="Gill Sans"/>
    </font>
    <font>
      <b/>
      <sz val="10"/>
      <color rgb="FFFFC000"/>
      <name val="Gill Sans"/>
    </font>
    <font>
      <sz val="6"/>
      <color theme="1"/>
      <name val="Gill Sans"/>
    </font>
    <font>
      <b/>
      <sz val="6"/>
      <color theme="1"/>
      <name val="Gill Sans"/>
    </font>
    <font>
      <b/>
      <sz val="11"/>
      <color theme="1"/>
      <name val="Gill Sans"/>
    </font>
    <font>
      <sz val="11"/>
      <color rgb="FF333333"/>
      <name val="Gill Sans"/>
    </font>
    <font>
      <sz val="14"/>
      <color theme="1"/>
      <name val="Gill Sans"/>
    </font>
    <font>
      <b/>
      <sz val="14"/>
      <color rgb="FFD02D1C"/>
      <name val="Gill Sans"/>
    </font>
    <font>
      <b/>
      <i/>
      <sz val="10"/>
      <color theme="1"/>
      <name val="Gill Sans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Gill Sans"/>
    </font>
    <font>
      <i/>
      <sz val="11"/>
      <color theme="1"/>
      <name val="Gill Sans"/>
    </font>
    <font>
      <b/>
      <i/>
      <sz val="9"/>
      <color theme="1"/>
      <name val="Gill Sans"/>
    </font>
    <font>
      <sz val="10"/>
      <color rgb="FF0F243E"/>
      <name val="Arial"/>
      <family val="2"/>
    </font>
    <font>
      <b/>
      <sz val="14"/>
      <color rgb="FF0F243E"/>
      <name val="Gill Sans"/>
    </font>
    <font>
      <b/>
      <sz val="10"/>
      <color rgb="FF7F7F7F"/>
      <name val="Gill Sans"/>
    </font>
    <font>
      <b/>
      <sz val="10"/>
      <color rgb="FF00B0F0"/>
      <name val="Gill Sans"/>
    </font>
    <font>
      <b/>
      <sz val="10"/>
      <color rgb="FF0070C0"/>
      <name val="Gill Sans"/>
    </font>
    <font>
      <b/>
      <sz val="10"/>
      <color rgb="FF00B050"/>
      <name val="Gill Sans"/>
    </font>
    <font>
      <b/>
      <sz val="10"/>
      <color rgb="FFFF0000"/>
      <name val="Gill Sans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82698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Arial"/>
      <family val="1"/>
    </font>
    <font>
      <sz val="10"/>
      <color rgb="FF000000"/>
      <name val="Calibri"/>
      <family val="2"/>
      <scheme val="minor"/>
    </font>
    <font>
      <i/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3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44061"/>
        <bgColor rgb="FF244061"/>
      </patternFill>
    </fill>
    <fill>
      <patternFill patternType="solid">
        <fgColor rgb="FFD8D8D8"/>
        <bgColor rgb="FFD8D8D8"/>
      </patternFill>
    </fill>
    <fill>
      <patternFill patternType="solid">
        <fgColor rgb="FF0F243E"/>
        <bgColor rgb="FF0F243E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4" tint="-0.499984740745262"/>
        <bgColor theme="0"/>
      </patternFill>
    </fill>
    <fill>
      <patternFill patternType="solid">
        <fgColor theme="6" tint="-0.499984740745262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6" tint="-0.249977111117893"/>
        <bgColor theme="0"/>
      </patternFill>
    </fill>
    <fill>
      <patternFill patternType="solid">
        <fgColor rgb="FF215967"/>
        <bgColor theme="0"/>
      </patternFill>
    </fill>
    <fill>
      <patternFill patternType="solid">
        <fgColor rgb="FF21596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A5A5A5"/>
      </right>
      <top style="thin">
        <color theme="0"/>
      </top>
      <bottom style="thin">
        <color theme="0"/>
      </bottom>
      <diagonal/>
    </border>
    <border>
      <left style="thin">
        <color rgb="FFA5A5A5"/>
      </left>
      <right/>
      <top style="hair">
        <color rgb="FFA5A5A5"/>
      </top>
      <bottom style="hair">
        <color rgb="FFA5A5A5"/>
      </bottom>
      <diagonal/>
    </border>
    <border>
      <left/>
      <right/>
      <top style="hair">
        <color rgb="FFA5A5A5"/>
      </top>
      <bottom style="hair">
        <color rgb="FFA5A5A5"/>
      </bottom>
      <diagonal/>
    </border>
    <border>
      <left/>
      <right style="thin">
        <color rgb="FFA5A5A5"/>
      </right>
      <top style="hair">
        <color rgb="FFA5A5A5"/>
      </top>
      <bottom style="hair">
        <color rgb="FFA5A5A5"/>
      </bottom>
      <diagonal/>
    </border>
    <border>
      <left style="thin">
        <color rgb="FFA5A5A5"/>
      </left>
      <right/>
      <top style="hair">
        <color rgb="FFA5A5A5"/>
      </top>
      <bottom style="hair">
        <color rgb="FFA5A5A5"/>
      </bottom>
      <diagonal/>
    </border>
    <border>
      <left/>
      <right/>
      <top style="hair">
        <color rgb="FFA5A5A5"/>
      </top>
      <bottom style="hair">
        <color rgb="FFA5A5A5"/>
      </bottom>
      <diagonal/>
    </border>
    <border>
      <left/>
      <right style="thin">
        <color rgb="FFA5A5A5"/>
      </right>
      <top style="hair">
        <color rgb="FFA5A5A5"/>
      </top>
      <bottom style="hair">
        <color rgb="FFA5A5A5"/>
      </bottom>
      <diagonal/>
    </border>
    <border>
      <left style="thin">
        <color rgb="FFA5A5A5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hair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54" fillId="0" borderId="3"/>
    <xf numFmtId="0" fontId="2" fillId="0" borderId="3"/>
    <xf numFmtId="0" fontId="2" fillId="0" borderId="3"/>
    <xf numFmtId="0" fontId="2" fillId="0" borderId="3"/>
    <xf numFmtId="0" fontId="2" fillId="0" borderId="3"/>
    <xf numFmtId="0" fontId="55" fillId="0" borderId="3"/>
    <xf numFmtId="0" fontId="56" fillId="0" borderId="3"/>
    <xf numFmtId="9" fontId="56" fillId="0" borderId="3" applyFont="0" applyFill="0" applyBorder="0" applyAlignment="0" applyProtection="0"/>
    <xf numFmtId="43" fontId="54" fillId="0" borderId="3" applyFont="0" applyFill="0" applyBorder="0" applyAlignment="0" applyProtection="0"/>
    <xf numFmtId="43" fontId="54" fillId="0" borderId="3" applyFont="0" applyFill="0" applyBorder="0" applyAlignment="0" applyProtection="0"/>
    <xf numFmtId="43" fontId="56" fillId="0" borderId="3" applyFont="0" applyFill="0" applyBorder="0" applyAlignment="0" applyProtection="0"/>
    <xf numFmtId="9" fontId="54" fillId="0" borderId="3" applyFont="0" applyFill="0" applyBorder="0" applyAlignment="0" applyProtection="0"/>
    <xf numFmtId="43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3"/>
    <xf numFmtId="0" fontId="1" fillId="0" borderId="3"/>
    <xf numFmtId="43" fontId="1" fillId="0" borderId="3" applyFont="0" applyFill="0" applyBorder="0" applyAlignment="0" applyProtection="0"/>
  </cellStyleXfs>
  <cellXfs count="527">
    <xf numFmtId="0" fontId="0" fillId="0" borderId="0" xfId="0" applyFont="1" applyAlignment="1"/>
    <xf numFmtId="0" fontId="6" fillId="0" borderId="1" xfId="0" applyFont="1" applyBorder="1" applyAlignment="1">
      <alignment horizontal="left"/>
    </xf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/>
    <xf numFmtId="0" fontId="3" fillId="0" borderId="0" xfId="0" applyFont="1"/>
    <xf numFmtId="0" fontId="17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10" fontId="3" fillId="0" borderId="7" xfId="0" applyNumberFormat="1" applyFont="1" applyBorder="1" applyAlignment="1">
      <alignment horizontal="center"/>
    </xf>
    <xf numFmtId="10" fontId="3" fillId="4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10" fontId="3" fillId="0" borderId="10" xfId="0" applyNumberFormat="1" applyFont="1" applyBorder="1" applyAlignment="1">
      <alignment horizontal="center"/>
    </xf>
    <xf numFmtId="10" fontId="3" fillId="4" borderId="11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left"/>
    </xf>
    <xf numFmtId="10" fontId="3" fillId="0" borderId="13" xfId="0" applyNumberFormat="1" applyFont="1" applyBorder="1" applyAlignment="1">
      <alignment horizontal="center"/>
    </xf>
    <xf numFmtId="10" fontId="3" fillId="4" borderId="1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8" fillId="0" borderId="16" xfId="0" applyFont="1" applyBorder="1" applyAlignment="1">
      <alignment horizontal="right"/>
    </xf>
    <xf numFmtId="10" fontId="18" fillId="0" borderId="22" xfId="0" applyNumberFormat="1" applyFont="1" applyBorder="1" applyAlignment="1">
      <alignment horizontal="center"/>
    </xf>
    <xf numFmtId="0" fontId="19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0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164" fontId="5" fillId="0" borderId="0" xfId="0" applyNumberFormat="1" applyFont="1"/>
    <xf numFmtId="164" fontId="10" fillId="0" borderId="0" xfId="0" applyNumberFormat="1" applyFont="1"/>
    <xf numFmtId="0" fontId="2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0" fillId="0" borderId="1" xfId="0" applyFont="1" applyBorder="1"/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/>
    <xf numFmtId="164" fontId="5" fillId="0" borderId="1" xfId="0" applyNumberFormat="1" applyFont="1" applyBorder="1"/>
    <xf numFmtId="164" fontId="10" fillId="0" borderId="1" xfId="0" applyNumberFormat="1" applyFont="1" applyBorder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165" fontId="8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left" vertical="center"/>
    </xf>
    <xf numFmtId="164" fontId="12" fillId="0" borderId="0" xfId="0" applyNumberFormat="1" applyFont="1" applyAlignment="1">
      <alignment horizontal="left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165" fontId="7" fillId="0" borderId="24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2" fillId="5" borderId="26" xfId="0" quotePrefix="1" applyFont="1" applyFill="1" applyBorder="1" applyAlignment="1">
      <alignment horizontal="center" vertical="center"/>
    </xf>
    <xf numFmtId="0" fontId="22" fillId="5" borderId="27" xfId="0" applyFont="1" applyFill="1" applyBorder="1" applyAlignment="1">
      <alignment horizontal="center" vertical="center"/>
    </xf>
    <xf numFmtId="0" fontId="23" fillId="5" borderId="27" xfId="0" applyFont="1" applyFill="1" applyBorder="1" applyAlignment="1">
      <alignment horizontal="center" vertical="center"/>
    </xf>
    <xf numFmtId="0" fontId="22" fillId="5" borderId="27" xfId="0" applyFont="1" applyFill="1" applyBorder="1" applyAlignment="1">
      <alignment vertical="center"/>
    </xf>
    <xf numFmtId="164" fontId="22" fillId="5" borderId="27" xfId="0" applyNumberFormat="1" applyFont="1" applyFill="1" applyBorder="1" applyAlignment="1">
      <alignment vertical="center"/>
    </xf>
    <xf numFmtId="166" fontId="22" fillId="5" borderId="27" xfId="0" applyNumberFormat="1" applyFont="1" applyFill="1" applyBorder="1" applyAlignment="1">
      <alignment horizontal="center" vertical="center"/>
    </xf>
    <xf numFmtId="164" fontId="22" fillId="5" borderId="28" xfId="0" applyNumberFormat="1" applyFont="1" applyFill="1" applyBorder="1" applyAlignment="1">
      <alignment horizontal="right" vertical="center"/>
    </xf>
    <xf numFmtId="0" fontId="24" fillId="3" borderId="26" xfId="0" quotePrefix="1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vertical="center"/>
    </xf>
    <xf numFmtId="165" fontId="24" fillId="3" borderId="27" xfId="0" applyNumberFormat="1" applyFont="1" applyFill="1" applyBorder="1" applyAlignment="1">
      <alignment vertical="center"/>
    </xf>
    <xf numFmtId="166" fontId="24" fillId="3" borderId="27" xfId="0" applyNumberFormat="1" applyFont="1" applyFill="1" applyBorder="1" applyAlignment="1">
      <alignment horizontal="center" vertical="center"/>
    </xf>
    <xf numFmtId="164" fontId="24" fillId="3" borderId="28" xfId="0" applyNumberFormat="1" applyFont="1" applyFill="1" applyBorder="1" applyAlignment="1">
      <alignment horizontal="right" vertical="center"/>
    </xf>
    <xf numFmtId="0" fontId="8" fillId="4" borderId="29" xfId="0" quotePrefix="1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25" fillId="4" borderId="30" xfId="0" quotePrefix="1" applyFont="1" applyFill="1" applyBorder="1" applyAlignment="1">
      <alignment horizontal="center" vertical="center"/>
    </xf>
    <xf numFmtId="0" fontId="13" fillId="4" borderId="30" xfId="0" quotePrefix="1" applyFont="1" applyFill="1" applyBorder="1" applyAlignment="1">
      <alignment horizontal="center" vertical="center"/>
    </xf>
    <xf numFmtId="0" fontId="8" fillId="4" borderId="30" xfId="0" quotePrefix="1" applyFont="1" applyFill="1" applyBorder="1" applyAlignment="1">
      <alignment horizontal="left" vertical="center"/>
    </xf>
    <xf numFmtId="0" fontId="8" fillId="4" borderId="30" xfId="0" quotePrefix="1" applyFont="1" applyFill="1" applyBorder="1" applyAlignment="1">
      <alignment horizontal="center" vertical="center"/>
    </xf>
    <xf numFmtId="165" fontId="8" fillId="4" borderId="30" xfId="0" applyNumberFormat="1" applyFont="1" applyFill="1" applyBorder="1" applyAlignment="1">
      <alignment horizontal="center" vertical="center"/>
    </xf>
    <xf numFmtId="164" fontId="8" fillId="4" borderId="30" xfId="0" applyNumberFormat="1" applyFont="1" applyFill="1" applyBorder="1" applyAlignment="1">
      <alignment horizontal="center" vertical="center"/>
    </xf>
    <xf numFmtId="164" fontId="8" fillId="4" borderId="31" xfId="0" applyNumberFormat="1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13" fillId="0" borderId="33" xfId="0" quotePrefix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8" fillId="0" borderId="33" xfId="0" quotePrefix="1" applyFont="1" applyBorder="1" applyAlignment="1">
      <alignment horizontal="left" vertical="center"/>
    </xf>
    <xf numFmtId="0" fontId="8" fillId="0" borderId="33" xfId="0" quotePrefix="1" applyFont="1" applyBorder="1" applyAlignment="1">
      <alignment horizontal="center" vertical="center"/>
    </xf>
    <xf numFmtId="165" fontId="8" fillId="0" borderId="33" xfId="0" applyNumberFormat="1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2" fillId="6" borderId="29" xfId="0" quotePrefix="1" applyFont="1" applyFill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/>
    </xf>
    <xf numFmtId="0" fontId="26" fillId="6" borderId="30" xfId="0" applyFont="1" applyFill="1" applyBorder="1" applyAlignment="1">
      <alignment horizontal="center" vertical="center"/>
    </xf>
    <xf numFmtId="0" fontId="27" fillId="6" borderId="30" xfId="0" applyFont="1" applyFill="1" applyBorder="1" applyAlignment="1">
      <alignment horizontal="center" vertical="center"/>
    </xf>
    <xf numFmtId="0" fontId="12" fillId="6" borderId="30" xfId="0" quotePrefix="1" applyFont="1" applyFill="1" applyBorder="1" applyAlignment="1">
      <alignment horizontal="left" vertical="center"/>
    </xf>
    <xf numFmtId="165" fontId="12" fillId="6" borderId="30" xfId="0" applyNumberFormat="1" applyFont="1" applyFill="1" applyBorder="1" applyAlignment="1">
      <alignment horizontal="center" vertical="center"/>
    </xf>
    <xf numFmtId="164" fontId="12" fillId="6" borderId="30" xfId="0" applyNumberFormat="1" applyFont="1" applyFill="1" applyBorder="1" applyAlignment="1">
      <alignment horizontal="center" vertical="center"/>
    </xf>
    <xf numFmtId="164" fontId="12" fillId="6" borderId="31" xfId="0" applyNumberFormat="1" applyFont="1" applyFill="1" applyBorder="1" applyAlignment="1">
      <alignment horizontal="center" vertical="center"/>
    </xf>
    <xf numFmtId="171" fontId="8" fillId="0" borderId="0" xfId="0" applyNumberFormat="1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164" fontId="28" fillId="0" borderId="1" xfId="0" applyNumberFormat="1" applyFont="1" applyBorder="1"/>
    <xf numFmtId="0" fontId="8" fillId="0" borderId="0" xfId="0" applyFont="1" applyAlignment="1">
      <alignment horizontal="left" wrapText="1"/>
    </xf>
    <xf numFmtId="0" fontId="7" fillId="0" borderId="24" xfId="0" applyFont="1" applyBorder="1" applyAlignment="1">
      <alignment horizontal="center" vertical="center" wrapText="1"/>
    </xf>
    <xf numFmtId="0" fontId="8" fillId="0" borderId="33" xfId="0" quotePrefix="1" applyFont="1" applyBorder="1" applyAlignment="1">
      <alignment horizontal="left" vertical="center" wrapText="1"/>
    </xf>
    <xf numFmtId="164" fontId="8" fillId="0" borderId="33" xfId="0" applyNumberFormat="1" applyFont="1" applyBorder="1" applyAlignment="1">
      <alignment horizontal="left" vertical="center"/>
    </xf>
    <xf numFmtId="0" fontId="8" fillId="0" borderId="33" xfId="0" applyFont="1" applyBorder="1" applyAlignment="1">
      <alignment wrapText="1"/>
    </xf>
    <xf numFmtId="0" fontId="8" fillId="0" borderId="0" xfId="0" quotePrefix="1" applyFont="1" applyAlignment="1">
      <alignment horizontal="left" vertical="center" wrapText="1"/>
    </xf>
    <xf numFmtId="0" fontId="8" fillId="0" borderId="0" xfId="0" applyFont="1" applyAlignment="1">
      <alignment wrapText="1"/>
    </xf>
    <xf numFmtId="165" fontId="8" fillId="0" borderId="33" xfId="0" applyNumberFormat="1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165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164" fontId="29" fillId="0" borderId="0" xfId="0" applyNumberFormat="1" applyFont="1" applyAlignment="1">
      <alignment horizontal="center"/>
    </xf>
    <xf numFmtId="172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5" fontId="12" fillId="0" borderId="36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165" fontId="13" fillId="0" borderId="0" xfId="0" applyNumberFormat="1" applyFont="1" applyAlignment="1">
      <alignment horizontal="center" vertical="center"/>
    </xf>
    <xf numFmtId="165" fontId="13" fillId="0" borderId="0" xfId="0" applyNumberFormat="1" applyFont="1"/>
    <xf numFmtId="164" fontId="13" fillId="0" borderId="0" xfId="0" applyNumberFormat="1" applyFont="1"/>
    <xf numFmtId="165" fontId="13" fillId="0" borderId="36" xfId="0" applyNumberFormat="1" applyFont="1" applyBorder="1" applyAlignment="1">
      <alignment horizontal="right"/>
    </xf>
    <xf numFmtId="0" fontId="13" fillId="0" borderId="2" xfId="0" applyFont="1" applyBorder="1"/>
    <xf numFmtId="164" fontId="27" fillId="0" borderId="0" xfId="0" applyNumberFormat="1" applyFont="1"/>
    <xf numFmtId="0" fontId="27" fillId="7" borderId="37" xfId="0" applyFont="1" applyFill="1" applyBorder="1" applyAlignment="1">
      <alignment horizontal="left"/>
    </xf>
    <xf numFmtId="165" fontId="13" fillId="7" borderId="37" xfId="0" applyNumberFormat="1" applyFont="1" applyFill="1" applyBorder="1" applyAlignment="1">
      <alignment horizontal="center" vertical="center"/>
    </xf>
    <xf numFmtId="165" fontId="13" fillId="7" borderId="37" xfId="0" applyNumberFormat="1" applyFont="1" applyFill="1" applyBorder="1" applyAlignment="1">
      <alignment horizontal="left"/>
    </xf>
    <xf numFmtId="0" fontId="13" fillId="7" borderId="37" xfId="0" applyFont="1" applyFill="1" applyBorder="1" applyAlignment="1">
      <alignment horizontal="left"/>
    </xf>
    <xf numFmtId="0" fontId="13" fillId="7" borderId="38" xfId="0" applyFont="1" applyFill="1" applyBorder="1" applyAlignment="1">
      <alignment horizontal="right"/>
    </xf>
    <xf numFmtId="0" fontId="13" fillId="7" borderId="39" xfId="0" applyFont="1" applyFill="1" applyBorder="1" applyAlignment="1">
      <alignment horizontal="left"/>
    </xf>
    <xf numFmtId="0" fontId="27" fillId="0" borderId="0" xfId="0" applyFont="1"/>
    <xf numFmtId="165" fontId="27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0" fontId="13" fillId="0" borderId="40" xfId="0" applyFont="1" applyBorder="1"/>
    <xf numFmtId="0" fontId="13" fillId="0" borderId="40" xfId="0" applyFont="1" applyBorder="1" applyAlignment="1">
      <alignment horizontal="center"/>
    </xf>
    <xf numFmtId="165" fontId="13" fillId="0" borderId="40" xfId="0" applyNumberFormat="1" applyFont="1" applyBorder="1"/>
    <xf numFmtId="164" fontId="13" fillId="0" borderId="40" xfId="0" applyNumberFormat="1" applyFont="1" applyBorder="1"/>
    <xf numFmtId="165" fontId="13" fillId="0" borderId="41" xfId="0" applyNumberFormat="1" applyFont="1" applyBorder="1" applyAlignment="1">
      <alignment horizontal="right"/>
    </xf>
    <xf numFmtId="165" fontId="13" fillId="0" borderId="42" xfId="0" applyNumberFormat="1" applyFont="1" applyBorder="1"/>
    <xf numFmtId="173" fontId="13" fillId="0" borderId="40" xfId="0" applyNumberFormat="1" applyFont="1" applyBorder="1"/>
    <xf numFmtId="0" fontId="13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165" fontId="31" fillId="0" borderId="0" xfId="0" applyNumberFormat="1" applyFont="1" applyAlignment="1">
      <alignment horizontal="center"/>
    </xf>
    <xf numFmtId="0" fontId="27" fillId="8" borderId="37" xfId="0" applyFont="1" applyFill="1" applyBorder="1" applyAlignment="1">
      <alignment horizontal="left"/>
    </xf>
    <xf numFmtId="165" fontId="13" fillId="8" borderId="37" xfId="0" applyNumberFormat="1" applyFont="1" applyFill="1" applyBorder="1" applyAlignment="1">
      <alignment horizontal="center" vertical="center"/>
    </xf>
    <xf numFmtId="165" fontId="13" fillId="8" borderId="37" xfId="0" applyNumberFormat="1" applyFont="1" applyFill="1" applyBorder="1" applyAlignment="1">
      <alignment horizontal="left"/>
    </xf>
    <xf numFmtId="0" fontId="13" fillId="8" borderId="37" xfId="0" applyFont="1" applyFill="1" applyBorder="1" applyAlignment="1">
      <alignment horizontal="left"/>
    </xf>
    <xf numFmtId="0" fontId="13" fillId="8" borderId="38" xfId="0" applyFont="1" applyFill="1" applyBorder="1" applyAlignment="1">
      <alignment horizontal="right"/>
    </xf>
    <xf numFmtId="0" fontId="13" fillId="8" borderId="39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165" fontId="27" fillId="0" borderId="0" xfId="0" applyNumberFormat="1" applyFont="1" applyAlignment="1">
      <alignment horizontal="center"/>
    </xf>
    <xf numFmtId="165" fontId="13" fillId="0" borderId="36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40" xfId="0" applyFont="1" applyBorder="1" applyAlignment="1">
      <alignment horizontal="right"/>
    </xf>
    <xf numFmtId="0" fontId="13" fillId="0" borderId="40" xfId="0" applyFont="1" applyBorder="1" applyAlignment="1">
      <alignment horizontal="left"/>
    </xf>
    <xf numFmtId="165" fontId="13" fillId="0" borderId="2" xfId="0" applyNumberFormat="1" applyFont="1" applyBorder="1"/>
    <xf numFmtId="173" fontId="13" fillId="0" borderId="0" xfId="0" applyNumberFormat="1" applyFont="1"/>
    <xf numFmtId="165" fontId="13" fillId="0" borderId="0" xfId="0" applyNumberFormat="1" applyFont="1" applyAlignment="1">
      <alignment horizontal="center"/>
    </xf>
    <xf numFmtId="174" fontId="13" fillId="0" borderId="0" xfId="0" applyNumberFormat="1" applyFont="1"/>
    <xf numFmtId="0" fontId="27" fillId="0" borderId="0" xfId="0" applyFont="1" applyAlignment="1">
      <alignment horizontal="right"/>
    </xf>
    <xf numFmtId="0" fontId="32" fillId="0" borderId="0" xfId="0" applyFont="1"/>
    <xf numFmtId="0" fontId="2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33" fillId="0" borderId="0" xfId="0" applyFont="1"/>
    <xf numFmtId="165" fontId="33" fillId="0" borderId="0" xfId="0" applyNumberFormat="1" applyFont="1"/>
    <xf numFmtId="0" fontId="34" fillId="0" borderId="0" xfId="0" applyFont="1"/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27" fillId="0" borderId="43" xfId="0" applyFont="1" applyBorder="1" applyAlignment="1">
      <alignment horizontal="center"/>
    </xf>
    <xf numFmtId="17" fontId="27" fillId="0" borderId="43" xfId="0" applyNumberFormat="1" applyFont="1" applyBorder="1" applyAlignment="1">
      <alignment horizontal="center"/>
    </xf>
    <xf numFmtId="0" fontId="27" fillId="4" borderId="3" xfId="0" applyFont="1" applyFill="1" applyBorder="1"/>
    <xf numFmtId="0" fontId="22" fillId="0" borderId="0" xfId="0" applyFont="1"/>
    <xf numFmtId="0" fontId="27" fillId="0" borderId="44" xfId="0" applyFont="1" applyBorder="1" applyAlignment="1">
      <alignment horizontal="center"/>
    </xf>
    <xf numFmtId="0" fontId="27" fillId="0" borderId="44" xfId="0" applyFont="1" applyBorder="1"/>
    <xf numFmtId="10" fontId="35" fillId="7" borderId="45" xfId="0" applyNumberFormat="1" applyFont="1" applyFill="1" applyBorder="1" applyAlignment="1">
      <alignment horizontal="center"/>
    </xf>
    <xf numFmtId="9" fontId="27" fillId="4" borderId="3" xfId="0" applyNumberFormat="1" applyFont="1" applyFill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46" xfId="0" applyFont="1" applyBorder="1"/>
    <xf numFmtId="9" fontId="36" fillId="0" borderId="46" xfId="0" applyNumberFormat="1" applyFont="1" applyBorder="1" applyAlignment="1">
      <alignment horizontal="center" vertical="center"/>
    </xf>
    <xf numFmtId="164" fontId="27" fillId="0" borderId="44" xfId="0" applyNumberFormat="1" applyFont="1" applyBorder="1"/>
    <xf numFmtId="164" fontId="35" fillId="7" borderId="45" xfId="0" applyNumberFormat="1" applyFont="1" applyFill="1" applyBorder="1" applyAlignment="1">
      <alignment horizontal="center"/>
    </xf>
    <xf numFmtId="165" fontId="16" fillId="0" borderId="0" xfId="0" applyNumberFormat="1" applyFont="1"/>
    <xf numFmtId="164" fontId="13" fillId="0" borderId="46" xfId="0" applyNumberFormat="1" applyFont="1" applyBorder="1"/>
    <xf numFmtId="164" fontId="36" fillId="0" borderId="46" xfId="0" applyNumberFormat="1" applyFont="1" applyBorder="1" applyAlignment="1">
      <alignment horizontal="center" vertical="center"/>
    </xf>
    <xf numFmtId="9" fontId="16" fillId="0" borderId="0" xfId="0" applyNumberFormat="1" applyFont="1"/>
    <xf numFmtId="0" fontId="27" fillId="0" borderId="46" xfId="0" applyFont="1" applyBorder="1" applyAlignment="1">
      <alignment horizontal="center"/>
    </xf>
    <xf numFmtId="0" fontId="27" fillId="0" borderId="46" xfId="0" applyFont="1" applyBorder="1"/>
    <xf numFmtId="164" fontId="27" fillId="0" borderId="46" xfId="0" applyNumberFormat="1" applyFont="1" applyBorder="1"/>
    <xf numFmtId="164" fontId="35" fillId="7" borderId="47" xfId="0" applyNumberFormat="1" applyFont="1" applyFill="1" applyBorder="1" applyAlignment="1">
      <alignment horizontal="center"/>
    </xf>
    <xf numFmtId="9" fontId="37" fillId="0" borderId="0" xfId="0" applyNumberFormat="1" applyFont="1"/>
    <xf numFmtId="0" fontId="27" fillId="8" borderId="3" xfId="0" applyFont="1" applyFill="1" applyBorder="1" applyAlignment="1">
      <alignment horizontal="center"/>
    </xf>
    <xf numFmtId="0" fontId="27" fillId="8" borderId="3" xfId="0" applyFont="1" applyFill="1" applyBorder="1" applyAlignment="1">
      <alignment horizontal="right"/>
    </xf>
    <xf numFmtId="164" fontId="27" fillId="8" borderId="3" xfId="0" applyNumberFormat="1" applyFont="1" applyFill="1" applyBorder="1"/>
    <xf numFmtId="164" fontId="36" fillId="8" borderId="3" xfId="0" applyNumberFormat="1" applyFont="1" applyFill="1" applyBorder="1" applyAlignment="1">
      <alignment horizontal="center"/>
    </xf>
    <xf numFmtId="171" fontId="27" fillId="4" borderId="50" xfId="0" applyNumberFormat="1" applyFont="1" applyFill="1" applyBorder="1"/>
    <xf numFmtId="10" fontId="37" fillId="4" borderId="53" xfId="0" applyNumberFormat="1" applyFont="1" applyFill="1" applyBorder="1" applyAlignment="1">
      <alignment horizontal="center"/>
    </xf>
    <xf numFmtId="171" fontId="13" fillId="0" borderId="0" xfId="0" applyNumberFormat="1" applyFont="1"/>
    <xf numFmtId="10" fontId="13" fillId="0" borderId="0" xfId="0" applyNumberFormat="1" applyFont="1"/>
    <xf numFmtId="0" fontId="38" fillId="0" borderId="0" xfId="0" applyFont="1"/>
    <xf numFmtId="0" fontId="39" fillId="0" borderId="0" xfId="0" applyFont="1" applyAlignment="1">
      <alignment horizontal="center"/>
    </xf>
    <xf numFmtId="0" fontId="13" fillId="0" borderId="54" xfId="0" applyFont="1" applyBorder="1"/>
    <xf numFmtId="0" fontId="12" fillId="7" borderId="57" xfId="0" applyFont="1" applyFill="1" applyBorder="1" applyAlignment="1">
      <alignment horizontal="center" vertical="center"/>
    </xf>
    <xf numFmtId="0" fontId="12" fillId="9" borderId="57" xfId="0" applyFont="1" applyFill="1" applyBorder="1" applyAlignment="1">
      <alignment horizontal="center" vertical="center"/>
    </xf>
    <xf numFmtId="0" fontId="40" fillId="0" borderId="57" xfId="0" applyFont="1" applyBorder="1" applyAlignment="1">
      <alignment horizontal="center"/>
    </xf>
    <xf numFmtId="0" fontId="13" fillId="0" borderId="57" xfId="0" applyFont="1" applyBorder="1"/>
    <xf numFmtId="10" fontId="13" fillId="0" borderId="57" xfId="0" applyNumberFormat="1" applyFont="1" applyBorder="1" applyAlignment="1">
      <alignment horizontal="center"/>
    </xf>
    <xf numFmtId="10" fontId="13" fillId="8" borderId="57" xfId="0" applyNumberFormat="1" applyFont="1" applyFill="1" applyBorder="1" applyAlignment="1">
      <alignment horizontal="center"/>
    </xf>
    <xf numFmtId="0" fontId="24" fillId="0" borderId="57" xfId="0" applyFont="1" applyBorder="1" applyAlignment="1">
      <alignment horizontal="center"/>
    </xf>
    <xf numFmtId="0" fontId="41" fillId="0" borderId="57" xfId="0" applyFont="1" applyBorder="1" applyAlignment="1">
      <alignment horizontal="center"/>
    </xf>
    <xf numFmtId="0" fontId="42" fillId="0" borderId="57" xfId="0" applyFont="1" applyBorder="1" applyAlignment="1">
      <alignment horizontal="center"/>
    </xf>
    <xf numFmtId="0" fontId="43" fillId="0" borderId="57" xfId="0" applyFont="1" applyBorder="1" applyAlignment="1">
      <alignment horizontal="center"/>
    </xf>
    <xf numFmtId="0" fontId="27" fillId="0" borderId="0" xfId="0" applyFont="1" applyAlignment="1">
      <alignment horizontal="left"/>
    </xf>
    <xf numFmtId="10" fontId="27" fillId="8" borderId="19" xfId="0" applyNumberFormat="1" applyFont="1" applyFill="1" applyBorder="1" applyAlignment="1">
      <alignment horizontal="center"/>
    </xf>
    <xf numFmtId="9" fontId="13" fillId="0" borderId="0" xfId="0" applyNumberFormat="1" applyFont="1" applyAlignment="1">
      <alignment horizontal="center"/>
    </xf>
    <xf numFmtId="168" fontId="50" fillId="0" borderId="0" xfId="0" applyNumberFormat="1" applyFont="1" applyAlignment="1">
      <alignment vertical="center"/>
    </xf>
    <xf numFmtId="0" fontId="46" fillId="0" borderId="0" xfId="0" applyFont="1" applyAlignment="1">
      <alignment vertical="center"/>
    </xf>
    <xf numFmtId="165" fontId="46" fillId="2" borderId="62" xfId="0" applyNumberFormat="1" applyFont="1" applyFill="1" applyBorder="1" applyAlignment="1">
      <alignment horizontal="center" vertical="center"/>
    </xf>
    <xf numFmtId="164" fontId="46" fillId="2" borderId="62" xfId="0" applyNumberFormat="1" applyFont="1" applyFill="1" applyBorder="1" applyAlignment="1">
      <alignment horizontal="center" vertical="center"/>
    </xf>
    <xf numFmtId="0" fontId="45" fillId="2" borderId="62" xfId="0" applyFont="1" applyFill="1" applyBorder="1" applyAlignment="1">
      <alignment horizontal="center" vertical="center" wrapText="1"/>
    </xf>
    <xf numFmtId="0" fontId="45" fillId="0" borderId="62" xfId="0" applyFont="1" applyBorder="1" applyAlignment="1">
      <alignment horizontal="center" vertical="center" wrapText="1"/>
    </xf>
    <xf numFmtId="0" fontId="45" fillId="2" borderId="62" xfId="0" applyFont="1" applyFill="1" applyBorder="1" applyAlignment="1">
      <alignment wrapText="1"/>
    </xf>
    <xf numFmtId="0" fontId="45" fillId="12" borderId="62" xfId="0" applyFont="1" applyFill="1" applyBorder="1" applyAlignment="1">
      <alignment vertical="center" wrapText="1"/>
    </xf>
    <xf numFmtId="0" fontId="45" fillId="0" borderId="0" xfId="0" applyFont="1" applyAlignment="1"/>
    <xf numFmtId="0" fontId="45" fillId="0" borderId="3" xfId="15" applyFont="1" applyAlignment="1"/>
    <xf numFmtId="0" fontId="46" fillId="0" borderId="63" xfId="15" applyFont="1" applyBorder="1" applyAlignment="1">
      <alignment vertical="center"/>
    </xf>
    <xf numFmtId="0" fontId="49" fillId="0" borderId="63" xfId="15" applyFont="1" applyBorder="1" applyAlignment="1">
      <alignment horizontal="right"/>
    </xf>
    <xf numFmtId="0" fontId="49" fillId="0" borderId="64" xfId="15" applyFont="1" applyBorder="1" applyAlignment="1">
      <alignment horizontal="right"/>
    </xf>
    <xf numFmtId="0" fontId="46" fillId="0" borderId="3" xfId="15" applyFont="1" applyBorder="1" applyAlignment="1">
      <alignment horizontal="left" vertical="center"/>
    </xf>
    <xf numFmtId="0" fontId="49" fillId="0" borderId="3" xfId="15" applyFont="1" applyBorder="1" applyAlignment="1">
      <alignment horizontal="right"/>
    </xf>
    <xf numFmtId="0" fontId="49" fillId="0" borderId="65" xfId="15" applyFont="1" applyBorder="1" applyAlignment="1">
      <alignment horizontal="right"/>
    </xf>
    <xf numFmtId="0" fontId="45" fillId="0" borderId="3" xfId="15" applyFont="1" applyBorder="1"/>
    <xf numFmtId="0" fontId="46" fillId="0" borderId="3" xfId="15" applyFont="1" applyBorder="1" applyAlignment="1">
      <alignment vertical="center"/>
    </xf>
    <xf numFmtId="49" fontId="46" fillId="0" borderId="3" xfId="15" applyNumberFormat="1" applyFont="1" applyBorder="1" applyAlignment="1">
      <alignment horizontal="left" vertical="center"/>
    </xf>
    <xf numFmtId="0" fontId="45" fillId="0" borderId="73" xfId="15" applyFont="1" applyBorder="1"/>
    <xf numFmtId="0" fontId="45" fillId="0" borderId="3" xfId="15" applyFont="1" applyAlignment="1"/>
    <xf numFmtId="0" fontId="51" fillId="0" borderId="3" xfId="15" applyFont="1"/>
    <xf numFmtId="0" fontId="46" fillId="0" borderId="3" xfId="15" applyFont="1" applyAlignment="1">
      <alignment vertical="center"/>
    </xf>
    <xf numFmtId="168" fontId="50" fillId="0" borderId="3" xfId="15" applyNumberFormat="1" applyFont="1" applyAlignment="1">
      <alignment vertical="center"/>
    </xf>
    <xf numFmtId="169" fontId="45" fillId="2" borderId="10" xfId="15" applyNumberFormat="1" applyFont="1" applyFill="1" applyBorder="1" applyAlignment="1">
      <alignment horizontal="center" vertical="center"/>
    </xf>
    <xf numFmtId="0" fontId="45" fillId="2" borderId="10" xfId="15" applyFont="1" applyFill="1" applyBorder="1" applyAlignment="1">
      <alignment wrapText="1"/>
    </xf>
    <xf numFmtId="0" fontId="45" fillId="2" borderId="10" xfId="15" applyFont="1" applyFill="1" applyBorder="1" applyAlignment="1">
      <alignment horizontal="center" vertical="center" wrapText="1"/>
    </xf>
    <xf numFmtId="165" fontId="46" fillId="2" borderId="10" xfId="15" applyNumberFormat="1" applyFont="1" applyFill="1" applyBorder="1" applyAlignment="1">
      <alignment horizontal="center" vertical="center"/>
    </xf>
    <xf numFmtId="164" fontId="46" fillId="2" borderId="10" xfId="15" applyNumberFormat="1" applyFont="1" applyFill="1" applyBorder="1" applyAlignment="1">
      <alignment horizontal="center" vertical="center"/>
    </xf>
    <xf numFmtId="170" fontId="45" fillId="2" borderId="10" xfId="15" applyNumberFormat="1" applyFont="1" applyFill="1" applyBorder="1" applyAlignment="1">
      <alignment horizontal="center" vertical="center"/>
    </xf>
    <xf numFmtId="170" fontId="45" fillId="2" borderId="10" xfId="15" applyNumberFormat="1" applyFont="1" applyFill="1" applyBorder="1" applyAlignment="1">
      <alignment horizontal="center"/>
    </xf>
    <xf numFmtId="165" fontId="46" fillId="2" borderId="62" xfId="15" applyNumberFormat="1" applyFont="1" applyFill="1" applyBorder="1" applyAlignment="1">
      <alignment horizontal="center" vertical="center"/>
    </xf>
    <xf numFmtId="0" fontId="46" fillId="2" borderId="62" xfId="15" applyFont="1" applyFill="1" applyBorder="1" applyAlignment="1">
      <alignment horizontal="center" vertical="center"/>
    </xf>
    <xf numFmtId="0" fontId="47" fillId="0" borderId="62" xfId="15" applyNumberFormat="1" applyFont="1" applyFill="1" applyBorder="1" applyAlignment="1" applyProtection="1">
      <alignment horizontal="center" vertical="center" wrapText="1"/>
    </xf>
    <xf numFmtId="0" fontId="47" fillId="0" borderId="62" xfId="15" applyNumberFormat="1" applyFont="1" applyFill="1" applyBorder="1" applyAlignment="1" applyProtection="1">
      <alignment horizontal="left" vertical="center" wrapText="1"/>
    </xf>
    <xf numFmtId="0" fontId="47" fillId="0" borderId="78" xfId="15" applyNumberFormat="1" applyFont="1" applyFill="1" applyBorder="1" applyAlignment="1" applyProtection="1">
      <alignment horizontal="center" vertical="center" wrapText="1"/>
    </xf>
    <xf numFmtId="0" fontId="47" fillId="0" borderId="78" xfId="15" applyNumberFormat="1" applyFont="1" applyFill="1" applyBorder="1" applyAlignment="1" applyProtection="1">
      <alignment horizontal="left" vertical="center" wrapText="1"/>
    </xf>
    <xf numFmtId="0" fontId="47" fillId="0" borderId="10" xfId="15" applyNumberFormat="1" applyFont="1" applyFill="1" applyBorder="1" applyAlignment="1" applyProtection="1">
      <alignment horizontal="center" vertical="center" wrapText="1"/>
    </xf>
    <xf numFmtId="0" fontId="47" fillId="0" borderId="10" xfId="15" applyNumberFormat="1" applyFont="1" applyFill="1" applyBorder="1" applyAlignment="1" applyProtection="1">
      <alignment horizontal="left" vertical="center" wrapText="1"/>
    </xf>
    <xf numFmtId="0" fontId="46" fillId="2" borderId="3" xfId="15" applyFont="1" applyFill="1" applyBorder="1" applyAlignment="1">
      <alignment horizontal="center" vertical="center"/>
    </xf>
    <xf numFmtId="0" fontId="46" fillId="2" borderId="3" xfId="15" applyFont="1" applyFill="1" applyBorder="1" applyAlignment="1">
      <alignment horizontal="left" vertical="center"/>
    </xf>
    <xf numFmtId="165" fontId="46" fillId="2" borderId="3" xfId="15" applyNumberFormat="1" applyFont="1" applyFill="1" applyBorder="1" applyAlignment="1">
      <alignment horizontal="center" vertical="center"/>
    </xf>
    <xf numFmtId="164" fontId="46" fillId="2" borderId="3" xfId="15" applyNumberFormat="1" applyFont="1" applyFill="1" applyBorder="1" applyAlignment="1">
      <alignment horizontal="center" vertical="center"/>
    </xf>
    <xf numFmtId="0" fontId="53" fillId="0" borderId="6" xfId="15" applyFont="1" applyBorder="1" applyAlignment="1">
      <alignment horizontal="right" vertical="center" wrapText="1"/>
    </xf>
    <xf numFmtId="168" fontId="46" fillId="0" borderId="3" xfId="15" applyNumberFormat="1" applyFont="1"/>
    <xf numFmtId="0" fontId="46" fillId="0" borderId="3" xfId="15" applyFont="1"/>
    <xf numFmtId="165" fontId="46" fillId="0" borderId="3" xfId="15" applyNumberFormat="1" applyFont="1"/>
    <xf numFmtId="0" fontId="53" fillId="0" borderId="9" xfId="15" applyFont="1" applyBorder="1" applyAlignment="1">
      <alignment horizontal="right" vertical="center"/>
    </xf>
    <xf numFmtId="0" fontId="45" fillId="0" borderId="3" xfId="15" applyFont="1" applyAlignment="1">
      <alignment horizontal="center" vertical="center"/>
    </xf>
    <xf numFmtId="0" fontId="45" fillId="0" borderId="3" xfId="15" applyFont="1" applyAlignment="1">
      <alignment horizontal="center"/>
    </xf>
    <xf numFmtId="0" fontId="58" fillId="0" borderId="3" xfId="15" applyFont="1" applyAlignment="1">
      <alignment horizontal="center"/>
    </xf>
    <xf numFmtId="0" fontId="46" fillId="0" borderId="5" xfId="15" applyFont="1" applyBorder="1"/>
    <xf numFmtId="165" fontId="46" fillId="0" borderId="5" xfId="15" applyNumberFormat="1" applyFont="1" applyBorder="1"/>
    <xf numFmtId="0" fontId="46" fillId="0" borderId="3" xfId="15" applyFont="1" applyAlignment="1">
      <alignment horizontal="center" vertical="center"/>
    </xf>
    <xf numFmtId="164" fontId="46" fillId="0" borderId="3" xfId="15" applyNumberFormat="1" applyFont="1"/>
    <xf numFmtId="43" fontId="45" fillId="0" borderId="62" xfId="13" applyFont="1" applyBorder="1" applyAlignment="1">
      <alignment horizontal="center" vertical="center" wrapText="1"/>
    </xf>
    <xf numFmtId="169" fontId="45" fillId="2" borderId="79" xfId="0" applyNumberFormat="1" applyFont="1" applyFill="1" applyBorder="1" applyAlignment="1">
      <alignment horizontal="center" vertical="center"/>
    </xf>
    <xf numFmtId="169" fontId="45" fillId="2" borderId="12" xfId="0" applyNumberFormat="1" applyFont="1" applyFill="1" applyBorder="1" applyAlignment="1">
      <alignment horizontal="center" vertical="center"/>
    </xf>
    <xf numFmtId="0" fontId="52" fillId="14" borderId="60" xfId="15" applyFont="1" applyFill="1" applyBorder="1" applyAlignment="1"/>
    <xf numFmtId="0" fontId="52" fillId="10" borderId="60" xfId="15" applyFont="1" applyFill="1" applyBorder="1" applyAlignment="1"/>
    <xf numFmtId="0" fontId="50" fillId="17" borderId="60" xfId="15" applyFont="1" applyFill="1" applyBorder="1" applyAlignment="1"/>
    <xf numFmtId="0" fontId="50" fillId="17" borderId="61" xfId="15" applyFont="1" applyFill="1" applyBorder="1" applyAlignment="1"/>
    <xf numFmtId="0" fontId="49" fillId="0" borderId="63" xfId="15" applyFont="1" applyBorder="1" applyAlignment="1">
      <alignment horizontal="right" vertical="center"/>
    </xf>
    <xf numFmtId="0" fontId="49" fillId="0" borderId="3" xfId="15" applyFont="1" applyBorder="1" applyAlignment="1">
      <alignment horizontal="right" vertical="center"/>
    </xf>
    <xf numFmtId="168" fontId="60" fillId="0" borderId="3" xfId="15" applyNumberFormat="1" applyFont="1" applyAlignment="1">
      <alignment vertical="center"/>
    </xf>
    <xf numFmtId="0" fontId="61" fillId="0" borderId="3" xfId="15" applyFont="1" applyAlignment="1">
      <alignment vertical="center"/>
    </xf>
    <xf numFmtId="0" fontId="62" fillId="0" borderId="3" xfId="15" applyFont="1" applyAlignment="1"/>
    <xf numFmtId="170" fontId="59" fillId="13" borderId="60" xfId="15" applyNumberFormat="1" applyFont="1" applyFill="1" applyBorder="1" applyAlignment="1">
      <alignment horizontal="center"/>
    </xf>
    <xf numFmtId="0" fontId="59" fillId="13" borderId="60" xfId="15" applyFont="1" applyFill="1" applyBorder="1" applyAlignment="1">
      <alignment wrapText="1"/>
    </xf>
    <xf numFmtId="0" fontId="59" fillId="13" borderId="60" xfId="15" applyFont="1" applyFill="1" applyBorder="1" applyAlignment="1">
      <alignment horizontal="center" vertical="center" wrapText="1"/>
    </xf>
    <xf numFmtId="165" fontId="59" fillId="13" borderId="60" xfId="15" applyNumberFormat="1" applyFont="1" applyFill="1" applyBorder="1" applyAlignment="1">
      <alignment horizontal="center" vertical="center"/>
    </xf>
    <xf numFmtId="164" fontId="59" fillId="13" borderId="60" xfId="15" applyNumberFormat="1" applyFont="1" applyFill="1" applyBorder="1" applyAlignment="1">
      <alignment horizontal="center" vertical="center"/>
    </xf>
    <xf numFmtId="168" fontId="59" fillId="0" borderId="3" xfId="15" applyNumberFormat="1" applyFont="1" applyAlignment="1">
      <alignment vertical="center"/>
    </xf>
    <xf numFmtId="0" fontId="59" fillId="0" borderId="3" xfId="15" applyFont="1" applyAlignment="1">
      <alignment vertical="center"/>
    </xf>
    <xf numFmtId="0" fontId="59" fillId="0" borderId="3" xfId="15" applyFont="1" applyAlignment="1"/>
    <xf numFmtId="0" fontId="46" fillId="0" borderId="3" xfId="15" applyFont="1" applyBorder="1" applyAlignment="1">
      <alignment horizontal="center"/>
    </xf>
    <xf numFmtId="0" fontId="46" fillId="0" borderId="3" xfId="15" applyFont="1" applyBorder="1"/>
    <xf numFmtId="0" fontId="46" fillId="2" borderId="61" xfId="15" quotePrefix="1" applyFont="1" applyFill="1" applyBorder="1" applyAlignment="1">
      <alignment horizontal="center" vertical="center"/>
    </xf>
    <xf numFmtId="0" fontId="46" fillId="2" borderId="80" xfId="0" quotePrefix="1" applyFont="1" applyFill="1" applyBorder="1" applyAlignment="1">
      <alignment horizontal="center" vertical="center"/>
    </xf>
    <xf numFmtId="0" fontId="47" fillId="0" borderId="77" xfId="15" applyNumberFormat="1" applyFont="1" applyFill="1" applyBorder="1" applyAlignment="1" applyProtection="1">
      <alignment horizontal="center" vertical="center" wrapText="1"/>
    </xf>
    <xf numFmtId="0" fontId="47" fillId="0" borderId="61" xfId="15" applyNumberFormat="1" applyFont="1" applyFill="1" applyBorder="1" applyAlignment="1" applyProtection="1">
      <alignment horizontal="center" vertical="center" wrapText="1"/>
    </xf>
    <xf numFmtId="0" fontId="46" fillId="2" borderId="61" xfId="0" quotePrefix="1" applyFont="1" applyFill="1" applyBorder="1" applyAlignment="1">
      <alignment horizontal="center" vertical="center"/>
    </xf>
    <xf numFmtId="0" fontId="63" fillId="13" borderId="60" xfId="15" quotePrefix="1" applyFont="1" applyFill="1" applyBorder="1" applyAlignment="1">
      <alignment horizontal="left" vertical="center"/>
    </xf>
    <xf numFmtId="43" fontId="46" fillId="2" borderId="62" xfId="13" applyFont="1" applyFill="1" applyBorder="1" applyAlignment="1">
      <alignment horizontal="center" vertical="center"/>
    </xf>
    <xf numFmtId="43" fontId="46" fillId="0" borderId="3" xfId="13" applyFont="1" applyBorder="1"/>
    <xf numFmtId="43" fontId="45" fillId="0" borderId="3" xfId="13" applyFont="1" applyBorder="1" applyAlignment="1"/>
    <xf numFmtId="0" fontId="47" fillId="0" borderId="80" xfId="15" applyNumberFormat="1" applyFont="1" applyFill="1" applyBorder="1" applyAlignment="1" applyProtection="1">
      <alignment horizontal="center" vertical="center" wrapText="1"/>
    </xf>
    <xf numFmtId="0" fontId="45" fillId="0" borderId="3" xfId="15" applyFont="1" applyBorder="1" applyAlignment="1"/>
    <xf numFmtId="0" fontId="52" fillId="14" borderId="1" xfId="15" applyFont="1" applyFill="1" applyBorder="1" applyAlignment="1"/>
    <xf numFmtId="0" fontId="59" fillId="16" borderId="63" xfId="15" applyFont="1" applyFill="1" applyBorder="1" applyAlignment="1">
      <alignment vertical="center"/>
    </xf>
    <xf numFmtId="0" fontId="59" fillId="16" borderId="83" xfId="15" applyFont="1" applyFill="1" applyBorder="1" applyAlignment="1">
      <alignment vertical="center"/>
    </xf>
    <xf numFmtId="0" fontId="63" fillId="18" borderId="3" xfId="15" quotePrefix="1" applyFont="1" applyFill="1" applyBorder="1" applyAlignment="1">
      <alignment horizontal="left" vertical="center"/>
    </xf>
    <xf numFmtId="170" fontId="59" fillId="18" borderId="3" xfId="15" applyNumberFormat="1" applyFont="1" applyFill="1" applyBorder="1" applyAlignment="1">
      <alignment horizontal="center"/>
    </xf>
    <xf numFmtId="0" fontId="59" fillId="18" borderId="3" xfId="15" applyFont="1" applyFill="1" applyBorder="1" applyAlignment="1">
      <alignment wrapText="1"/>
    </xf>
    <xf numFmtId="0" fontId="59" fillId="18" borderId="3" xfId="15" applyFont="1" applyFill="1" applyBorder="1" applyAlignment="1">
      <alignment horizontal="center" vertical="center" wrapText="1"/>
    </xf>
    <xf numFmtId="165" fontId="59" fillId="18" borderId="3" xfId="15" applyNumberFormat="1" applyFont="1" applyFill="1" applyBorder="1" applyAlignment="1">
      <alignment horizontal="center" vertical="center"/>
    </xf>
    <xf numFmtId="164" fontId="59" fillId="18" borderId="3" xfId="15" applyNumberFormat="1" applyFont="1" applyFill="1" applyBorder="1" applyAlignment="1">
      <alignment horizontal="center" vertical="center"/>
    </xf>
    <xf numFmtId="0" fontId="46" fillId="17" borderId="84" xfId="13" applyNumberFormat="1" applyFont="1" applyFill="1" applyBorder="1" applyAlignment="1">
      <alignment horizontal="left" vertical="center"/>
    </xf>
    <xf numFmtId="0" fontId="47" fillId="0" borderId="80" xfId="13" applyNumberFormat="1" applyFont="1" applyFill="1" applyBorder="1" applyAlignment="1" applyProtection="1">
      <alignment horizontal="left" vertical="center" wrapText="1"/>
    </xf>
    <xf numFmtId="0" fontId="59" fillId="15" borderId="85" xfId="13" applyNumberFormat="1" applyFont="1" applyFill="1" applyBorder="1" applyAlignment="1">
      <alignment horizontal="left" vertical="center"/>
    </xf>
    <xf numFmtId="0" fontId="59" fillId="13" borderId="84" xfId="13" applyNumberFormat="1" applyFont="1" applyFill="1" applyBorder="1" applyAlignment="1">
      <alignment horizontal="left" vertical="center"/>
    </xf>
    <xf numFmtId="0" fontId="46" fillId="10" borderId="84" xfId="13" applyNumberFormat="1" applyFont="1" applyFill="1" applyBorder="1" applyAlignment="1">
      <alignment horizontal="left" vertical="center"/>
    </xf>
    <xf numFmtId="0" fontId="46" fillId="2" borderId="84" xfId="13" applyNumberFormat="1" applyFont="1" applyFill="1" applyBorder="1" applyAlignment="1">
      <alignment horizontal="left" vertical="center"/>
    </xf>
    <xf numFmtId="0" fontId="59" fillId="18" borderId="86" xfId="13" applyNumberFormat="1" applyFont="1" applyFill="1" applyBorder="1" applyAlignment="1">
      <alignment horizontal="left" vertical="center"/>
    </xf>
    <xf numFmtId="0" fontId="46" fillId="14" borderId="87" xfId="13" applyNumberFormat="1" applyFont="1" applyFill="1" applyBorder="1" applyAlignment="1">
      <alignment horizontal="left" vertical="center"/>
    </xf>
    <xf numFmtId="0" fontId="46" fillId="14" borderId="84" xfId="13" applyNumberFormat="1" applyFont="1" applyFill="1" applyBorder="1" applyAlignment="1">
      <alignment horizontal="left" vertical="center"/>
    </xf>
    <xf numFmtId="0" fontId="46" fillId="2" borderId="86" xfId="13" applyNumberFormat="1" applyFont="1" applyFill="1" applyBorder="1" applyAlignment="1">
      <alignment horizontal="left" vertical="center"/>
    </xf>
    <xf numFmtId="0" fontId="46" fillId="0" borderId="86" xfId="13" applyNumberFormat="1" applyFont="1" applyBorder="1" applyAlignment="1">
      <alignment horizontal="left"/>
    </xf>
    <xf numFmtId="0" fontId="46" fillId="0" borderId="88" xfId="13" applyNumberFormat="1" applyFont="1" applyBorder="1" applyAlignment="1">
      <alignment horizontal="left"/>
    </xf>
    <xf numFmtId="0" fontId="45" fillId="0" borderId="86" xfId="13" applyNumberFormat="1" applyFont="1" applyBorder="1" applyAlignment="1">
      <alignment horizontal="left"/>
    </xf>
    <xf numFmtId="0" fontId="59" fillId="19" borderId="85" xfId="13" applyNumberFormat="1" applyFont="1" applyFill="1" applyBorder="1" applyAlignment="1">
      <alignment horizontal="left" vertical="center"/>
    </xf>
    <xf numFmtId="0" fontId="59" fillId="19" borderId="81" xfId="15" applyFont="1" applyFill="1" applyBorder="1" applyAlignment="1">
      <alignment vertical="center"/>
    </xf>
    <xf numFmtId="0" fontId="59" fillId="19" borderId="82" xfId="15" applyFont="1" applyFill="1" applyBorder="1" applyAlignment="1">
      <alignment vertical="center"/>
    </xf>
    <xf numFmtId="9" fontId="59" fillId="13" borderId="60" xfId="14" applyFont="1" applyFill="1" applyBorder="1" applyAlignment="1">
      <alignment horizontal="center"/>
    </xf>
    <xf numFmtId="9" fontId="59" fillId="18" borderId="3" xfId="14" applyFont="1" applyFill="1" applyBorder="1" applyAlignment="1">
      <alignment horizontal="center"/>
    </xf>
    <xf numFmtId="43" fontId="46" fillId="2" borderId="10" xfId="13" applyFont="1" applyFill="1" applyBorder="1" applyAlignment="1">
      <alignment horizontal="center" vertical="center"/>
    </xf>
    <xf numFmtId="43" fontId="52" fillId="10" borderId="60" xfId="13" applyFont="1" applyFill="1" applyBorder="1" applyAlignment="1"/>
    <xf numFmtId="43" fontId="52" fillId="14" borderId="60" xfId="13" applyFont="1" applyFill="1" applyBorder="1" applyAlignment="1"/>
    <xf numFmtId="43" fontId="45" fillId="0" borderId="71" xfId="13" applyFont="1" applyBorder="1" applyAlignment="1">
      <alignment horizontal="left"/>
    </xf>
    <xf numFmtId="43" fontId="46" fillId="0" borderId="15" xfId="13" applyFont="1" applyBorder="1"/>
    <xf numFmtId="43" fontId="46" fillId="0" borderId="4" xfId="13" applyFont="1" applyBorder="1"/>
    <xf numFmtId="0" fontId="59" fillId="15" borderId="81" xfId="15" applyFont="1" applyFill="1" applyBorder="1" applyAlignment="1">
      <alignment horizontal="left" vertical="center"/>
    </xf>
    <xf numFmtId="0" fontId="59" fillId="15" borderId="82" xfId="15" applyFont="1" applyFill="1" applyBorder="1" applyAlignment="1">
      <alignment horizontal="left" vertical="center"/>
    </xf>
    <xf numFmtId="168" fontId="60" fillId="0" borderId="3" xfId="15" applyNumberFormat="1" applyFont="1" applyAlignment="1">
      <alignment horizontal="left" vertical="center"/>
    </xf>
    <xf numFmtId="0" fontId="61" fillId="0" borderId="3" xfId="15" applyFont="1" applyAlignment="1">
      <alignment horizontal="left" vertical="center"/>
    </xf>
    <xf numFmtId="0" fontId="62" fillId="0" borderId="3" xfId="15" applyFont="1" applyAlignment="1">
      <alignment horizontal="left"/>
    </xf>
    <xf numFmtId="0" fontId="59" fillId="16" borderId="3" xfId="15" applyFont="1" applyFill="1" applyBorder="1" applyAlignment="1">
      <alignment vertical="center"/>
    </xf>
    <xf numFmtId="0" fontId="45" fillId="2" borderId="10" xfId="15" applyFont="1" applyFill="1" applyBorder="1" applyAlignment="1">
      <alignment horizontal="left" vertical="center" wrapText="1"/>
    </xf>
    <xf numFmtId="0" fontId="45" fillId="2" borderId="62" xfId="0" applyFont="1" applyFill="1" applyBorder="1" applyAlignment="1">
      <alignment horizontal="center" vertical="center"/>
    </xf>
    <xf numFmtId="0" fontId="45" fillId="2" borderId="62" xfId="0" applyFont="1" applyFill="1" applyBorder="1" applyAlignment="1">
      <alignment vertical="center" wrapText="1"/>
    </xf>
    <xf numFmtId="0" fontId="46" fillId="2" borderId="84" xfId="13" applyNumberFormat="1" applyFont="1" applyFill="1" applyBorder="1" applyAlignment="1">
      <alignment vertical="center"/>
    </xf>
    <xf numFmtId="167" fontId="46" fillId="2" borderId="62" xfId="0" applyNumberFormat="1" applyFont="1" applyFill="1" applyBorder="1" applyAlignment="1">
      <alignment vertical="center"/>
    </xf>
    <xf numFmtId="43" fontId="47" fillId="0" borderId="62" xfId="13" applyFont="1" applyBorder="1" applyAlignment="1">
      <alignment horizontal="center" vertical="center" wrapText="1"/>
    </xf>
    <xf numFmtId="43" fontId="47" fillId="2" borderId="62" xfId="13" applyFont="1" applyFill="1" applyBorder="1" applyAlignment="1">
      <alignment horizontal="center" vertical="center"/>
    </xf>
    <xf numFmtId="43" fontId="64" fillId="14" borderId="60" xfId="13" applyFont="1" applyFill="1" applyBorder="1" applyAlignment="1"/>
    <xf numFmtId="43" fontId="47" fillId="2" borderId="10" xfId="13" applyFont="1" applyFill="1" applyBorder="1" applyAlignment="1">
      <alignment horizontal="center" vertical="center"/>
    </xf>
    <xf numFmtId="165" fontId="65" fillId="18" borderId="3" xfId="15" applyNumberFormat="1" applyFont="1" applyFill="1" applyBorder="1" applyAlignment="1">
      <alignment horizontal="center" vertical="center"/>
    </xf>
    <xf numFmtId="0" fontId="64" fillId="14" borderId="60" xfId="15" applyFont="1" applyFill="1" applyBorder="1" applyAlignment="1"/>
    <xf numFmtId="0" fontId="46" fillId="2" borderId="61" xfId="15" quotePrefix="1" applyFont="1" applyFill="1" applyBorder="1" applyAlignment="1">
      <alignment horizontal="left" vertical="center"/>
    </xf>
    <xf numFmtId="169" fontId="45" fillId="2" borderId="10" xfId="15" applyNumberFormat="1" applyFont="1" applyFill="1" applyBorder="1" applyAlignment="1">
      <alignment horizontal="left" vertical="center"/>
    </xf>
    <xf numFmtId="43" fontId="47" fillId="2" borderId="10" xfId="13" applyFont="1" applyFill="1" applyBorder="1" applyAlignment="1">
      <alignment horizontal="left" vertical="center"/>
    </xf>
    <xf numFmtId="49" fontId="45" fillId="0" borderId="89" xfId="0" applyNumberFormat="1" applyFont="1" applyBorder="1" applyAlignment="1">
      <alignment horizontal="left" vertical="center"/>
    </xf>
    <xf numFmtId="49" fontId="45" fillId="0" borderId="89" xfId="0" applyNumberFormat="1" applyFont="1" applyBorder="1" applyAlignment="1">
      <alignment horizontal="center" vertical="center"/>
    </xf>
    <xf numFmtId="170" fontId="45" fillId="2" borderId="10" xfId="15" applyNumberFormat="1" applyFont="1" applyFill="1" applyBorder="1" applyAlignment="1">
      <alignment horizontal="left" vertical="center"/>
    </xf>
    <xf numFmtId="0" fontId="45" fillId="0" borderId="89" xfId="0" applyFont="1" applyBorder="1" applyAlignment="1">
      <alignment horizontal="left" vertical="center" wrapText="1"/>
    </xf>
    <xf numFmtId="164" fontId="46" fillId="2" borderId="10" xfId="15" applyNumberFormat="1" applyFont="1" applyFill="1" applyBorder="1" applyAlignment="1">
      <alignment horizontal="center"/>
    </xf>
    <xf numFmtId="0" fontId="45" fillId="0" borderId="3" xfId="15" applyFont="1" applyAlignment="1"/>
    <xf numFmtId="0" fontId="45" fillId="0" borderId="3" xfId="15" applyFont="1" applyAlignment="1"/>
    <xf numFmtId="10" fontId="45" fillId="0" borderId="71" xfId="14" applyNumberFormat="1" applyFont="1" applyBorder="1" applyAlignment="1">
      <alignment horizontal="left"/>
    </xf>
    <xf numFmtId="0" fontId="45" fillId="0" borderId="3" xfId="15" applyFont="1" applyAlignment="1"/>
    <xf numFmtId="169" fontId="45" fillId="2" borderId="10" xfId="15" applyNumberFormat="1" applyFont="1" applyFill="1" applyBorder="1" applyAlignment="1">
      <alignment horizontal="left" vertical="center" wrapText="1"/>
    </xf>
    <xf numFmtId="0" fontId="45" fillId="0" borderId="3" xfId="15" applyFont="1" applyAlignment="1"/>
    <xf numFmtId="0" fontId="1" fillId="0" borderId="3" xfId="16"/>
    <xf numFmtId="43" fontId="0" fillId="0" borderId="3" xfId="17" applyFont="1"/>
    <xf numFmtId="0" fontId="1" fillId="0" borderId="3" xfId="16" applyFill="1"/>
    <xf numFmtId="0" fontId="66" fillId="22" borderId="3" xfId="16" applyFont="1" applyFill="1"/>
    <xf numFmtId="14" fontId="66" fillId="22" borderId="3" xfId="16" applyNumberFormat="1" applyFont="1" applyFill="1"/>
    <xf numFmtId="0" fontId="67" fillId="0" borderId="3" xfId="16" applyFont="1" applyFill="1"/>
    <xf numFmtId="0" fontId="66" fillId="23" borderId="3" xfId="16" applyFont="1" applyFill="1" applyAlignment="1">
      <alignment horizontal="left"/>
    </xf>
    <xf numFmtId="0" fontId="66" fillId="23" borderId="3" xfId="16" applyFont="1" applyFill="1"/>
    <xf numFmtId="14" fontId="66" fillId="23" borderId="3" xfId="16" applyNumberFormat="1" applyFont="1" applyFill="1"/>
    <xf numFmtId="0" fontId="66" fillId="0" borderId="3" xfId="16" applyFont="1" applyFill="1"/>
    <xf numFmtId="0" fontId="1" fillId="0" borderId="3" xfId="16" applyAlignment="1">
      <alignment horizontal="left" indent="2"/>
    </xf>
    <xf numFmtId="14" fontId="1" fillId="0" borderId="3" xfId="16" applyNumberFormat="1"/>
    <xf numFmtId="176" fontId="0" fillId="0" borderId="3" xfId="17" applyNumberFormat="1" applyFont="1"/>
    <xf numFmtId="0" fontId="66" fillId="0" borderId="3" xfId="16" applyFont="1" applyFill="1" applyAlignment="1">
      <alignment horizontal="left"/>
    </xf>
    <xf numFmtId="14" fontId="66" fillId="0" borderId="3" xfId="16" applyNumberFormat="1" applyFont="1" applyFill="1"/>
    <xf numFmtId="43" fontId="66" fillId="0" borderId="3" xfId="17" applyFont="1" applyFill="1"/>
    <xf numFmtId="43" fontId="66" fillId="0" borderId="3" xfId="16" applyNumberFormat="1" applyFont="1" applyFill="1"/>
    <xf numFmtId="0" fontId="68" fillId="0" borderId="3" xfId="16" applyFont="1" applyFill="1"/>
    <xf numFmtId="176" fontId="1" fillId="0" borderId="3" xfId="16" applyNumberFormat="1"/>
    <xf numFmtId="0" fontId="1" fillId="0" borderId="3" xfId="16" applyAlignment="1">
      <alignment horizontal="left" indent="1"/>
    </xf>
    <xf numFmtId="0" fontId="1" fillId="0" borderId="3" xfId="16" applyAlignment="1">
      <alignment horizontal="center"/>
    </xf>
    <xf numFmtId="0" fontId="1" fillId="0" borderId="3" xfId="16" applyFill="1" applyAlignment="1">
      <alignment horizontal="center"/>
    </xf>
    <xf numFmtId="0" fontId="67" fillId="0" borderId="3" xfId="16" applyFont="1" applyAlignment="1">
      <alignment horizontal="center"/>
    </xf>
    <xf numFmtId="43" fontId="69" fillId="0" borderId="3" xfId="17" applyFont="1" applyAlignment="1">
      <alignment horizontal="center"/>
    </xf>
    <xf numFmtId="177" fontId="66" fillId="22" borderId="3" xfId="17" applyNumberFormat="1" applyFont="1" applyFill="1"/>
    <xf numFmtId="177" fontId="66" fillId="22" borderId="3" xfId="16" applyNumberFormat="1" applyFont="1" applyFill="1"/>
    <xf numFmtId="177" fontId="66" fillId="23" borderId="3" xfId="17" applyNumberFormat="1" applyFont="1" applyFill="1"/>
    <xf numFmtId="177" fontId="66" fillId="23" borderId="3" xfId="16" applyNumberFormat="1" applyFont="1" applyFill="1"/>
    <xf numFmtId="177" fontId="0" fillId="0" borderId="3" xfId="17" applyNumberFormat="1" applyFont="1"/>
    <xf numFmtId="177" fontId="1" fillId="0" borderId="3" xfId="16" applyNumberFormat="1" applyFill="1"/>
    <xf numFmtId="177" fontId="1" fillId="0" borderId="3" xfId="16" applyNumberFormat="1"/>
    <xf numFmtId="0" fontId="67" fillId="21" borderId="62" xfId="16" applyFont="1" applyFill="1" applyBorder="1" applyAlignment="1">
      <alignment horizontal="left" indent="1"/>
    </xf>
    <xf numFmtId="0" fontId="67" fillId="21" borderId="62" xfId="16" applyFont="1" applyFill="1" applyBorder="1"/>
    <xf numFmtId="14" fontId="67" fillId="21" borderId="62" xfId="16" applyNumberFormat="1" applyFont="1" applyFill="1" applyBorder="1"/>
    <xf numFmtId="177" fontId="67" fillId="21" borderId="62" xfId="17" applyNumberFormat="1" applyFont="1" applyFill="1" applyBorder="1"/>
    <xf numFmtId="177" fontId="67" fillId="21" borderId="62" xfId="16" applyNumberFormat="1" applyFont="1" applyFill="1" applyBorder="1"/>
    <xf numFmtId="0" fontId="1" fillId="0" borderId="62" xfId="16" applyBorder="1" applyAlignment="1">
      <alignment horizontal="left" indent="2"/>
    </xf>
    <xf numFmtId="0" fontId="1" fillId="0" borderId="62" xfId="16" applyBorder="1"/>
    <xf numFmtId="14" fontId="1" fillId="0" borderId="62" xfId="16" applyNumberFormat="1" applyBorder="1"/>
    <xf numFmtId="177" fontId="0" fillId="0" borderId="62" xfId="17" applyNumberFormat="1" applyFont="1" applyBorder="1"/>
    <xf numFmtId="177" fontId="1" fillId="0" borderId="62" xfId="16" applyNumberFormat="1" applyFill="1" applyBorder="1"/>
    <xf numFmtId="177" fontId="1" fillId="0" borderId="62" xfId="16" applyNumberFormat="1" applyBorder="1"/>
    <xf numFmtId="10" fontId="66" fillId="22" borderId="3" xfId="14" applyNumberFormat="1" applyFont="1" applyFill="1" applyBorder="1"/>
    <xf numFmtId="10" fontId="66" fillId="23" borderId="3" xfId="14" applyNumberFormat="1" applyFont="1" applyFill="1" applyBorder="1"/>
    <xf numFmtId="10" fontId="0" fillId="0" borderId="62" xfId="14" applyNumberFormat="1" applyFont="1" applyBorder="1"/>
    <xf numFmtId="10" fontId="1" fillId="0" borderId="62" xfId="14" applyNumberFormat="1" applyFont="1" applyFill="1" applyBorder="1"/>
    <xf numFmtId="10" fontId="1" fillId="0" borderId="62" xfId="14" applyNumberFormat="1" applyFont="1" applyBorder="1"/>
    <xf numFmtId="0" fontId="67" fillId="0" borderId="62" xfId="16" applyFont="1" applyFill="1" applyBorder="1" applyAlignment="1">
      <alignment horizontal="left" indent="1"/>
    </xf>
    <xf numFmtId="0" fontId="67" fillId="0" borderId="62" xfId="16" applyFont="1" applyFill="1" applyBorder="1"/>
    <xf numFmtId="14" fontId="67" fillId="0" borderId="62" xfId="16" applyNumberFormat="1" applyFont="1" applyFill="1" applyBorder="1"/>
    <xf numFmtId="10" fontId="67" fillId="0" borderId="62" xfId="14" applyNumberFormat="1" applyFont="1" applyFill="1" applyBorder="1"/>
    <xf numFmtId="0" fontId="1" fillId="0" borderId="62" xfId="16" applyFill="1" applyBorder="1" applyAlignment="1">
      <alignment horizontal="left" indent="2"/>
    </xf>
    <xf numFmtId="0" fontId="1" fillId="0" borderId="62" xfId="16" applyFill="1" applyBorder="1"/>
    <xf numFmtId="14" fontId="1" fillId="0" borderId="62" xfId="16" applyNumberFormat="1" applyFill="1" applyBorder="1"/>
    <xf numFmtId="10" fontId="0" fillId="0" borderId="62" xfId="14" applyNumberFormat="1" applyFont="1" applyFill="1" applyBorder="1"/>
    <xf numFmtId="0" fontId="71" fillId="0" borderId="3" xfId="15" applyFont="1" applyAlignment="1"/>
    <xf numFmtId="0" fontId="70" fillId="0" borderId="3" xfId="15" applyFont="1" applyAlignment="1">
      <alignment horizontal="left" indent="3"/>
    </xf>
    <xf numFmtId="14" fontId="45" fillId="0" borderId="70" xfId="13" applyNumberFormat="1" applyFont="1" applyBorder="1" applyAlignment="1">
      <alignment horizontal="left"/>
    </xf>
    <xf numFmtId="0" fontId="49" fillId="0" borderId="91" xfId="15" applyFont="1" applyBorder="1" applyAlignment="1">
      <alignment horizontal="right" vertical="center"/>
    </xf>
    <xf numFmtId="0" fontId="49" fillId="0" borderId="86" xfId="15" applyFont="1" applyBorder="1" applyAlignment="1">
      <alignment horizontal="right" vertical="center"/>
    </xf>
    <xf numFmtId="0" fontId="49" fillId="0" borderId="86" xfId="15" applyFont="1" applyBorder="1" applyAlignment="1">
      <alignment horizontal="right"/>
    </xf>
    <xf numFmtId="0" fontId="45" fillId="0" borderId="92" xfId="15" applyFont="1" applyBorder="1"/>
    <xf numFmtId="0" fontId="49" fillId="11" borderId="68" xfId="15" applyFont="1" applyFill="1" applyBorder="1" applyAlignment="1">
      <alignment horizontal="center" vertical="center"/>
    </xf>
    <xf numFmtId="0" fontId="59" fillId="19" borderId="68" xfId="15" applyFont="1" applyFill="1" applyBorder="1" applyAlignment="1">
      <alignment vertical="center"/>
    </xf>
    <xf numFmtId="43" fontId="59" fillId="19" borderId="95" xfId="13" applyFont="1" applyFill="1" applyBorder="1" applyAlignment="1">
      <alignment horizontal="right" vertical="center"/>
    </xf>
    <xf numFmtId="167" fontId="46" fillId="19" borderId="68" xfId="15" applyNumberFormat="1" applyFont="1" applyFill="1" applyBorder="1" applyAlignment="1">
      <alignment horizontal="center" vertical="center"/>
    </xf>
    <xf numFmtId="43" fontId="51" fillId="17" borderId="95" xfId="13" applyFont="1" applyFill="1" applyBorder="1" applyAlignment="1">
      <alignment horizontal="center"/>
    </xf>
    <xf numFmtId="43" fontId="51" fillId="2" borderId="95" xfId="13" applyFont="1" applyFill="1" applyBorder="1" applyAlignment="1">
      <alignment horizontal="center" vertical="center"/>
    </xf>
    <xf numFmtId="0" fontId="59" fillId="15" borderId="68" xfId="15" applyFont="1" applyFill="1" applyBorder="1" applyAlignment="1">
      <alignment horizontal="left" vertical="center"/>
    </xf>
    <xf numFmtId="43" fontId="59" fillId="15" borderId="95" xfId="13" applyFont="1" applyFill="1" applyBorder="1" applyAlignment="1">
      <alignment horizontal="left" vertical="center"/>
    </xf>
    <xf numFmtId="167" fontId="59" fillId="13" borderId="96" xfId="15" applyNumberFormat="1" applyFont="1" applyFill="1" applyBorder="1" applyAlignment="1">
      <alignment horizontal="center" vertical="center"/>
    </xf>
    <xf numFmtId="43" fontId="59" fillId="13" borderId="97" xfId="13" applyFont="1" applyFill="1" applyBorder="1" applyAlignment="1">
      <alignment horizontal="center" vertical="center"/>
    </xf>
    <xf numFmtId="167" fontId="46" fillId="13" borderId="68" xfId="15" applyNumberFormat="1" applyFont="1" applyFill="1" applyBorder="1" applyAlignment="1">
      <alignment horizontal="center" vertical="center"/>
    </xf>
    <xf numFmtId="43" fontId="52" fillId="10" borderId="97" xfId="13" applyFont="1" applyFill="1" applyBorder="1" applyAlignment="1"/>
    <xf numFmtId="0" fontId="46" fillId="13" borderId="68" xfId="15" applyFont="1" applyFill="1" applyBorder="1" applyAlignment="1">
      <alignment horizontal="center" vertical="center"/>
    </xf>
    <xf numFmtId="167" fontId="46" fillId="13" borderId="68" xfId="0" applyNumberFormat="1" applyFont="1" applyFill="1" applyBorder="1" applyAlignment="1">
      <alignment horizontal="center" vertical="center"/>
    </xf>
    <xf numFmtId="167" fontId="59" fillId="13" borderId="68" xfId="15" applyNumberFormat="1" applyFont="1" applyFill="1" applyBorder="1" applyAlignment="1">
      <alignment horizontal="center" vertical="center"/>
    </xf>
    <xf numFmtId="0" fontId="59" fillId="16" borderId="68" xfId="15" applyFont="1" applyFill="1" applyBorder="1" applyAlignment="1">
      <alignment vertical="center"/>
    </xf>
    <xf numFmtId="43" fontId="59" fillId="16" borderId="98" xfId="13" applyFont="1" applyFill="1" applyBorder="1" applyAlignment="1">
      <alignment vertical="center"/>
    </xf>
    <xf numFmtId="167" fontId="59" fillId="18" borderId="68" xfId="15" applyNumberFormat="1" applyFont="1" applyFill="1" applyBorder="1" applyAlignment="1">
      <alignment horizontal="center" vertical="center"/>
    </xf>
    <xf numFmtId="43" fontId="59" fillId="18" borderId="69" xfId="13" applyFont="1" applyFill="1" applyBorder="1" applyAlignment="1">
      <alignment horizontal="center" vertical="center"/>
    </xf>
    <xf numFmtId="167" fontId="46" fillId="18" borderId="68" xfId="15" applyNumberFormat="1" applyFont="1" applyFill="1" applyBorder="1" applyAlignment="1">
      <alignment horizontal="center" vertical="center"/>
    </xf>
    <xf numFmtId="43" fontId="52" fillId="14" borderId="99" xfId="13" applyFont="1" applyFill="1" applyBorder="1" applyAlignment="1"/>
    <xf numFmtId="0" fontId="46" fillId="18" borderId="68" xfId="15" applyFont="1" applyFill="1" applyBorder="1" applyAlignment="1">
      <alignment horizontal="center" vertical="center"/>
    </xf>
    <xf numFmtId="43" fontId="52" fillId="14" borderId="97" xfId="13" applyFont="1" applyFill="1" applyBorder="1" applyAlignment="1"/>
    <xf numFmtId="167" fontId="46" fillId="18" borderId="68" xfId="0" applyNumberFormat="1" applyFont="1" applyFill="1" applyBorder="1" applyAlignment="1">
      <alignment horizontal="center" vertical="center"/>
    </xf>
    <xf numFmtId="0" fontId="46" fillId="19" borderId="68" xfId="15" applyFont="1" applyFill="1" applyBorder="1" applyAlignment="1">
      <alignment horizontal="center" vertical="center"/>
    </xf>
    <xf numFmtId="0" fontId="47" fillId="20" borderId="68" xfId="15" applyNumberFormat="1" applyFont="1" applyFill="1" applyBorder="1" applyAlignment="1" applyProtection="1">
      <alignment horizontal="center" vertical="center" wrapText="1"/>
    </xf>
    <xf numFmtId="0" fontId="46" fillId="2" borderId="68" xfId="15" applyFont="1" applyFill="1" applyBorder="1" applyAlignment="1">
      <alignment horizontal="center" vertical="center"/>
    </xf>
    <xf numFmtId="43" fontId="46" fillId="2" borderId="69" xfId="13" applyFont="1" applyFill="1" applyBorder="1" applyAlignment="1">
      <alignment horizontal="center" vertical="center"/>
    </xf>
    <xf numFmtId="0" fontId="46" fillId="0" borderId="68" xfId="15" applyFont="1" applyBorder="1" applyAlignment="1">
      <alignment horizontal="center"/>
    </xf>
    <xf numFmtId="43" fontId="53" fillId="2" borderId="94" xfId="13" applyFont="1" applyFill="1" applyBorder="1" applyAlignment="1">
      <alignment horizontal="center" vertical="center"/>
    </xf>
    <xf numFmtId="0" fontId="46" fillId="0" borderId="68" xfId="15" applyFont="1" applyBorder="1"/>
    <xf numFmtId="165" fontId="46" fillId="0" borderId="3" xfId="15" applyNumberFormat="1" applyFont="1" applyBorder="1"/>
    <xf numFmtId="43" fontId="53" fillId="2" borderId="95" xfId="13" applyFont="1" applyFill="1" applyBorder="1" applyAlignment="1">
      <alignment horizontal="center" vertical="center"/>
    </xf>
    <xf numFmtId="0" fontId="46" fillId="0" borderId="72" xfId="15" applyFont="1" applyBorder="1"/>
    <xf numFmtId="0" fontId="46" fillId="0" borderId="92" xfId="13" applyNumberFormat="1" applyFont="1" applyBorder="1" applyAlignment="1">
      <alignment horizontal="left"/>
    </xf>
    <xf numFmtId="0" fontId="46" fillId="0" borderId="73" xfId="15" applyFont="1" applyBorder="1"/>
    <xf numFmtId="165" fontId="46" fillId="0" borderId="73" xfId="15" applyNumberFormat="1" applyFont="1" applyBorder="1"/>
    <xf numFmtId="0" fontId="46" fillId="0" borderId="100" xfId="15" applyFont="1" applyBorder="1"/>
    <xf numFmtId="43" fontId="46" fillId="0" borderId="101" xfId="13" applyFont="1" applyBorder="1"/>
    <xf numFmtId="0" fontId="45" fillId="0" borderId="3" xfId="15" applyFont="1" applyAlignment="1"/>
    <xf numFmtId="0" fontId="45" fillId="0" borderId="3" xfId="15" applyFont="1" applyAlignment="1"/>
    <xf numFmtId="164" fontId="46" fillId="0" borderId="10" xfId="15" applyNumberFormat="1" applyFont="1" applyFill="1" applyBorder="1" applyAlignment="1">
      <alignment horizontal="center" vertical="center"/>
    </xf>
    <xf numFmtId="169" fontId="45" fillId="0" borderId="10" xfId="15" quotePrefix="1" applyNumberFormat="1" applyFont="1" applyFill="1" applyBorder="1" applyAlignment="1">
      <alignment horizontal="center" vertical="center"/>
    </xf>
    <xf numFmtId="169" fontId="45" fillId="0" borderId="10" xfId="15" applyNumberFormat="1" applyFont="1" applyFill="1" applyBorder="1" applyAlignment="1">
      <alignment horizontal="center" vertical="center"/>
    </xf>
    <xf numFmtId="0" fontId="45" fillId="0" borderId="10" xfId="15" applyFont="1" applyFill="1" applyBorder="1" applyAlignment="1">
      <alignment horizontal="left" vertical="center" wrapText="1"/>
    </xf>
    <xf numFmtId="0" fontId="45" fillId="0" borderId="10" xfId="15" applyFont="1" applyFill="1" applyBorder="1" applyAlignment="1">
      <alignment horizontal="center" vertical="center" wrapText="1"/>
    </xf>
    <xf numFmtId="165" fontId="46" fillId="0" borderId="10" xfId="15" applyNumberFormat="1" applyFont="1" applyFill="1" applyBorder="1" applyAlignment="1">
      <alignment horizontal="center" vertical="center"/>
    </xf>
    <xf numFmtId="0" fontId="46" fillId="0" borderId="84" xfId="13" applyNumberFormat="1" applyFont="1" applyFill="1" applyBorder="1" applyAlignment="1">
      <alignment horizontal="left" vertical="center"/>
    </xf>
    <xf numFmtId="0" fontId="46" fillId="0" borderId="61" xfId="15" quotePrefix="1" applyFont="1" applyFill="1" applyBorder="1" applyAlignment="1">
      <alignment horizontal="center" vertical="center"/>
    </xf>
    <xf numFmtId="1" fontId="45" fillId="0" borderId="10" xfId="15" applyNumberFormat="1" applyFont="1" applyFill="1" applyBorder="1" applyAlignment="1">
      <alignment horizontal="center" vertical="center"/>
    </xf>
    <xf numFmtId="43" fontId="51" fillId="0" borderId="95" xfId="13" applyFont="1" applyFill="1" applyBorder="1" applyAlignment="1">
      <alignment horizontal="center" vertical="center"/>
    </xf>
    <xf numFmtId="0" fontId="45" fillId="0" borderId="62" xfId="0" applyFont="1" applyFill="1" applyBorder="1" applyAlignment="1">
      <alignment horizontal="center" vertical="center"/>
    </xf>
    <xf numFmtId="0" fontId="49" fillId="11" borderId="87" xfId="13" applyNumberFormat="1" applyFont="1" applyFill="1" applyBorder="1" applyAlignment="1">
      <alignment horizontal="left" vertical="center"/>
    </xf>
    <xf numFmtId="0" fontId="49" fillId="11" borderId="77" xfId="15" applyFont="1" applyFill="1" applyBorder="1" applyAlignment="1">
      <alignment horizontal="center" vertical="center"/>
    </xf>
    <xf numFmtId="0" fontId="49" fillId="11" borderId="78" xfId="15" applyFont="1" applyFill="1" applyBorder="1" applyAlignment="1">
      <alignment horizontal="center" vertical="center"/>
    </xf>
    <xf numFmtId="165" fontId="49" fillId="11" borderId="78" xfId="15" applyNumberFormat="1" applyFont="1" applyFill="1" applyBorder="1" applyAlignment="1">
      <alignment horizontal="center" vertical="center"/>
    </xf>
    <xf numFmtId="164" fontId="49" fillId="11" borderId="78" xfId="15" applyNumberFormat="1" applyFont="1" applyFill="1" applyBorder="1" applyAlignment="1">
      <alignment horizontal="center" vertical="center" wrapText="1"/>
    </xf>
    <xf numFmtId="43" fontId="49" fillId="11" borderId="103" xfId="13" applyFont="1" applyFill="1" applyBorder="1" applyAlignment="1">
      <alignment horizontal="center" vertical="center"/>
    </xf>
    <xf numFmtId="43" fontId="45" fillId="0" borderId="74" xfId="13" applyFont="1" applyBorder="1" applyAlignment="1">
      <alignment horizontal="left"/>
    </xf>
    <xf numFmtId="0" fontId="45" fillId="0" borderId="66" xfId="15" applyFont="1" applyBorder="1" applyAlignment="1">
      <alignment horizontal="center"/>
    </xf>
    <xf numFmtId="0" fontId="47" fillId="0" borderId="3" xfId="15" applyFont="1" applyBorder="1"/>
    <xf numFmtId="0" fontId="49" fillId="0" borderId="75" xfId="15" applyFont="1" applyBorder="1" applyAlignment="1">
      <alignment horizontal="left"/>
    </xf>
    <xf numFmtId="0" fontId="47" fillId="0" borderId="75" xfId="15" applyFont="1" applyBorder="1"/>
    <xf numFmtId="0" fontId="47" fillId="0" borderId="76" xfId="15" applyFont="1" applyBorder="1"/>
    <xf numFmtId="0" fontId="48" fillId="0" borderId="3" xfId="15" applyFont="1" applyBorder="1" applyAlignment="1">
      <alignment horizontal="left"/>
    </xf>
    <xf numFmtId="0" fontId="47" fillId="0" borderId="69" xfId="15" applyFont="1" applyBorder="1"/>
    <xf numFmtId="0" fontId="50" fillId="17" borderId="102" xfId="15" applyFont="1" applyFill="1" applyBorder="1" applyAlignment="1">
      <alignment horizontal="left"/>
    </xf>
    <xf numFmtId="0" fontId="50" fillId="17" borderId="60" xfId="15" applyFont="1" applyFill="1" applyBorder="1" applyAlignment="1">
      <alignment horizontal="left"/>
    </xf>
    <xf numFmtId="0" fontId="49" fillId="0" borderId="90" xfId="15" applyFont="1" applyBorder="1" applyAlignment="1">
      <alignment horizontal="left"/>
    </xf>
    <xf numFmtId="0" fontId="49" fillId="0" borderId="104" xfId="15" applyFont="1" applyBorder="1" applyAlignment="1">
      <alignment horizontal="left" vertical="center"/>
    </xf>
    <xf numFmtId="0" fontId="49" fillId="0" borderId="105" xfId="15" applyFont="1" applyBorder="1" applyAlignment="1">
      <alignment horizontal="left" vertical="center"/>
    </xf>
    <xf numFmtId="0" fontId="49" fillId="0" borderId="106" xfId="15" applyFont="1" applyBorder="1" applyAlignment="1">
      <alignment horizontal="left" vertical="center"/>
    </xf>
    <xf numFmtId="0" fontId="45" fillId="0" borderId="67" xfId="15" applyFont="1" applyBorder="1" applyAlignment="1">
      <alignment horizontal="center"/>
    </xf>
    <xf numFmtId="0" fontId="45" fillId="0" borderId="93" xfId="15" applyFont="1" applyBorder="1" applyAlignment="1">
      <alignment horizontal="center"/>
    </xf>
    <xf numFmtId="0" fontId="45" fillId="0" borderId="68" xfId="15" applyFont="1" applyBorder="1" applyAlignment="1">
      <alignment horizontal="center"/>
    </xf>
    <xf numFmtId="0" fontId="45" fillId="0" borderId="3" xfId="15" applyFont="1" applyBorder="1" applyAlignment="1">
      <alignment horizontal="center"/>
    </xf>
    <xf numFmtId="0" fontId="45" fillId="0" borderId="86" xfId="15" applyFont="1" applyBorder="1" applyAlignment="1">
      <alignment horizontal="center"/>
    </xf>
    <xf numFmtId="0" fontId="45" fillId="0" borderId="72" xfId="15" applyFont="1" applyBorder="1" applyAlignment="1">
      <alignment horizontal="center"/>
    </xf>
    <xf numFmtId="0" fontId="45" fillId="0" borderId="73" xfId="15" applyFont="1" applyBorder="1" applyAlignment="1">
      <alignment horizontal="center"/>
    </xf>
    <xf numFmtId="0" fontId="45" fillId="0" borderId="92" xfId="15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3" borderId="16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/>
    <xf numFmtId="0" fontId="3" fillId="0" borderId="0" xfId="0" applyFont="1" applyAlignment="1">
      <alignment horizontal="center"/>
    </xf>
    <xf numFmtId="0" fontId="14" fillId="4" borderId="48" xfId="0" applyFont="1" applyFill="1" applyBorder="1" applyAlignment="1">
      <alignment horizontal="right" vertical="center"/>
    </xf>
    <xf numFmtId="0" fontId="4" fillId="0" borderId="49" xfId="0" applyFont="1" applyBorder="1"/>
    <xf numFmtId="0" fontId="4" fillId="0" borderId="51" xfId="0" applyFont="1" applyBorder="1"/>
    <xf numFmtId="0" fontId="4" fillId="0" borderId="52" xfId="0" applyFont="1" applyBorder="1"/>
    <xf numFmtId="0" fontId="27" fillId="7" borderId="55" xfId="0" applyFont="1" applyFill="1" applyBorder="1" applyAlignment="1">
      <alignment horizontal="center"/>
    </xf>
    <xf numFmtId="0" fontId="4" fillId="0" borderId="56" xfId="0" applyFont="1" applyBorder="1"/>
    <xf numFmtId="0" fontId="44" fillId="0" borderId="58" xfId="0" applyFont="1" applyBorder="1" applyAlignment="1">
      <alignment horizontal="center" vertical="center"/>
    </xf>
    <xf numFmtId="0" fontId="4" fillId="0" borderId="59" xfId="0" applyFont="1" applyBorder="1"/>
  </cellXfs>
  <cellStyles count="18">
    <cellStyle name="Normal" xfId="0" builtinId="0"/>
    <cellStyle name="Normal 2" xfId="2"/>
    <cellStyle name="Normal 2 2" xfId="3"/>
    <cellStyle name="Normal 2 2 2" xfId="4"/>
    <cellStyle name="Normal 2 3" xfId="5"/>
    <cellStyle name="Normal 3" xfId="6"/>
    <cellStyle name="Normal 4" xfId="7"/>
    <cellStyle name="Normal 5" xfId="1"/>
    <cellStyle name="Normal 6" xfId="15"/>
    <cellStyle name="Normal 7" xfId="16"/>
    <cellStyle name="Porcentagem" xfId="14" builtinId="5"/>
    <cellStyle name="Porcentagem 2" xfId="8"/>
    <cellStyle name="Porcentagem 3" xfId="12"/>
    <cellStyle name="Vírgula" xfId="13" builtinId="3"/>
    <cellStyle name="Vírgula 2" xfId="10"/>
    <cellStyle name="Vírgula 3" xfId="11"/>
    <cellStyle name="Vírgula 4" xfId="9"/>
    <cellStyle name="Vírgula 5" xfId="17"/>
  </cellStyles>
  <dxfs count="16"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FF66"/>
          <bgColor rgb="FFFFFF66"/>
        </patternFill>
      </fill>
    </dxf>
    <dxf>
      <font>
        <color theme="0"/>
      </font>
      <fill>
        <patternFill patternType="none"/>
      </fill>
    </dxf>
    <dxf>
      <fill>
        <patternFill patternType="solid">
          <fgColor rgb="FFFFFF66"/>
          <bgColor rgb="FFFFFF66"/>
        </patternFill>
      </fill>
    </dxf>
    <dxf>
      <fill>
        <patternFill patternType="solid">
          <fgColor rgb="FFFFFF66"/>
          <bgColor rgb="FFFFFF66"/>
        </patternFill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215967"/>
      <color rgb="FF4F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STALA&#199;&#213;ES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STALA&#199;&#213;ES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STALA&#199;&#213;ES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176894</xdr:colOff>
      <xdr:row>1</xdr:row>
      <xdr:rowOff>231319</xdr:rowOff>
    </xdr:from>
    <xdr:to>
      <xdr:col>2</xdr:col>
      <xdr:colOff>721180</xdr:colOff>
      <xdr:row>5</xdr:row>
      <xdr:rowOff>7925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4" y="503462"/>
          <a:ext cx="1524000" cy="6066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123824</xdr:colOff>
      <xdr:row>0</xdr:row>
      <xdr:rowOff>19050</xdr:rowOff>
    </xdr:from>
    <xdr:to>
      <xdr:col>11</xdr:col>
      <xdr:colOff>771525</xdr:colOff>
      <xdr:row>2</xdr:row>
      <xdr:rowOff>141444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6774" y="19050"/>
          <a:ext cx="1485901" cy="5795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91440</xdr:colOff>
      <xdr:row>14</xdr:row>
      <xdr:rowOff>0</xdr:rowOff>
    </xdr:from>
    <xdr:ext cx="3162300" cy="585095"/>
    <xdr:pic>
      <xdr:nvPicPr>
        <xdr:cNvPr id="3" name="Imagem 2">
          <a:extLst>
            <a:ext uri="{FF2B5EF4-FFF2-40B4-BE49-F238E27FC236}">
              <a16:creationId xmlns="" xmlns:a16="http://schemas.microsoft.com/office/drawing/2014/main" id="{1A35CC57-55BA-474A-BEBF-BDE0E79AE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2346960"/>
          <a:ext cx="3162300" cy="58509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5" name="Shape 5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6" name="Shape 6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7" name="Shape 7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8" name="Shape 8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9" name="Shape 9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  <xdr:oneCellAnchor>
    <xdr:from>
      <xdr:col>0</xdr:col>
      <xdr:colOff>-19050</xdr:colOff>
      <xdr:row>0</xdr:row>
      <xdr:rowOff>-19050</xdr:rowOff>
    </xdr:from>
    <xdr:ext cx="66675" cy="66675"/>
    <xdr:sp macro="" textlink="">
      <xdr:nvSpPr>
        <xdr:cNvPr id="10" name="Shape 10">
          <a:hlinkClick xmlns:r="http://schemas.openxmlformats.org/officeDocument/2006/relationships" r:id="rId1"/>
        </xdr:cNvPr>
        <xdr:cNvSpPr/>
      </xdr:nvSpPr>
      <xdr:spPr>
        <a:xfrm>
          <a:off x="5317425" y="3751425"/>
          <a:ext cx="57150" cy="57150"/>
        </a:xfrm>
        <a:prstGeom prst="rect">
          <a:avLst/>
        </a:prstGeom>
        <a:solidFill>
          <a:srgbClr val="938953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Arial"/>
            <a:buNone/>
          </a:pPr>
          <a:r>
            <a:rPr lang="en-US" sz="8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INSTALAÇÕES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17</xdr:row>
      <xdr:rowOff>104775</xdr:rowOff>
    </xdr:from>
    <xdr:ext cx="3095625" cy="523875"/>
    <xdr:pic>
      <xdr:nvPicPr>
        <xdr:cNvPr id="2" name="image3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/>
    <pageSetUpPr fitToPage="1"/>
  </sheetPr>
  <dimension ref="A1:P1048"/>
  <sheetViews>
    <sheetView tabSelected="1" view="pageBreakPreview" zoomScale="70" zoomScaleNormal="85" zoomScaleSheetLayoutView="70" workbookViewId="0">
      <pane ySplit="10" topLeftCell="A11" activePane="bottomLeft" state="frozen"/>
      <selection pane="bottomLeft" activeCell="P9" sqref="P9"/>
    </sheetView>
  </sheetViews>
  <sheetFormatPr defaultColWidth="14.44140625" defaultRowHeight="15" customHeight="1" outlineLevelRow="1"/>
  <cols>
    <col min="1" max="1" width="3" style="302" customWidth="1"/>
    <col min="2" max="2" width="11.5546875" style="324" customWidth="1"/>
    <col min="3" max="3" width="13.44140625" style="224" customWidth="1"/>
    <col min="4" max="4" width="17.109375" style="224" bestFit="1" customWidth="1"/>
    <col min="5" max="5" width="14.5546875" style="224" hidden="1" customWidth="1"/>
    <col min="6" max="6" width="63.44140625" style="224" customWidth="1"/>
    <col min="7" max="7" width="13.6640625" style="224" customWidth="1"/>
    <col min="8" max="8" width="16.44140625" style="224" customWidth="1"/>
    <col min="9" max="9" width="28.6640625" style="224" customWidth="1"/>
    <col min="10" max="10" width="30" style="300" customWidth="1"/>
    <col min="11" max="11" width="18.88671875" style="224" customWidth="1"/>
    <col min="12" max="16" width="9.109375" style="224" customWidth="1"/>
    <col min="17" max="16384" width="14.44140625" style="224"/>
  </cols>
  <sheetData>
    <row r="1" spans="1:16" ht="21" customHeight="1">
      <c r="A1" s="488"/>
      <c r="B1" s="501"/>
      <c r="C1" s="502"/>
      <c r="D1" s="497" t="s">
        <v>1034</v>
      </c>
      <c r="E1" s="490"/>
      <c r="F1" s="491"/>
      <c r="G1" s="491"/>
      <c r="H1" s="491"/>
      <c r="I1" s="491"/>
      <c r="J1" s="492"/>
    </row>
    <row r="2" spans="1:16" ht="20.25" customHeight="1">
      <c r="A2" s="503"/>
      <c r="B2" s="504"/>
      <c r="C2" s="505"/>
      <c r="D2" s="493" t="s">
        <v>0</v>
      </c>
      <c r="E2" s="493"/>
      <c r="F2" s="489"/>
      <c r="G2" s="489"/>
      <c r="H2" s="489"/>
      <c r="I2" s="489"/>
      <c r="J2" s="494"/>
    </row>
    <row r="3" spans="1:16" ht="15" customHeight="1">
      <c r="A3" s="503"/>
      <c r="B3" s="504"/>
      <c r="C3" s="505"/>
      <c r="D3" s="425" t="s">
        <v>1</v>
      </c>
      <c r="E3" s="277"/>
      <c r="F3" s="225" t="str">
        <f>D2</f>
        <v>OBRAS DE ADEQUAÇÃO FAPESP</v>
      </c>
      <c r="G3" s="225"/>
      <c r="H3" s="226"/>
      <c r="I3" s="227" t="s">
        <v>2</v>
      </c>
      <c r="J3" s="424">
        <v>45736</v>
      </c>
    </row>
    <row r="4" spans="1:16" ht="15" customHeight="1">
      <c r="A4" s="503"/>
      <c r="B4" s="504"/>
      <c r="C4" s="505"/>
      <c r="D4" s="426" t="s">
        <v>3</v>
      </c>
      <c r="E4" s="278"/>
      <c r="F4" s="228" t="s">
        <v>4</v>
      </c>
      <c r="G4" s="228"/>
      <c r="H4" s="228"/>
      <c r="I4" s="230" t="s">
        <v>5</v>
      </c>
      <c r="J4" s="333" t="s">
        <v>1033</v>
      </c>
    </row>
    <row r="5" spans="1:16" ht="15" customHeight="1">
      <c r="A5" s="503"/>
      <c r="B5" s="504"/>
      <c r="C5" s="505"/>
      <c r="D5" s="427" t="s">
        <v>7</v>
      </c>
      <c r="E5" s="229"/>
      <c r="F5" s="231" t="s">
        <v>8</v>
      </c>
      <c r="G5" s="228"/>
      <c r="H5" s="228"/>
      <c r="I5" s="230" t="s">
        <v>9</v>
      </c>
      <c r="J5" s="333" t="s">
        <v>1311</v>
      </c>
    </row>
    <row r="6" spans="1:16" ht="15" customHeight="1">
      <c r="A6" s="503"/>
      <c r="B6" s="504"/>
      <c r="C6" s="505"/>
      <c r="D6" s="426" t="s">
        <v>10</v>
      </c>
      <c r="E6" s="278"/>
      <c r="F6" s="232" t="s">
        <v>1032</v>
      </c>
      <c r="G6" s="228"/>
      <c r="H6" s="228"/>
      <c r="I6" s="230" t="s">
        <v>11</v>
      </c>
      <c r="J6" s="363">
        <v>0.34</v>
      </c>
    </row>
    <row r="7" spans="1:16" ht="15" customHeight="1">
      <c r="A7" s="503"/>
      <c r="B7" s="504"/>
      <c r="C7" s="505"/>
      <c r="D7" s="426" t="s">
        <v>12</v>
      </c>
      <c r="E7" s="278"/>
      <c r="F7" s="233" t="s">
        <v>1120</v>
      </c>
      <c r="G7" s="228"/>
      <c r="H7" s="228"/>
      <c r="I7" s="230"/>
      <c r="J7" s="333" t="s">
        <v>1468</v>
      </c>
    </row>
    <row r="8" spans="1:16" ht="15" customHeight="1" thickBot="1">
      <c r="A8" s="506"/>
      <c r="B8" s="507"/>
      <c r="C8" s="508"/>
      <c r="D8" s="428"/>
      <c r="E8" s="234"/>
      <c r="F8" s="234"/>
      <c r="G8" s="234"/>
      <c r="H8" s="428"/>
      <c r="I8" s="234"/>
      <c r="J8" s="487"/>
    </row>
    <row r="9" spans="1:16" ht="21" customHeight="1" thickBot="1">
      <c r="A9" s="498" t="s">
        <v>1121</v>
      </c>
      <c r="B9" s="499"/>
      <c r="C9" s="499"/>
      <c r="D9" s="499"/>
      <c r="E9" s="499"/>
      <c r="F9" s="499"/>
      <c r="G9" s="499"/>
      <c r="H9" s="499"/>
      <c r="I9" s="499"/>
      <c r="J9" s="500"/>
      <c r="K9" s="236"/>
      <c r="L9" s="236"/>
      <c r="M9" s="236"/>
      <c r="N9" s="236"/>
      <c r="O9" s="236"/>
      <c r="P9" s="236"/>
    </row>
    <row r="10" spans="1:16" ht="34.5" customHeight="1">
      <c r="A10" s="429"/>
      <c r="B10" s="481" t="s">
        <v>13</v>
      </c>
      <c r="C10" s="482" t="s">
        <v>14</v>
      </c>
      <c r="D10" s="483" t="s">
        <v>1029</v>
      </c>
      <c r="E10" s="483"/>
      <c r="F10" s="483" t="s">
        <v>16</v>
      </c>
      <c r="G10" s="483" t="s">
        <v>1038</v>
      </c>
      <c r="H10" s="484" t="s">
        <v>1036</v>
      </c>
      <c r="I10" s="485" t="s">
        <v>1030</v>
      </c>
      <c r="J10" s="486" t="s">
        <v>1031</v>
      </c>
      <c r="K10" s="236"/>
      <c r="L10" s="236"/>
      <c r="M10" s="236"/>
      <c r="N10" s="236"/>
      <c r="O10" s="236"/>
      <c r="P10" s="236"/>
    </row>
    <row r="11" spans="1:16" s="281" customFormat="1" ht="23.25" customHeight="1">
      <c r="A11" s="430"/>
      <c r="B11" s="325">
        <v>1</v>
      </c>
      <c r="C11" s="326" t="s">
        <v>1386</v>
      </c>
      <c r="D11" s="326"/>
      <c r="E11" s="326"/>
      <c r="F11" s="326"/>
      <c r="G11" s="326"/>
      <c r="H11" s="326"/>
      <c r="I11" s="327"/>
      <c r="J11" s="431">
        <f>J12+J21+J37+J17+J30+J35+J27</f>
        <v>471155.83250000002</v>
      </c>
      <c r="K11" s="279"/>
      <c r="L11" s="280"/>
      <c r="M11" s="280"/>
      <c r="N11" s="280"/>
      <c r="O11" s="280"/>
      <c r="P11" s="280"/>
    </row>
    <row r="12" spans="1:16" ht="15.6" outlineLevel="1">
      <c r="A12" s="432"/>
      <c r="B12" s="312" t="s">
        <v>1001</v>
      </c>
      <c r="C12" s="495" t="s">
        <v>1245</v>
      </c>
      <c r="D12" s="496"/>
      <c r="E12" s="496"/>
      <c r="F12" s="496"/>
      <c r="G12" s="275"/>
      <c r="H12" s="275"/>
      <c r="I12" s="276"/>
      <c r="J12" s="433">
        <f>SUM(J13:J16)</f>
        <v>16985.63</v>
      </c>
      <c r="K12" s="238"/>
      <c r="L12" s="237"/>
      <c r="M12" s="237"/>
      <c r="N12" s="237"/>
      <c r="O12" s="237"/>
      <c r="P12" s="237"/>
    </row>
    <row r="13" spans="1:16" s="361" customFormat="1" ht="15.6" outlineLevel="1">
      <c r="A13" s="432"/>
      <c r="B13" s="317" t="s">
        <v>1260</v>
      </c>
      <c r="C13" s="292" t="s">
        <v>6</v>
      </c>
      <c r="D13" s="239" t="s">
        <v>1052</v>
      </c>
      <c r="E13" s="239" t="str">
        <f>B13&amp;$C$270</f>
        <v xml:space="preserve">1.1.1PÓS OBRA  </v>
      </c>
      <c r="F13" s="342" t="s">
        <v>1053</v>
      </c>
      <c r="G13" s="241" t="s">
        <v>1124</v>
      </c>
      <c r="H13" s="242">
        <v>3</v>
      </c>
      <c r="I13" s="243">
        <v>3419.6</v>
      </c>
      <c r="J13" s="434">
        <f t="shared" ref="J13:J25" si="0">SUM(I13*H13)</f>
        <v>10258.799999999999</v>
      </c>
      <c r="K13" s="238"/>
      <c r="L13" s="237"/>
      <c r="M13" s="237"/>
      <c r="N13" s="237"/>
      <c r="O13" s="237"/>
      <c r="P13" s="237"/>
    </row>
    <row r="14" spans="1:16" s="361" customFormat="1" ht="15.6" outlineLevel="1">
      <c r="A14" s="432"/>
      <c r="B14" s="317" t="s">
        <v>1240</v>
      </c>
      <c r="C14" s="292" t="s">
        <v>6</v>
      </c>
      <c r="D14" s="239" t="s">
        <v>1054</v>
      </c>
      <c r="E14" s="239" t="str">
        <f>B14&amp;$C$270</f>
        <v xml:space="preserve">1.1.2PÓS OBRA  </v>
      </c>
      <c r="F14" s="342" t="s">
        <v>1055</v>
      </c>
      <c r="G14" s="241" t="s">
        <v>1124</v>
      </c>
      <c r="H14" s="242">
        <v>1</v>
      </c>
      <c r="I14" s="243">
        <v>1195.58</v>
      </c>
      <c r="J14" s="434">
        <f t="shared" si="0"/>
        <v>1195.58</v>
      </c>
      <c r="K14" s="238"/>
      <c r="L14" s="237"/>
      <c r="M14" s="237"/>
      <c r="N14" s="237"/>
      <c r="O14" s="237"/>
      <c r="P14" s="237"/>
    </row>
    <row r="15" spans="1:16" s="361" customFormat="1" ht="15.6" outlineLevel="1">
      <c r="A15" s="432"/>
      <c r="B15" s="317" t="s">
        <v>1241</v>
      </c>
      <c r="C15" s="292" t="s">
        <v>6</v>
      </c>
      <c r="D15" s="239" t="s">
        <v>1056</v>
      </c>
      <c r="E15" s="239" t="str">
        <f>B15&amp;$C$270</f>
        <v xml:space="preserve">1.1.3PÓS OBRA  </v>
      </c>
      <c r="F15" s="342" t="s">
        <v>1057</v>
      </c>
      <c r="G15" s="241" t="s">
        <v>1124</v>
      </c>
      <c r="H15" s="242">
        <v>1</v>
      </c>
      <c r="I15" s="243">
        <v>2301.27</v>
      </c>
      <c r="J15" s="434">
        <f t="shared" si="0"/>
        <v>2301.27</v>
      </c>
      <c r="K15" s="238"/>
      <c r="L15" s="237"/>
      <c r="M15" s="237"/>
      <c r="N15" s="237"/>
      <c r="O15" s="237"/>
      <c r="P15" s="237"/>
    </row>
    <row r="16" spans="1:16" s="361" customFormat="1" ht="24" customHeight="1" outlineLevel="1">
      <c r="A16" s="432"/>
      <c r="B16" s="317" t="s">
        <v>1242</v>
      </c>
      <c r="C16" s="292" t="s">
        <v>6</v>
      </c>
      <c r="D16" s="239" t="s">
        <v>1243</v>
      </c>
      <c r="E16" s="239"/>
      <c r="F16" s="342" t="s">
        <v>1244</v>
      </c>
      <c r="G16" s="241" t="s">
        <v>1124</v>
      </c>
      <c r="H16" s="242">
        <v>3</v>
      </c>
      <c r="I16" s="243">
        <v>1076.6600000000001</v>
      </c>
      <c r="J16" s="434">
        <f t="shared" si="0"/>
        <v>3229.9800000000005</v>
      </c>
      <c r="K16" s="238"/>
      <c r="L16" s="237"/>
      <c r="M16" s="237"/>
      <c r="N16" s="237"/>
      <c r="O16" s="237"/>
      <c r="P16" s="237"/>
    </row>
    <row r="17" spans="1:16" s="468" customFormat="1" ht="15.6" outlineLevel="1">
      <c r="A17" s="432"/>
      <c r="B17" s="312" t="s">
        <v>65</v>
      </c>
      <c r="C17" s="495" t="s">
        <v>1079</v>
      </c>
      <c r="D17" s="496"/>
      <c r="E17" s="496"/>
      <c r="F17" s="496"/>
      <c r="G17" s="275"/>
      <c r="H17" s="275"/>
      <c r="I17" s="276"/>
      <c r="J17" s="433">
        <f>SUM(J18:J20)</f>
        <v>157028.34</v>
      </c>
      <c r="K17" s="238"/>
      <c r="L17" s="237"/>
      <c r="M17" s="237"/>
      <c r="N17" s="237"/>
      <c r="O17" s="237"/>
      <c r="P17" s="237"/>
    </row>
    <row r="18" spans="1:16" s="361" customFormat="1" ht="15.6" outlineLevel="1">
      <c r="A18" s="432"/>
      <c r="B18" s="317" t="s">
        <v>1261</v>
      </c>
      <c r="C18" s="292" t="s">
        <v>1035</v>
      </c>
      <c r="D18" s="471" t="s">
        <v>1456</v>
      </c>
      <c r="E18" s="472"/>
      <c r="F18" s="473" t="s">
        <v>1455</v>
      </c>
      <c r="G18" s="474" t="s">
        <v>1077</v>
      </c>
      <c r="H18" s="475">
        <v>288</v>
      </c>
      <c r="I18" s="470">
        <v>128.55000000000001</v>
      </c>
      <c r="J18" s="434">
        <f t="shared" ref="J18:J20" si="1">SUM(I18*H18)</f>
        <v>37022.400000000001</v>
      </c>
      <c r="K18" s="238"/>
      <c r="L18" s="237"/>
      <c r="M18" s="237"/>
      <c r="N18" s="237"/>
      <c r="O18" s="237"/>
      <c r="P18" s="237"/>
    </row>
    <row r="19" spans="1:16" s="361" customFormat="1" ht="36" customHeight="1" outlineLevel="1">
      <c r="A19" s="432"/>
      <c r="B19" s="317" t="s">
        <v>70</v>
      </c>
      <c r="C19" s="292" t="s">
        <v>1035</v>
      </c>
      <c r="D19" s="471" t="s">
        <v>1458</v>
      </c>
      <c r="E19" s="472"/>
      <c r="F19" s="473" t="s">
        <v>1457</v>
      </c>
      <c r="G19" s="474" t="s">
        <v>1080</v>
      </c>
      <c r="H19" s="475">
        <v>6</v>
      </c>
      <c r="I19" s="470">
        <v>7940.24</v>
      </c>
      <c r="J19" s="434">
        <f t="shared" si="1"/>
        <v>47641.440000000002</v>
      </c>
      <c r="K19" s="238"/>
      <c r="L19" s="237"/>
      <c r="M19" s="237"/>
      <c r="N19" s="237"/>
      <c r="O19" s="237"/>
      <c r="P19" s="237"/>
    </row>
    <row r="20" spans="1:16" s="361" customFormat="1" ht="15.6" outlineLevel="1">
      <c r="A20" s="432"/>
      <c r="B20" s="317" t="s">
        <v>77</v>
      </c>
      <c r="C20" s="292" t="s">
        <v>1035</v>
      </c>
      <c r="D20" s="471" t="s">
        <v>1460</v>
      </c>
      <c r="E20" s="472"/>
      <c r="F20" s="473" t="s">
        <v>1459</v>
      </c>
      <c r="G20" s="474" t="s">
        <v>1080</v>
      </c>
      <c r="H20" s="475">
        <v>6</v>
      </c>
      <c r="I20" s="470">
        <v>12060.75</v>
      </c>
      <c r="J20" s="434">
        <f t="shared" si="1"/>
        <v>72364.5</v>
      </c>
      <c r="K20" s="238"/>
      <c r="L20" s="237"/>
      <c r="M20" s="237"/>
      <c r="N20" s="237"/>
      <c r="O20" s="237"/>
      <c r="P20" s="237"/>
    </row>
    <row r="21" spans="1:16" s="468" customFormat="1" ht="15.6" outlineLevel="1">
      <c r="A21" s="432"/>
      <c r="B21" s="312" t="s">
        <v>1002</v>
      </c>
      <c r="C21" s="495" t="s">
        <v>24</v>
      </c>
      <c r="D21" s="496"/>
      <c r="E21" s="496"/>
      <c r="F21" s="496"/>
      <c r="G21" s="275"/>
      <c r="H21" s="275"/>
      <c r="I21" s="276"/>
      <c r="J21" s="433">
        <f>SUM(J22:J26)</f>
        <v>23910.8825</v>
      </c>
      <c r="K21" s="238"/>
      <c r="L21" s="237"/>
      <c r="M21" s="237"/>
      <c r="N21" s="237"/>
      <c r="O21" s="237"/>
      <c r="P21" s="237"/>
    </row>
    <row r="22" spans="1:16" s="361" customFormat="1" ht="15.6" outlineLevel="1">
      <c r="A22" s="432"/>
      <c r="B22" s="317" t="s">
        <v>1071</v>
      </c>
      <c r="C22" s="292" t="s">
        <v>6</v>
      </c>
      <c r="D22" s="239" t="s">
        <v>1083</v>
      </c>
      <c r="E22" s="239"/>
      <c r="F22" s="342" t="s">
        <v>1084</v>
      </c>
      <c r="G22" s="241" t="s">
        <v>1039</v>
      </c>
      <c r="H22" s="242">
        <v>40</v>
      </c>
      <c r="I22" s="470">
        <v>111.93</v>
      </c>
      <c r="J22" s="434">
        <f t="shared" si="0"/>
        <v>4477.2000000000007</v>
      </c>
      <c r="K22" s="238"/>
      <c r="L22" s="237"/>
      <c r="M22" s="237"/>
      <c r="N22" s="237"/>
      <c r="O22" s="237"/>
      <c r="P22" s="237"/>
    </row>
    <row r="23" spans="1:16" s="361" customFormat="1" ht="15.6" outlineLevel="1">
      <c r="A23" s="432"/>
      <c r="B23" s="317" t="s">
        <v>1421</v>
      </c>
      <c r="C23" s="292" t="s">
        <v>6</v>
      </c>
      <c r="D23" s="239" t="s">
        <v>1042</v>
      </c>
      <c r="E23" s="239"/>
      <c r="F23" s="342" t="s">
        <v>25</v>
      </c>
      <c r="G23" s="241" t="s">
        <v>1039</v>
      </c>
      <c r="H23" s="242">
        <v>40</v>
      </c>
      <c r="I23" s="243">
        <v>26.87</v>
      </c>
      <c r="J23" s="434">
        <f t="shared" si="0"/>
        <v>1074.8</v>
      </c>
      <c r="K23" s="238"/>
      <c r="L23" s="237"/>
      <c r="M23" s="237"/>
      <c r="N23" s="237"/>
      <c r="O23" s="237"/>
      <c r="P23" s="237"/>
    </row>
    <row r="24" spans="1:16" s="361" customFormat="1" ht="15.6" outlineLevel="1">
      <c r="A24" s="432"/>
      <c r="B24" s="317" t="s">
        <v>1422</v>
      </c>
      <c r="C24" s="292" t="s">
        <v>6</v>
      </c>
      <c r="D24" s="239" t="s">
        <v>1043</v>
      </c>
      <c r="E24" s="239"/>
      <c r="F24" s="342" t="s">
        <v>26</v>
      </c>
      <c r="G24" s="241" t="s">
        <v>1039</v>
      </c>
      <c r="H24" s="242">
        <v>35.75</v>
      </c>
      <c r="I24" s="243">
        <v>112.31</v>
      </c>
      <c r="J24" s="434">
        <f t="shared" si="0"/>
        <v>4015.0825</v>
      </c>
      <c r="K24" s="238"/>
      <c r="L24" s="237"/>
      <c r="M24" s="237"/>
      <c r="N24" s="237"/>
      <c r="O24" s="237"/>
      <c r="P24" s="237"/>
    </row>
    <row r="25" spans="1:16" s="361" customFormat="1" ht="15.6" outlineLevel="1">
      <c r="A25" s="432"/>
      <c r="B25" s="317" t="s">
        <v>1423</v>
      </c>
      <c r="C25" s="292" t="s">
        <v>6</v>
      </c>
      <c r="D25" s="239" t="s">
        <v>1085</v>
      </c>
      <c r="E25" s="239"/>
      <c r="F25" s="342" t="s">
        <v>1086</v>
      </c>
      <c r="G25" s="241" t="s">
        <v>1039</v>
      </c>
      <c r="H25" s="242">
        <v>750</v>
      </c>
      <c r="I25" s="243">
        <v>18.2</v>
      </c>
      <c r="J25" s="434">
        <f t="shared" si="0"/>
        <v>13650</v>
      </c>
      <c r="K25" s="238"/>
      <c r="L25" s="237"/>
      <c r="M25" s="237"/>
      <c r="N25" s="237"/>
      <c r="O25" s="237"/>
      <c r="P25" s="237"/>
    </row>
    <row r="26" spans="1:16" s="366" customFormat="1" ht="15.6" outlineLevel="1">
      <c r="A26" s="432"/>
      <c r="B26" s="317" t="s">
        <v>1424</v>
      </c>
      <c r="C26" s="292" t="s">
        <v>6</v>
      </c>
      <c r="D26" s="239" t="s">
        <v>1044</v>
      </c>
      <c r="E26" s="239"/>
      <c r="F26" s="342" t="s">
        <v>20</v>
      </c>
      <c r="G26" s="241" t="s">
        <v>1039</v>
      </c>
      <c r="H26" s="242">
        <v>2</v>
      </c>
      <c r="I26" s="243">
        <v>346.9</v>
      </c>
      <c r="J26" s="434">
        <f>SUM(I26*H26)</f>
        <v>693.8</v>
      </c>
      <c r="K26" s="238"/>
      <c r="L26" s="237"/>
      <c r="M26" s="237"/>
      <c r="N26" s="237"/>
      <c r="O26" s="237"/>
      <c r="P26" s="237"/>
    </row>
    <row r="27" spans="1:16" s="469" customFormat="1" ht="15.6" outlineLevel="1">
      <c r="A27" s="432"/>
      <c r="B27" s="312" t="s">
        <v>1003</v>
      </c>
      <c r="C27" s="495" t="s">
        <v>1385</v>
      </c>
      <c r="D27" s="496"/>
      <c r="E27" s="496"/>
      <c r="F27" s="496"/>
      <c r="G27" s="275"/>
      <c r="H27" s="275"/>
      <c r="I27" s="276"/>
      <c r="J27" s="433">
        <f>SUM(J28:J29)</f>
        <v>15438</v>
      </c>
      <c r="K27" s="238"/>
      <c r="L27" s="237"/>
      <c r="M27" s="237"/>
      <c r="N27" s="237"/>
      <c r="O27" s="237"/>
      <c r="P27" s="237"/>
    </row>
    <row r="28" spans="1:16" s="469" customFormat="1" ht="44.25" customHeight="1" outlineLevel="1">
      <c r="A28" s="432"/>
      <c r="B28" s="476" t="s">
        <v>1122</v>
      </c>
      <c r="C28" s="477" t="s">
        <v>1259</v>
      </c>
      <c r="D28" s="478">
        <v>88315</v>
      </c>
      <c r="E28" s="472" t="s">
        <v>1466</v>
      </c>
      <c r="F28" s="473" t="s">
        <v>1466</v>
      </c>
      <c r="G28" s="474" t="s">
        <v>1077</v>
      </c>
      <c r="H28" s="475">
        <v>170.64587826086958</v>
      </c>
      <c r="I28" s="470">
        <v>34.5</v>
      </c>
      <c r="J28" s="479">
        <f>I28*H28</f>
        <v>5887.2828000000009</v>
      </c>
      <c r="K28" s="238"/>
      <c r="L28" s="237"/>
      <c r="M28" s="237"/>
      <c r="N28" s="237"/>
      <c r="O28" s="237"/>
      <c r="P28" s="237"/>
    </row>
    <row r="29" spans="1:16" s="469" customFormat="1" ht="44.25" customHeight="1" outlineLevel="1">
      <c r="A29" s="432"/>
      <c r="B29" s="476" t="s">
        <v>1465</v>
      </c>
      <c r="C29" s="477" t="s">
        <v>1259</v>
      </c>
      <c r="D29" s="478">
        <v>41953</v>
      </c>
      <c r="E29" s="472"/>
      <c r="F29" s="473" t="s">
        <v>1467</v>
      </c>
      <c r="G29" s="474" t="s">
        <v>906</v>
      </c>
      <c r="H29" s="475">
        <v>141.66</v>
      </c>
      <c r="I29" s="470">
        <v>67.42</v>
      </c>
      <c r="J29" s="479">
        <f>I29*H29</f>
        <v>9550.7171999999991</v>
      </c>
      <c r="K29" s="238"/>
      <c r="L29" s="237"/>
      <c r="M29" s="237"/>
      <c r="N29" s="237"/>
      <c r="O29" s="237"/>
      <c r="P29" s="237"/>
    </row>
    <row r="30" spans="1:16" ht="15.6" outlineLevel="1">
      <c r="A30" s="432"/>
      <c r="B30" s="312" t="s">
        <v>82</v>
      </c>
      <c r="C30" s="275" t="s">
        <v>1239</v>
      </c>
      <c r="D30" s="275"/>
      <c r="E30" s="275"/>
      <c r="F30" s="275"/>
      <c r="G30" s="275"/>
      <c r="H30" s="275"/>
      <c r="I30" s="276"/>
      <c r="J30" s="433">
        <f>SUM(J31:J34)</f>
        <v>190811.69999999998</v>
      </c>
      <c r="K30" s="238"/>
      <c r="L30" s="237"/>
      <c r="M30" s="237"/>
      <c r="N30" s="237"/>
      <c r="O30" s="237"/>
      <c r="P30" s="237"/>
    </row>
    <row r="31" spans="1:16" s="361" customFormat="1" ht="30" outlineLevel="1">
      <c r="A31" s="432"/>
      <c r="B31" s="476" t="s">
        <v>1066</v>
      </c>
      <c r="C31" s="477" t="s">
        <v>6</v>
      </c>
      <c r="D31" s="472" t="s">
        <v>1050</v>
      </c>
      <c r="E31" s="472" t="str">
        <f>B31&amp;$C$47</f>
        <v>1.5.1C06</v>
      </c>
      <c r="F31" s="473" t="s">
        <v>29</v>
      </c>
      <c r="G31" s="474" t="s">
        <v>697</v>
      </c>
      <c r="H31" s="475">
        <v>500</v>
      </c>
      <c r="I31" s="470">
        <v>32.93</v>
      </c>
      <c r="J31" s="434">
        <f t="shared" ref="J31:J34" si="2">SUM(I31*H31)</f>
        <v>16465</v>
      </c>
      <c r="K31" s="238"/>
      <c r="L31" s="237"/>
      <c r="M31" s="237"/>
      <c r="N31" s="237"/>
      <c r="O31" s="237"/>
      <c r="P31" s="237"/>
    </row>
    <row r="32" spans="1:16" s="361" customFormat="1" ht="44.25" customHeight="1" outlineLevel="1">
      <c r="A32" s="432"/>
      <c r="B32" s="476" t="s">
        <v>1425</v>
      </c>
      <c r="C32" s="477" t="s">
        <v>6</v>
      </c>
      <c r="D32" s="472" t="s">
        <v>1049</v>
      </c>
      <c r="E32" s="472" t="str">
        <f>B32&amp;$C$47</f>
        <v>1.5.2C06</v>
      </c>
      <c r="F32" s="473" t="s">
        <v>30</v>
      </c>
      <c r="G32" s="474" t="s">
        <v>1041</v>
      </c>
      <c r="H32" s="475">
        <v>6</v>
      </c>
      <c r="I32" s="470">
        <v>24609.74</v>
      </c>
      <c r="J32" s="434">
        <f t="shared" si="2"/>
        <v>147658.44</v>
      </c>
      <c r="K32" s="238"/>
      <c r="L32" s="237"/>
      <c r="M32" s="237"/>
      <c r="N32" s="237"/>
      <c r="O32" s="237"/>
      <c r="P32" s="237"/>
    </row>
    <row r="33" spans="1:16" s="361" customFormat="1" ht="30" outlineLevel="1">
      <c r="A33" s="432"/>
      <c r="B33" s="476" t="s">
        <v>1426</v>
      </c>
      <c r="C33" s="477" t="s">
        <v>1035</v>
      </c>
      <c r="D33" s="471" t="s">
        <v>1462</v>
      </c>
      <c r="E33" s="472" t="str">
        <f>B33&amp;$C$47</f>
        <v>1.5.3C06</v>
      </c>
      <c r="F33" s="473" t="s">
        <v>1461</v>
      </c>
      <c r="G33" s="474" t="s">
        <v>88</v>
      </c>
      <c r="H33" s="475">
        <v>1</v>
      </c>
      <c r="I33" s="470">
        <v>4363.58</v>
      </c>
      <c r="J33" s="434">
        <f t="shared" si="2"/>
        <v>4363.58</v>
      </c>
      <c r="K33" s="238"/>
      <c r="L33" s="237"/>
      <c r="M33" s="237"/>
      <c r="N33" s="237"/>
      <c r="O33" s="237"/>
      <c r="P33" s="237"/>
    </row>
    <row r="34" spans="1:16" s="361" customFormat="1" ht="24" customHeight="1" outlineLevel="1">
      <c r="A34" s="432"/>
      <c r="B34" s="476" t="s">
        <v>84</v>
      </c>
      <c r="C34" s="477" t="s">
        <v>1035</v>
      </c>
      <c r="D34" s="471" t="s">
        <v>1463</v>
      </c>
      <c r="E34" s="472" t="str">
        <f>B34&amp;$C$47</f>
        <v>1.5.4C06</v>
      </c>
      <c r="F34" s="473" t="s">
        <v>1464</v>
      </c>
      <c r="G34" s="474" t="s">
        <v>1080</v>
      </c>
      <c r="H34" s="475">
        <v>6</v>
      </c>
      <c r="I34" s="470">
        <v>3720.78</v>
      </c>
      <c r="J34" s="434">
        <f t="shared" si="2"/>
        <v>22324.68</v>
      </c>
      <c r="K34" s="238"/>
      <c r="L34" s="237"/>
      <c r="M34" s="237"/>
      <c r="N34" s="237"/>
      <c r="O34" s="237"/>
      <c r="P34" s="237"/>
    </row>
    <row r="35" spans="1:16" s="361" customFormat="1" ht="15.6" outlineLevel="1">
      <c r="A35" s="432"/>
      <c r="B35" s="312" t="s">
        <v>1004</v>
      </c>
      <c r="C35" s="275" t="s">
        <v>1246</v>
      </c>
      <c r="D35" s="275"/>
      <c r="E35" s="275"/>
      <c r="F35" s="275"/>
      <c r="G35" s="275"/>
      <c r="H35" s="275"/>
      <c r="I35" s="276"/>
      <c r="J35" s="433">
        <f>SUM(J36)</f>
        <v>56604</v>
      </c>
      <c r="K35" s="238"/>
      <c r="L35" s="237"/>
      <c r="M35" s="237"/>
      <c r="N35" s="237"/>
      <c r="O35" s="237"/>
      <c r="P35" s="237"/>
    </row>
    <row r="36" spans="1:16" s="361" customFormat="1" ht="70.5" customHeight="1" outlineLevel="1">
      <c r="A36" s="432"/>
      <c r="B36" s="317" t="s">
        <v>1262</v>
      </c>
      <c r="C36" s="292" t="s">
        <v>1252</v>
      </c>
      <c r="D36" s="239">
        <v>1</v>
      </c>
      <c r="E36" s="239"/>
      <c r="F36" s="342" t="s">
        <v>1247</v>
      </c>
      <c r="G36" s="241" t="s">
        <v>88</v>
      </c>
      <c r="H36" s="242">
        <v>1</v>
      </c>
      <c r="I36" s="243">
        <v>56604</v>
      </c>
      <c r="J36" s="434">
        <f>SUM(I36*H36)</f>
        <v>56604</v>
      </c>
      <c r="K36" s="238"/>
      <c r="L36" s="237"/>
      <c r="M36" s="237"/>
      <c r="N36" s="237"/>
      <c r="O36" s="237"/>
      <c r="P36" s="237"/>
    </row>
    <row r="37" spans="1:16" ht="15.6" outlineLevel="1">
      <c r="A37" s="432"/>
      <c r="B37" s="312" t="s">
        <v>1005</v>
      </c>
      <c r="C37" s="275" t="s">
        <v>1384</v>
      </c>
      <c r="D37" s="275"/>
      <c r="E37" s="275"/>
      <c r="F37" s="275"/>
      <c r="G37" s="275"/>
      <c r="H37" s="275"/>
      <c r="I37" s="276"/>
      <c r="J37" s="433">
        <f>SUM(J38:J45)</f>
        <v>10377.280000000001</v>
      </c>
      <c r="K37" s="238"/>
      <c r="L37" s="237"/>
      <c r="M37" s="237"/>
      <c r="N37" s="237"/>
      <c r="O37" s="237"/>
      <c r="P37" s="237"/>
    </row>
    <row r="38" spans="1:16" s="361" customFormat="1" ht="15.6" outlineLevel="1">
      <c r="A38" s="432"/>
      <c r="B38" s="317" t="s">
        <v>1427</v>
      </c>
      <c r="C38" s="292" t="s">
        <v>6</v>
      </c>
      <c r="D38" s="239" t="s">
        <v>1109</v>
      </c>
      <c r="E38" s="239"/>
      <c r="F38" s="342" t="s">
        <v>1138</v>
      </c>
      <c r="G38" s="241" t="s">
        <v>1039</v>
      </c>
      <c r="H38" s="242">
        <v>750</v>
      </c>
      <c r="I38" s="243">
        <v>1.49</v>
      </c>
      <c r="J38" s="434">
        <f>SUM(I38*H38)</f>
        <v>1117.5</v>
      </c>
      <c r="K38" s="238"/>
      <c r="L38" s="237"/>
      <c r="M38" s="237"/>
      <c r="N38" s="237"/>
      <c r="O38" s="237"/>
      <c r="P38" s="237"/>
    </row>
    <row r="39" spans="1:16" s="361" customFormat="1" ht="30" outlineLevel="1">
      <c r="A39" s="432"/>
      <c r="B39" s="317" t="s">
        <v>1428</v>
      </c>
      <c r="C39" s="292" t="s">
        <v>6</v>
      </c>
      <c r="D39" s="239" t="s">
        <v>1082</v>
      </c>
      <c r="E39" s="239"/>
      <c r="F39" s="342" t="s">
        <v>1081</v>
      </c>
      <c r="G39" s="241" t="s">
        <v>1046</v>
      </c>
      <c r="H39" s="242">
        <v>2</v>
      </c>
      <c r="I39" s="243">
        <v>100.36</v>
      </c>
      <c r="J39" s="434">
        <f t="shared" ref="J39:J40" si="3">SUM(I39*H39)</f>
        <v>200.72</v>
      </c>
      <c r="K39" s="238"/>
      <c r="L39" s="237"/>
      <c r="M39" s="237"/>
      <c r="N39" s="237"/>
      <c r="O39" s="237"/>
      <c r="P39" s="237"/>
    </row>
    <row r="40" spans="1:16" s="361" customFormat="1" ht="15.6" outlineLevel="1">
      <c r="A40" s="432"/>
      <c r="B40" s="317" t="s">
        <v>1429</v>
      </c>
      <c r="C40" s="292" t="s">
        <v>6</v>
      </c>
      <c r="D40" s="239" t="s">
        <v>1087</v>
      </c>
      <c r="E40" s="239"/>
      <c r="F40" s="342" t="s">
        <v>1088</v>
      </c>
      <c r="G40" s="241" t="s">
        <v>1039</v>
      </c>
      <c r="H40" s="242">
        <v>750</v>
      </c>
      <c r="I40" s="243">
        <v>2.71</v>
      </c>
      <c r="J40" s="434">
        <f t="shared" si="3"/>
        <v>2032.5</v>
      </c>
      <c r="K40" s="238"/>
      <c r="L40" s="237"/>
      <c r="M40" s="237"/>
      <c r="N40" s="237"/>
      <c r="O40" s="237"/>
      <c r="P40" s="237"/>
    </row>
    <row r="41" spans="1:16" s="362" customFormat="1" ht="15.6" outlineLevel="1">
      <c r="A41" s="432"/>
      <c r="B41" s="317" t="s">
        <v>1430</v>
      </c>
      <c r="C41" s="292" t="s">
        <v>6</v>
      </c>
      <c r="D41" s="239" t="s">
        <v>1312</v>
      </c>
      <c r="E41" s="239"/>
      <c r="F41" s="342" t="s">
        <v>1313</v>
      </c>
      <c r="G41" s="241" t="s">
        <v>88</v>
      </c>
      <c r="H41" s="242">
        <v>16</v>
      </c>
      <c r="I41" s="470">
        <v>12.66</v>
      </c>
      <c r="J41" s="434">
        <f t="shared" ref="J41" si="4">SUM(I41*H41)</f>
        <v>202.56</v>
      </c>
      <c r="K41" s="238"/>
      <c r="L41" s="237"/>
      <c r="M41" s="237"/>
      <c r="N41" s="237"/>
      <c r="O41" s="237"/>
      <c r="P41" s="237"/>
    </row>
    <row r="42" spans="1:16" s="362" customFormat="1" ht="37.5" customHeight="1" outlineLevel="1">
      <c r="A42" s="432"/>
      <c r="B42" s="317" t="s">
        <v>1431</v>
      </c>
      <c r="C42" s="292" t="s">
        <v>6</v>
      </c>
      <c r="D42" s="239" t="s">
        <v>1322</v>
      </c>
      <c r="E42" s="239"/>
      <c r="F42" s="365" t="s">
        <v>1321</v>
      </c>
      <c r="G42" s="241" t="s">
        <v>697</v>
      </c>
      <c r="H42" s="242">
        <v>100</v>
      </c>
      <c r="I42" s="470">
        <v>46.22</v>
      </c>
      <c r="J42" s="434">
        <f>SUM(I42*H42)</f>
        <v>4622</v>
      </c>
      <c r="K42" s="238"/>
      <c r="L42" s="237"/>
      <c r="M42" s="237"/>
      <c r="N42" s="237"/>
      <c r="O42" s="237"/>
      <c r="P42" s="237"/>
    </row>
    <row r="43" spans="1:16" s="364" customFormat="1" ht="15.6" outlineLevel="1">
      <c r="A43" s="432"/>
      <c r="B43" s="317" t="s">
        <v>1432</v>
      </c>
      <c r="C43" s="292" t="s">
        <v>6</v>
      </c>
      <c r="D43" s="239" t="s">
        <v>1318</v>
      </c>
      <c r="E43" s="239"/>
      <c r="F43" s="342" t="s">
        <v>1319</v>
      </c>
      <c r="G43" s="241" t="s">
        <v>1320</v>
      </c>
      <c r="H43" s="242">
        <v>50</v>
      </c>
      <c r="I43" s="243">
        <v>10.86</v>
      </c>
      <c r="J43" s="434">
        <f t="shared" ref="J43:J45" si="5">SUM(I43*H43)</f>
        <v>543</v>
      </c>
      <c r="K43" s="238"/>
      <c r="L43" s="237"/>
      <c r="M43" s="237"/>
      <c r="N43" s="237"/>
      <c r="O43" s="237"/>
      <c r="P43" s="237"/>
    </row>
    <row r="44" spans="1:16" s="364" customFormat="1" ht="30" outlineLevel="1">
      <c r="A44" s="432"/>
      <c r="B44" s="317" t="s">
        <v>1433</v>
      </c>
      <c r="C44" s="292" t="s">
        <v>6</v>
      </c>
      <c r="D44" s="241" t="s">
        <v>1316</v>
      </c>
      <c r="E44" s="239"/>
      <c r="F44" s="342" t="s">
        <v>1317</v>
      </c>
      <c r="G44" s="241" t="s">
        <v>697</v>
      </c>
      <c r="H44" s="242">
        <v>100</v>
      </c>
      <c r="I44" s="243">
        <v>7.09</v>
      </c>
      <c r="J44" s="434">
        <f t="shared" si="5"/>
        <v>709</v>
      </c>
      <c r="K44" s="238"/>
      <c r="L44" s="237"/>
      <c r="M44" s="237"/>
      <c r="N44" s="237"/>
      <c r="O44" s="237"/>
      <c r="P44" s="237"/>
    </row>
    <row r="45" spans="1:16" s="364" customFormat="1" ht="30" outlineLevel="1">
      <c r="A45" s="432"/>
      <c r="B45" s="317" t="s">
        <v>1434</v>
      </c>
      <c r="C45" s="292" t="s">
        <v>6</v>
      </c>
      <c r="D45" s="239" t="s">
        <v>1323</v>
      </c>
      <c r="E45" s="239"/>
      <c r="F45" s="342" t="s">
        <v>1324</v>
      </c>
      <c r="G45" s="241" t="s">
        <v>697</v>
      </c>
      <c r="H45" s="242">
        <v>100</v>
      </c>
      <c r="I45" s="243">
        <v>9.5</v>
      </c>
      <c r="J45" s="434">
        <f t="shared" si="5"/>
        <v>950</v>
      </c>
      <c r="K45" s="238"/>
      <c r="L45" s="237"/>
      <c r="M45" s="237"/>
      <c r="N45" s="237"/>
      <c r="O45" s="237"/>
      <c r="P45" s="237"/>
    </row>
    <row r="46" spans="1:16" s="340" customFormat="1" ht="23.25" customHeight="1">
      <c r="A46" s="435"/>
      <c r="B46" s="314" t="s">
        <v>1326</v>
      </c>
      <c r="C46" s="336"/>
      <c r="D46" s="336"/>
      <c r="E46" s="336"/>
      <c r="F46" s="336"/>
      <c r="G46" s="336"/>
      <c r="H46" s="336"/>
      <c r="I46" s="337"/>
      <c r="J46" s="436">
        <f>J47+J74+J101+J128+J155+J182</f>
        <v>897771.83846618235</v>
      </c>
      <c r="K46" s="338"/>
      <c r="L46" s="339"/>
      <c r="M46" s="339"/>
      <c r="N46" s="339"/>
      <c r="O46" s="339"/>
      <c r="P46" s="339"/>
    </row>
    <row r="47" spans="1:16" s="289" customFormat="1" ht="17.399999999999999">
      <c r="A47" s="437"/>
      <c r="B47" s="315">
        <v>2</v>
      </c>
      <c r="C47" s="297" t="s">
        <v>1115</v>
      </c>
      <c r="D47" s="282"/>
      <c r="E47" s="328" t="e">
        <f>#REF!</f>
        <v>#REF!</v>
      </c>
      <c r="F47" s="283"/>
      <c r="G47" s="284"/>
      <c r="H47" s="285"/>
      <c r="I47" s="286"/>
      <c r="J47" s="438">
        <f>J48+J56+J59+J65+J68</f>
        <v>29118.284976970735</v>
      </c>
      <c r="K47" s="287"/>
      <c r="L47" s="288"/>
      <c r="M47" s="288"/>
      <c r="N47" s="288"/>
      <c r="O47" s="288"/>
      <c r="P47" s="288"/>
    </row>
    <row r="48" spans="1:16" ht="15.6" outlineLevel="1">
      <c r="A48" s="439"/>
      <c r="B48" s="316" t="s">
        <v>1015</v>
      </c>
      <c r="C48" s="274" t="s">
        <v>28</v>
      </c>
      <c r="D48" s="274"/>
      <c r="E48" s="274"/>
      <c r="F48" s="274"/>
      <c r="G48" s="274"/>
      <c r="H48" s="274"/>
      <c r="I48" s="274"/>
      <c r="J48" s="440">
        <f>SUM(J49:J55)</f>
        <v>3100.7550077333899</v>
      </c>
      <c r="K48" s="238"/>
      <c r="L48" s="237"/>
      <c r="M48" s="237"/>
      <c r="N48" s="237"/>
      <c r="O48" s="237"/>
      <c r="P48" s="237"/>
    </row>
    <row r="49" spans="1:16" ht="30" outlineLevel="1">
      <c r="A49" s="441"/>
      <c r="B49" s="317" t="s">
        <v>1060</v>
      </c>
      <c r="C49" s="292" t="s">
        <v>6</v>
      </c>
      <c r="D49" s="239" t="s">
        <v>1040</v>
      </c>
      <c r="E49" s="239" t="str">
        <f t="shared" ref="E49:E55" si="6">B49&amp;$C$47</f>
        <v>2.1.1C06</v>
      </c>
      <c r="F49" s="240" t="s">
        <v>21</v>
      </c>
      <c r="G49" s="241" t="s">
        <v>1039</v>
      </c>
      <c r="H49" s="330">
        <v>20.227515488143556</v>
      </c>
      <c r="I49" s="243">
        <v>8.57</v>
      </c>
      <c r="J49" s="434">
        <f t="shared" ref="J49:J55" si="7">SUM(I49*H49)</f>
        <v>173.34980773339029</v>
      </c>
      <c r="K49" s="215"/>
      <c r="L49" s="237"/>
      <c r="M49" s="237"/>
      <c r="N49" s="237"/>
      <c r="O49" s="237"/>
      <c r="P49" s="237"/>
    </row>
    <row r="50" spans="1:16" s="223" customFormat="1" ht="15.6" outlineLevel="1">
      <c r="A50" s="442"/>
      <c r="B50" s="317" t="s">
        <v>1127</v>
      </c>
      <c r="C50" s="293" t="s">
        <v>6</v>
      </c>
      <c r="D50" s="271" t="s">
        <v>1089</v>
      </c>
      <c r="E50" s="239" t="str">
        <f t="shared" si="6"/>
        <v>2.1.2C06</v>
      </c>
      <c r="F50" s="222" t="s">
        <v>1096</v>
      </c>
      <c r="G50" s="220" t="s">
        <v>697</v>
      </c>
      <c r="H50" s="298">
        <v>8</v>
      </c>
      <c r="I50" s="243">
        <v>10.72</v>
      </c>
      <c r="J50" s="434">
        <f t="shared" si="7"/>
        <v>85.76</v>
      </c>
      <c r="K50" s="215"/>
      <c r="L50" s="216"/>
      <c r="M50" s="216"/>
      <c r="N50" s="216"/>
      <c r="O50" s="216"/>
      <c r="P50" s="216"/>
    </row>
    <row r="51" spans="1:16" s="223" customFormat="1" ht="15.6" outlineLevel="1">
      <c r="A51" s="442"/>
      <c r="B51" s="317" t="s">
        <v>1104</v>
      </c>
      <c r="C51" s="293" t="s">
        <v>6</v>
      </c>
      <c r="D51" s="271" t="s">
        <v>1090</v>
      </c>
      <c r="E51" s="239" t="str">
        <f t="shared" si="6"/>
        <v>2.1.3C06</v>
      </c>
      <c r="F51" s="222" t="s">
        <v>1097</v>
      </c>
      <c r="G51" s="220" t="s">
        <v>697</v>
      </c>
      <c r="H51" s="298">
        <v>32</v>
      </c>
      <c r="I51" s="243">
        <v>4.93</v>
      </c>
      <c r="J51" s="434">
        <f t="shared" si="7"/>
        <v>157.76</v>
      </c>
      <c r="K51" s="215"/>
      <c r="L51" s="216"/>
      <c r="M51" s="216"/>
      <c r="N51" s="216"/>
      <c r="O51" s="216"/>
      <c r="P51" s="216"/>
    </row>
    <row r="52" spans="1:16" s="223" customFormat="1" ht="30" outlineLevel="1">
      <c r="A52" s="442"/>
      <c r="B52" s="317" t="s">
        <v>1106</v>
      </c>
      <c r="C52" s="293" t="s">
        <v>6</v>
      </c>
      <c r="D52" s="271" t="s">
        <v>1091</v>
      </c>
      <c r="E52" s="239" t="str">
        <f t="shared" si="6"/>
        <v>2.1.4C06</v>
      </c>
      <c r="F52" s="222" t="s">
        <v>1098</v>
      </c>
      <c r="G52" s="220" t="s">
        <v>697</v>
      </c>
      <c r="H52" s="270">
        <v>30</v>
      </c>
      <c r="I52" s="243">
        <v>4.75</v>
      </c>
      <c r="J52" s="434">
        <f t="shared" si="7"/>
        <v>142.5</v>
      </c>
      <c r="K52" s="215"/>
      <c r="L52" s="216"/>
      <c r="M52" s="216"/>
      <c r="N52" s="216"/>
      <c r="O52" s="216"/>
      <c r="P52" s="216"/>
    </row>
    <row r="53" spans="1:16" s="223" customFormat="1" ht="15.6" outlineLevel="1">
      <c r="A53" s="442"/>
      <c r="B53" s="317" t="s">
        <v>1107</v>
      </c>
      <c r="C53" s="293" t="s">
        <v>6</v>
      </c>
      <c r="D53" s="271" t="s">
        <v>1092</v>
      </c>
      <c r="E53" s="239" t="str">
        <f t="shared" si="6"/>
        <v>2.1.5C06</v>
      </c>
      <c r="F53" s="222" t="s">
        <v>1099</v>
      </c>
      <c r="G53" s="220" t="s">
        <v>1103</v>
      </c>
      <c r="H53" s="270">
        <v>102</v>
      </c>
      <c r="I53" s="243">
        <v>2.31</v>
      </c>
      <c r="J53" s="434">
        <f t="shared" si="7"/>
        <v>235.62</v>
      </c>
      <c r="K53" s="215"/>
      <c r="L53" s="216"/>
      <c r="M53" s="216"/>
      <c r="N53" s="216"/>
      <c r="O53" s="216"/>
      <c r="P53" s="216"/>
    </row>
    <row r="54" spans="1:16" s="223" customFormat="1" ht="15.6" outlineLevel="1">
      <c r="A54" s="442"/>
      <c r="B54" s="317" t="s">
        <v>1108</v>
      </c>
      <c r="C54" s="293" t="s">
        <v>6</v>
      </c>
      <c r="D54" s="271" t="s">
        <v>1093</v>
      </c>
      <c r="E54" s="239" t="str">
        <f t="shared" si="6"/>
        <v>2.1.6C06</v>
      </c>
      <c r="F54" s="222" t="s">
        <v>1100</v>
      </c>
      <c r="G54" s="220" t="s">
        <v>1039</v>
      </c>
      <c r="H54" s="270">
        <v>50</v>
      </c>
      <c r="I54" s="243">
        <v>39.14</v>
      </c>
      <c r="J54" s="434">
        <f t="shared" si="7"/>
        <v>1957</v>
      </c>
      <c r="K54" s="215"/>
      <c r="L54" s="216"/>
      <c r="M54" s="216"/>
      <c r="N54" s="216"/>
      <c r="O54" s="216"/>
      <c r="P54" s="216"/>
    </row>
    <row r="55" spans="1:16" s="223" customFormat="1" ht="15.6" outlineLevel="1">
      <c r="A55" s="442"/>
      <c r="B55" s="317" t="s">
        <v>1105</v>
      </c>
      <c r="C55" s="293" t="s">
        <v>6</v>
      </c>
      <c r="D55" s="271" t="s">
        <v>1094</v>
      </c>
      <c r="E55" s="239" t="str">
        <f t="shared" si="6"/>
        <v>2.1.7C06</v>
      </c>
      <c r="F55" s="222" t="s">
        <v>1101</v>
      </c>
      <c r="G55" s="220" t="s">
        <v>1039</v>
      </c>
      <c r="H55" s="270">
        <v>20.23</v>
      </c>
      <c r="I55" s="243">
        <v>17.239999999999998</v>
      </c>
      <c r="J55" s="434">
        <f t="shared" si="7"/>
        <v>348.76519999999999</v>
      </c>
      <c r="K55" s="215"/>
      <c r="L55" s="216"/>
      <c r="M55" s="216"/>
      <c r="N55" s="216"/>
      <c r="O55" s="216"/>
      <c r="P55" s="216"/>
    </row>
    <row r="56" spans="1:16" ht="15.6" outlineLevel="1">
      <c r="A56" s="439"/>
      <c r="B56" s="316" t="s">
        <v>1016</v>
      </c>
      <c r="C56" s="274" t="s">
        <v>1126</v>
      </c>
      <c r="D56" s="274"/>
      <c r="E56" s="274"/>
      <c r="F56" s="274"/>
      <c r="G56" s="274"/>
      <c r="H56" s="331"/>
      <c r="I56" s="274"/>
      <c r="J56" s="440">
        <f>SUM(J57:J58)</f>
        <v>2516.4162999359105</v>
      </c>
      <c r="K56" s="238"/>
      <c r="L56" s="237"/>
      <c r="M56" s="237"/>
      <c r="N56" s="237"/>
      <c r="O56" s="237"/>
      <c r="P56" s="237"/>
    </row>
    <row r="57" spans="1:16" ht="51.75" customHeight="1" outlineLevel="1">
      <c r="A57" s="439"/>
      <c r="B57" s="317" t="s">
        <v>1061</v>
      </c>
      <c r="C57" s="294" t="s">
        <v>6</v>
      </c>
      <c r="D57" s="250" t="s">
        <v>1047</v>
      </c>
      <c r="E57" s="239" t="str">
        <f>B57&amp;$C$47</f>
        <v>2.2.1C06</v>
      </c>
      <c r="F57" s="251" t="s">
        <v>23</v>
      </c>
      <c r="G57" s="241" t="s">
        <v>1046</v>
      </c>
      <c r="H57" s="298">
        <v>0.30976287118137147</v>
      </c>
      <c r="I57" s="243">
        <v>123.13</v>
      </c>
      <c r="J57" s="434">
        <f t="shared" ref="J57:J58" si="8">SUM(I57*H57)</f>
        <v>38.141102328562269</v>
      </c>
      <c r="K57" s="215"/>
      <c r="L57" s="237"/>
      <c r="M57" s="237"/>
      <c r="N57" s="237"/>
      <c r="O57" s="237"/>
      <c r="P57" s="237"/>
    </row>
    <row r="58" spans="1:16" ht="30" customHeight="1" outlineLevel="1">
      <c r="A58" s="439"/>
      <c r="B58" s="317" t="s">
        <v>1062</v>
      </c>
      <c r="C58" s="295" t="s">
        <v>6</v>
      </c>
      <c r="D58" s="252" t="s">
        <v>1059</v>
      </c>
      <c r="E58" s="239" t="str">
        <f>B58&amp;$C$47</f>
        <v>2.2.2C06</v>
      </c>
      <c r="F58" s="253" t="s">
        <v>1058</v>
      </c>
      <c r="G58" s="241" t="s">
        <v>1039</v>
      </c>
      <c r="H58" s="298">
        <v>20.227515488143556</v>
      </c>
      <c r="I58" s="243">
        <v>122.52</v>
      </c>
      <c r="J58" s="434">
        <f t="shared" si="8"/>
        <v>2478.2751976073482</v>
      </c>
      <c r="K58" s="215"/>
      <c r="L58" s="237"/>
      <c r="M58" s="237"/>
      <c r="N58" s="237"/>
      <c r="O58" s="237"/>
      <c r="P58" s="237"/>
    </row>
    <row r="59" spans="1:16" ht="15.6" outlineLevel="1">
      <c r="A59" s="439"/>
      <c r="B59" s="316" t="s">
        <v>1017</v>
      </c>
      <c r="C59" s="274" t="s">
        <v>1253</v>
      </c>
      <c r="D59" s="274"/>
      <c r="E59" s="274"/>
      <c r="F59" s="274"/>
      <c r="G59" s="274"/>
      <c r="H59" s="331"/>
      <c r="I59" s="274"/>
      <c r="J59" s="440">
        <f>SUM(J60:J64)</f>
        <v>2606.7295236060672</v>
      </c>
      <c r="K59" s="238"/>
      <c r="L59" s="237"/>
      <c r="M59" s="237"/>
      <c r="N59" s="237"/>
      <c r="O59" s="237"/>
      <c r="P59" s="237"/>
    </row>
    <row r="60" spans="1:16" ht="15.6" outlineLevel="1">
      <c r="A60" s="439"/>
      <c r="B60" s="345" t="s">
        <v>1128</v>
      </c>
      <c r="C60" s="294" t="s">
        <v>6</v>
      </c>
      <c r="D60" s="250" t="s">
        <v>1142</v>
      </c>
      <c r="E60" s="239" t="str">
        <f>B60&amp;$C$128</f>
        <v>2.3.1C03</v>
      </c>
      <c r="F60" s="251" t="s">
        <v>1258</v>
      </c>
      <c r="G60" s="241" t="s">
        <v>1046</v>
      </c>
      <c r="H60" s="298">
        <v>0.4646443067720572</v>
      </c>
      <c r="I60" s="243">
        <v>808.23</v>
      </c>
      <c r="J60" s="434">
        <f t="shared" ref="J60:J64" si="9">SUM(I60*H60)</f>
        <v>375.5394680623798</v>
      </c>
      <c r="K60" s="215"/>
      <c r="L60" s="237"/>
      <c r="M60" s="237"/>
      <c r="N60" s="237"/>
      <c r="O60" s="237"/>
      <c r="P60" s="237"/>
    </row>
    <row r="61" spans="1:16" ht="15.6" outlineLevel="1">
      <c r="A61" s="439"/>
      <c r="B61" s="345" t="s">
        <v>1129</v>
      </c>
      <c r="C61" s="294" t="s">
        <v>6</v>
      </c>
      <c r="D61" s="250" t="s">
        <v>1248</v>
      </c>
      <c r="E61" s="239" t="str">
        <f>B61&amp;$C$128</f>
        <v>2.3.3C03</v>
      </c>
      <c r="F61" s="253" t="s">
        <v>36</v>
      </c>
      <c r="G61" s="241" t="s">
        <v>1039</v>
      </c>
      <c r="H61" s="298">
        <v>14.949156163212988</v>
      </c>
      <c r="I61" s="243">
        <v>23.71</v>
      </c>
      <c r="J61" s="434">
        <f t="shared" si="9"/>
        <v>354.44449262977997</v>
      </c>
      <c r="K61" s="215"/>
      <c r="L61" s="237"/>
      <c r="M61" s="237"/>
      <c r="N61" s="237"/>
      <c r="O61" s="237"/>
      <c r="P61" s="237"/>
    </row>
    <row r="62" spans="1:16" ht="15.6" outlineLevel="1">
      <c r="A62" s="439"/>
      <c r="B62" s="345" t="s">
        <v>1143</v>
      </c>
      <c r="C62" s="294" t="s">
        <v>6</v>
      </c>
      <c r="D62" s="357" t="s">
        <v>1254</v>
      </c>
      <c r="E62" s="239" t="str">
        <f>B62&amp;$C$128</f>
        <v>2.3.4C03</v>
      </c>
      <c r="F62" s="253" t="s">
        <v>1257</v>
      </c>
      <c r="G62" s="241" t="s">
        <v>1046</v>
      </c>
      <c r="H62" s="298">
        <v>0.15488143559068573</v>
      </c>
      <c r="I62" s="243">
        <v>435.92</v>
      </c>
      <c r="J62" s="434">
        <f t="shared" si="9"/>
        <v>67.515915402691732</v>
      </c>
      <c r="K62" s="215"/>
      <c r="L62" s="237"/>
      <c r="M62" s="237"/>
      <c r="N62" s="237"/>
      <c r="O62" s="237"/>
      <c r="P62" s="237"/>
    </row>
    <row r="63" spans="1:16" ht="30" outlineLevel="1">
      <c r="A63" s="439"/>
      <c r="B63" s="345" t="s">
        <v>1144</v>
      </c>
      <c r="C63" s="294" t="s">
        <v>6</v>
      </c>
      <c r="D63" s="250" t="s">
        <v>1249</v>
      </c>
      <c r="E63" s="239" t="str">
        <f>B63&amp;$C$155</f>
        <v>2.3.5C01</v>
      </c>
      <c r="F63" s="253" t="s">
        <v>1250</v>
      </c>
      <c r="G63" s="241" t="s">
        <v>697</v>
      </c>
      <c r="H63" s="298">
        <v>8.3635975218970291</v>
      </c>
      <c r="I63" s="243">
        <v>7.66</v>
      </c>
      <c r="J63" s="434">
        <f t="shared" si="9"/>
        <v>64.065157017731238</v>
      </c>
      <c r="K63" s="215"/>
      <c r="L63" s="237"/>
      <c r="M63" s="237"/>
      <c r="N63" s="237"/>
      <c r="O63" s="237"/>
      <c r="P63" s="237"/>
    </row>
    <row r="64" spans="1:16" ht="30" outlineLevel="1">
      <c r="A64" s="439"/>
      <c r="B64" s="346" t="s">
        <v>1401</v>
      </c>
      <c r="C64" s="294" t="s">
        <v>6</v>
      </c>
      <c r="D64" s="357" t="s">
        <v>1256</v>
      </c>
      <c r="E64" s="239" t="str">
        <f>B64&amp;$C$155</f>
        <v>2.3.6C01</v>
      </c>
      <c r="F64" s="253" t="s">
        <v>1255</v>
      </c>
      <c r="G64" s="241" t="s">
        <v>1039</v>
      </c>
      <c r="H64" s="298">
        <v>29.898312326425977</v>
      </c>
      <c r="I64" s="243">
        <v>58.37</v>
      </c>
      <c r="J64" s="434">
        <f t="shared" si="9"/>
        <v>1745.1644904934842</v>
      </c>
      <c r="K64" s="215"/>
      <c r="L64" s="237"/>
      <c r="M64" s="237"/>
      <c r="N64" s="237"/>
      <c r="O64" s="237"/>
      <c r="P64" s="237"/>
    </row>
    <row r="65" spans="1:16" ht="15.6" outlineLevel="1">
      <c r="A65" s="439"/>
      <c r="B65" s="316" t="s">
        <v>1018</v>
      </c>
      <c r="C65" s="274" t="s">
        <v>1037</v>
      </c>
      <c r="D65" s="274"/>
      <c r="E65" s="274"/>
      <c r="F65" s="274"/>
      <c r="G65" s="274"/>
      <c r="H65" s="331"/>
      <c r="I65" s="274"/>
      <c r="J65" s="440">
        <f>SUM(J66:J67)</f>
        <v>285.37003332621236</v>
      </c>
      <c r="K65" s="238"/>
      <c r="L65" s="237"/>
      <c r="M65" s="237"/>
      <c r="N65" s="237"/>
      <c r="O65" s="237"/>
      <c r="P65" s="237"/>
    </row>
    <row r="66" spans="1:16" s="223" customFormat="1" ht="30" outlineLevel="1">
      <c r="A66" s="442"/>
      <c r="B66" s="317" t="s">
        <v>1402</v>
      </c>
      <c r="C66" s="293" t="s">
        <v>6</v>
      </c>
      <c r="D66" s="271" t="s">
        <v>1095</v>
      </c>
      <c r="E66" s="239" t="str">
        <f>B66&amp;$C$47</f>
        <v>2.4.1C06</v>
      </c>
      <c r="F66" s="222" t="s">
        <v>1102</v>
      </c>
      <c r="G66" s="220" t="s">
        <v>1048</v>
      </c>
      <c r="H66" s="270">
        <v>0.28000000000000003</v>
      </c>
      <c r="I66" s="243">
        <v>780.7</v>
      </c>
      <c r="J66" s="434">
        <f t="shared" ref="J66:J67" si="10">SUM(I66*H66)</f>
        <v>218.59600000000003</v>
      </c>
      <c r="K66" s="215"/>
      <c r="L66" s="216"/>
      <c r="M66" s="216"/>
      <c r="N66" s="216"/>
      <c r="O66" s="216"/>
      <c r="P66" s="216"/>
    </row>
    <row r="67" spans="1:16" s="223" customFormat="1" ht="30" outlineLevel="1">
      <c r="A67" s="442"/>
      <c r="B67" s="317" t="s">
        <v>1130</v>
      </c>
      <c r="C67" s="296" t="s">
        <v>6</v>
      </c>
      <c r="D67" s="271" t="s">
        <v>1045</v>
      </c>
      <c r="E67" s="239" t="str">
        <f>B67&amp;$C$47</f>
        <v>2.4.2C06</v>
      </c>
      <c r="F67" s="221" t="s">
        <v>22</v>
      </c>
      <c r="G67" s="220" t="s">
        <v>1046</v>
      </c>
      <c r="H67" s="298">
        <v>0.4646443067720572</v>
      </c>
      <c r="I67" s="243">
        <v>143.71</v>
      </c>
      <c r="J67" s="434">
        <f t="shared" si="10"/>
        <v>66.774033326212347</v>
      </c>
      <c r="K67" s="215"/>
      <c r="L67" s="216"/>
      <c r="M67" s="216"/>
      <c r="N67" s="216"/>
      <c r="O67" s="216"/>
      <c r="P67" s="216"/>
    </row>
    <row r="68" spans="1:16" ht="15.6" outlineLevel="1">
      <c r="A68" s="439"/>
      <c r="B68" s="316" t="s">
        <v>1019</v>
      </c>
      <c r="C68" s="274" t="s">
        <v>31</v>
      </c>
      <c r="D68" s="274"/>
      <c r="E68" s="274"/>
      <c r="F68" s="274"/>
      <c r="G68" s="274"/>
      <c r="H68" s="331"/>
      <c r="I68" s="274"/>
      <c r="J68" s="440">
        <f>SUM(J69:J73)</f>
        <v>20609.014112369154</v>
      </c>
      <c r="K68" s="238"/>
      <c r="L68" s="237"/>
      <c r="M68" s="237"/>
      <c r="N68" s="237"/>
      <c r="O68" s="237"/>
      <c r="P68" s="237"/>
    </row>
    <row r="69" spans="1:16" ht="30" outlineLevel="1">
      <c r="A69" s="439"/>
      <c r="B69" s="317" t="s">
        <v>1132</v>
      </c>
      <c r="C69" s="292" t="s">
        <v>6</v>
      </c>
      <c r="D69" s="358" t="s">
        <v>1064</v>
      </c>
      <c r="E69" s="354" t="str">
        <f>B69&amp;$C$74</f>
        <v>2.5.1C05</v>
      </c>
      <c r="F69" s="342" t="s">
        <v>1065</v>
      </c>
      <c r="G69" s="241" t="s">
        <v>1063</v>
      </c>
      <c r="H69" s="330">
        <v>381.44199957274083</v>
      </c>
      <c r="I69" s="243">
        <v>26.85</v>
      </c>
      <c r="J69" s="434">
        <f t="shared" ref="J69:J73" si="11">SUM(I69*H69)</f>
        <v>10241.717688528091</v>
      </c>
      <c r="K69" s="215"/>
      <c r="L69" s="237"/>
      <c r="M69" s="237"/>
      <c r="N69" s="237"/>
      <c r="O69" s="237"/>
      <c r="P69" s="237"/>
    </row>
    <row r="70" spans="1:16" ht="45" outlineLevel="1">
      <c r="A70" s="439"/>
      <c r="B70" s="317" t="s">
        <v>1133</v>
      </c>
      <c r="C70" s="292" t="s">
        <v>6</v>
      </c>
      <c r="D70" s="358" t="s">
        <v>1075</v>
      </c>
      <c r="E70" s="354" t="str">
        <f>B70&amp;$C$74</f>
        <v>2.5.2C05</v>
      </c>
      <c r="F70" s="342" t="s">
        <v>1076</v>
      </c>
      <c r="G70" s="241" t="s">
        <v>1039</v>
      </c>
      <c r="H70" s="330">
        <v>11.523178807947019</v>
      </c>
      <c r="I70" s="243">
        <v>369.51</v>
      </c>
      <c r="J70" s="434">
        <f t="shared" si="11"/>
        <v>4257.9298013245034</v>
      </c>
      <c r="K70" s="215"/>
      <c r="L70" s="237"/>
      <c r="M70" s="237"/>
      <c r="N70" s="237"/>
      <c r="O70" s="237"/>
      <c r="P70" s="237"/>
    </row>
    <row r="71" spans="1:16" ht="45" outlineLevel="1">
      <c r="A71" s="439"/>
      <c r="B71" s="317" t="s">
        <v>1134</v>
      </c>
      <c r="C71" s="292" t="s">
        <v>6</v>
      </c>
      <c r="D71" s="358" t="s">
        <v>1315</v>
      </c>
      <c r="E71" s="354" t="str">
        <f>B71&amp;$C$74</f>
        <v>2.5.3C05</v>
      </c>
      <c r="F71" s="240" t="s">
        <v>1314</v>
      </c>
      <c r="G71" s="241" t="s">
        <v>1039</v>
      </c>
      <c r="H71" s="330">
        <v>19.205298013245031</v>
      </c>
      <c r="I71" s="243">
        <v>182.39</v>
      </c>
      <c r="J71" s="434">
        <f t="shared" si="11"/>
        <v>3502.8543046357609</v>
      </c>
      <c r="K71" s="215"/>
      <c r="L71" s="237"/>
      <c r="M71" s="237"/>
      <c r="N71" s="237"/>
      <c r="O71" s="237"/>
      <c r="P71" s="237"/>
    </row>
    <row r="72" spans="1:16" ht="30" outlineLevel="1">
      <c r="A72" s="439"/>
      <c r="B72" s="317" t="s">
        <v>1135</v>
      </c>
      <c r="C72" s="292" t="s">
        <v>6</v>
      </c>
      <c r="D72" s="356" t="s">
        <v>1263</v>
      </c>
      <c r="E72" s="354" t="str">
        <f>B72&amp;$C$74</f>
        <v>2.5.4C05</v>
      </c>
      <c r="F72" s="359" t="s">
        <v>1264</v>
      </c>
      <c r="G72" s="241" t="s">
        <v>1039</v>
      </c>
      <c r="H72" s="330">
        <v>11.523178807947019</v>
      </c>
      <c r="I72" s="243">
        <v>49.22</v>
      </c>
      <c r="J72" s="434">
        <f t="shared" si="11"/>
        <v>567.17086092715226</v>
      </c>
      <c r="K72" s="215"/>
      <c r="L72" s="237"/>
      <c r="M72" s="237"/>
      <c r="N72" s="237"/>
      <c r="O72" s="237"/>
      <c r="P72" s="237"/>
    </row>
    <row r="73" spans="1:16" ht="30.75" customHeight="1" outlineLevel="1">
      <c r="A73" s="439"/>
      <c r="B73" s="317" t="s">
        <v>1435</v>
      </c>
      <c r="C73" s="292" t="s">
        <v>6</v>
      </c>
      <c r="D73" s="358" t="s">
        <v>33</v>
      </c>
      <c r="E73" s="354" t="str">
        <f>B73&amp;$C$74</f>
        <v>2.5.5C05</v>
      </c>
      <c r="F73" s="342" t="s">
        <v>34</v>
      </c>
      <c r="G73" s="241" t="s">
        <v>1039</v>
      </c>
      <c r="H73" s="330">
        <v>17.668874172185429</v>
      </c>
      <c r="I73" s="243">
        <v>115.42</v>
      </c>
      <c r="J73" s="434">
        <f t="shared" si="11"/>
        <v>2039.3414569536424</v>
      </c>
      <c r="K73" s="215"/>
      <c r="L73" s="237"/>
      <c r="M73" s="237"/>
      <c r="N73" s="237"/>
      <c r="O73" s="237"/>
      <c r="P73" s="237"/>
    </row>
    <row r="74" spans="1:16" s="289" customFormat="1" ht="17.399999999999999">
      <c r="A74" s="443"/>
      <c r="B74" s="315">
        <v>3</v>
      </c>
      <c r="C74" s="297" t="s">
        <v>1114</v>
      </c>
      <c r="D74" s="282"/>
      <c r="E74" s="328" t="e">
        <f>#REF!</f>
        <v>#REF!</v>
      </c>
      <c r="F74" s="283"/>
      <c r="G74" s="284"/>
      <c r="H74" s="285"/>
      <c r="I74" s="286"/>
      <c r="J74" s="438">
        <f>J75+J83+J86+J92+J95</f>
        <v>152542.15333104038</v>
      </c>
      <c r="K74" s="287"/>
      <c r="L74" s="288"/>
      <c r="M74" s="288"/>
      <c r="N74" s="288"/>
      <c r="O74" s="288"/>
      <c r="P74" s="288"/>
    </row>
    <row r="75" spans="1:16" ht="15.6" outlineLevel="1">
      <c r="A75" s="439"/>
      <c r="B75" s="316" t="str">
        <f>B74&amp;"."&amp;1</f>
        <v>3.1</v>
      </c>
      <c r="C75" s="274" t="s">
        <v>28</v>
      </c>
      <c r="D75" s="274"/>
      <c r="E75" s="274"/>
      <c r="F75" s="274"/>
      <c r="G75" s="274"/>
      <c r="H75" s="274"/>
      <c r="I75" s="274"/>
      <c r="J75" s="440">
        <f>SUM(J76:J82)</f>
        <v>4513.8022302072204</v>
      </c>
      <c r="K75" s="238"/>
      <c r="L75" s="237"/>
      <c r="M75" s="237"/>
      <c r="N75" s="237"/>
      <c r="O75" s="237"/>
      <c r="P75" s="237"/>
    </row>
    <row r="76" spans="1:16" ht="30" outlineLevel="1">
      <c r="A76" s="441"/>
      <c r="B76" s="317" t="s">
        <v>1265</v>
      </c>
      <c r="C76" s="292" t="s">
        <v>6</v>
      </c>
      <c r="D76" s="239" t="s">
        <v>1040</v>
      </c>
      <c r="E76" s="239" t="str">
        <f>B76&amp;$C$74</f>
        <v>3.1.1C05</v>
      </c>
      <c r="F76" s="240" t="s">
        <v>21</v>
      </c>
      <c r="G76" s="241" t="s">
        <v>1039</v>
      </c>
      <c r="H76" s="242">
        <v>115.08758812219611</v>
      </c>
      <c r="I76" s="243">
        <v>8.57</v>
      </c>
      <c r="J76" s="434">
        <f t="shared" ref="J76:J82" si="12">SUM(I76*H76)</f>
        <v>986.30063020722071</v>
      </c>
      <c r="K76" s="238"/>
      <c r="L76" s="237"/>
      <c r="M76" s="237"/>
      <c r="N76" s="237"/>
      <c r="O76" s="237"/>
      <c r="P76" s="237"/>
    </row>
    <row r="77" spans="1:16" s="223" customFormat="1" ht="15.6" outlineLevel="1">
      <c r="A77" s="442"/>
      <c r="B77" s="317" t="s">
        <v>1266</v>
      </c>
      <c r="C77" s="293" t="s">
        <v>6</v>
      </c>
      <c r="D77" s="271" t="s">
        <v>1089</v>
      </c>
      <c r="E77" s="239" t="str">
        <f t="shared" ref="E77:E82" si="13">B77&amp;$C$74</f>
        <v>3.1.2C05</v>
      </c>
      <c r="F77" s="222" t="s">
        <v>1096</v>
      </c>
      <c r="G77" s="220" t="s">
        <v>697</v>
      </c>
      <c r="H77" s="242">
        <v>30</v>
      </c>
      <c r="I77" s="243">
        <v>10.72</v>
      </c>
      <c r="J77" s="434">
        <f t="shared" si="12"/>
        <v>321.60000000000002</v>
      </c>
      <c r="K77" s="215"/>
      <c r="L77" s="216"/>
      <c r="M77" s="216"/>
      <c r="N77" s="216"/>
      <c r="O77" s="216"/>
      <c r="P77" s="216"/>
    </row>
    <row r="78" spans="1:16" s="223" customFormat="1" ht="15.6" outlineLevel="1">
      <c r="A78" s="442"/>
      <c r="B78" s="317" t="s">
        <v>1267</v>
      </c>
      <c r="C78" s="293" t="s">
        <v>6</v>
      </c>
      <c r="D78" s="271" t="s">
        <v>1090</v>
      </c>
      <c r="E78" s="239" t="str">
        <f t="shared" si="13"/>
        <v>3.1.3C05</v>
      </c>
      <c r="F78" s="222" t="s">
        <v>1097</v>
      </c>
      <c r="G78" s="220" t="s">
        <v>697</v>
      </c>
      <c r="H78" s="242">
        <v>60</v>
      </c>
      <c r="I78" s="243">
        <v>4.93</v>
      </c>
      <c r="J78" s="434">
        <f t="shared" si="12"/>
        <v>295.79999999999995</v>
      </c>
      <c r="K78" s="215"/>
      <c r="L78" s="216"/>
      <c r="M78" s="216"/>
      <c r="N78" s="216"/>
      <c r="O78" s="216"/>
      <c r="P78" s="216"/>
    </row>
    <row r="79" spans="1:16" s="223" customFormat="1" ht="30" outlineLevel="1">
      <c r="A79" s="442"/>
      <c r="B79" s="317" t="s">
        <v>1268</v>
      </c>
      <c r="C79" s="293" t="s">
        <v>6</v>
      </c>
      <c r="D79" s="271" t="s">
        <v>1091</v>
      </c>
      <c r="E79" s="239" t="str">
        <f t="shared" si="13"/>
        <v>3.1.4C05</v>
      </c>
      <c r="F79" s="222" t="s">
        <v>1098</v>
      </c>
      <c r="G79" s="220" t="s">
        <v>697</v>
      </c>
      <c r="H79" s="242">
        <v>30</v>
      </c>
      <c r="I79" s="243">
        <v>4.75</v>
      </c>
      <c r="J79" s="434">
        <f t="shared" si="12"/>
        <v>142.5</v>
      </c>
      <c r="K79" s="215"/>
      <c r="L79" s="216"/>
      <c r="M79" s="216"/>
      <c r="N79" s="216"/>
      <c r="O79" s="216"/>
      <c r="P79" s="216"/>
    </row>
    <row r="80" spans="1:16" s="223" customFormat="1" ht="15.6" outlineLevel="1">
      <c r="A80" s="442"/>
      <c r="B80" s="317" t="s">
        <v>1269</v>
      </c>
      <c r="C80" s="293" t="s">
        <v>6</v>
      </c>
      <c r="D80" s="271" t="s">
        <v>1092</v>
      </c>
      <c r="E80" s="239" t="str">
        <f t="shared" si="13"/>
        <v>3.1.5C05</v>
      </c>
      <c r="F80" s="222" t="s">
        <v>1099</v>
      </c>
      <c r="G80" s="220" t="s">
        <v>1103</v>
      </c>
      <c r="H80" s="242">
        <v>85</v>
      </c>
      <c r="I80" s="243">
        <v>2.31</v>
      </c>
      <c r="J80" s="434">
        <f t="shared" si="12"/>
        <v>196.35</v>
      </c>
      <c r="K80" s="215"/>
      <c r="L80" s="216"/>
      <c r="M80" s="216"/>
      <c r="N80" s="216"/>
      <c r="O80" s="216"/>
      <c r="P80" s="216"/>
    </row>
    <row r="81" spans="1:16" s="223" customFormat="1" ht="15.6" outlineLevel="1">
      <c r="A81" s="442"/>
      <c r="B81" s="317" t="s">
        <v>1270</v>
      </c>
      <c r="C81" s="293" t="s">
        <v>6</v>
      </c>
      <c r="D81" s="271" t="s">
        <v>1093</v>
      </c>
      <c r="E81" s="239" t="str">
        <f t="shared" si="13"/>
        <v>3.1.6C05</v>
      </c>
      <c r="F81" s="222" t="s">
        <v>1100</v>
      </c>
      <c r="G81" s="220" t="s">
        <v>1039</v>
      </c>
      <c r="H81" s="242">
        <v>15</v>
      </c>
      <c r="I81" s="243">
        <v>39.14</v>
      </c>
      <c r="J81" s="434">
        <f t="shared" si="12"/>
        <v>587.1</v>
      </c>
      <c r="K81" s="215"/>
      <c r="L81" s="216"/>
      <c r="M81" s="216"/>
      <c r="N81" s="216"/>
      <c r="O81" s="216"/>
      <c r="P81" s="216"/>
    </row>
    <row r="82" spans="1:16" s="223" customFormat="1" ht="15.6" outlineLevel="1">
      <c r="A82" s="442"/>
      <c r="B82" s="317" t="s">
        <v>1271</v>
      </c>
      <c r="C82" s="293" t="s">
        <v>6</v>
      </c>
      <c r="D82" s="271" t="s">
        <v>1094</v>
      </c>
      <c r="E82" s="239" t="str">
        <f t="shared" si="13"/>
        <v>3.1.7C05</v>
      </c>
      <c r="F82" s="222" t="s">
        <v>1101</v>
      </c>
      <c r="G82" s="220" t="s">
        <v>1039</v>
      </c>
      <c r="H82" s="242">
        <v>115.09</v>
      </c>
      <c r="I82" s="243">
        <v>17.239999999999998</v>
      </c>
      <c r="J82" s="434">
        <f t="shared" si="12"/>
        <v>1984.1515999999999</v>
      </c>
      <c r="K82" s="215"/>
      <c r="L82" s="216"/>
      <c r="M82" s="216"/>
      <c r="N82" s="216"/>
      <c r="O82" s="216"/>
      <c r="P82" s="216"/>
    </row>
    <row r="83" spans="1:16" ht="15.6" outlineLevel="1">
      <c r="A83" s="439"/>
      <c r="B83" s="316" t="str">
        <f>$B$74&amp;"."&amp;2</f>
        <v>3.2</v>
      </c>
      <c r="C83" s="274" t="s">
        <v>1126</v>
      </c>
      <c r="D83" s="274"/>
      <c r="E83" s="274"/>
      <c r="F83" s="274"/>
      <c r="G83" s="274"/>
      <c r="H83" s="274"/>
      <c r="I83" s="274"/>
      <c r="J83" s="440">
        <f>SUM(J84:J85)</f>
        <v>14317.541016876736</v>
      </c>
      <c r="K83" s="238"/>
      <c r="L83" s="237"/>
      <c r="M83" s="237"/>
      <c r="N83" s="237"/>
      <c r="O83" s="237"/>
      <c r="P83" s="237"/>
    </row>
    <row r="84" spans="1:16" ht="51.75" customHeight="1" outlineLevel="1">
      <c r="A84" s="439"/>
      <c r="B84" s="317" t="str">
        <f>$B$83&amp;"."&amp;"1"</f>
        <v>3.2.1</v>
      </c>
      <c r="C84" s="294" t="s">
        <v>6</v>
      </c>
      <c r="D84" s="250" t="s">
        <v>1047</v>
      </c>
      <c r="E84" s="239" t="str">
        <f t="shared" ref="E84:E85" si="14">B84&amp;$C$74</f>
        <v>3.2.1C05</v>
      </c>
      <c r="F84" s="251" t="s">
        <v>23</v>
      </c>
      <c r="G84" s="241" t="s">
        <v>1046</v>
      </c>
      <c r="H84" s="242">
        <v>1.7624439222388377</v>
      </c>
      <c r="I84" s="243">
        <v>123.13</v>
      </c>
      <c r="J84" s="434">
        <f t="shared" ref="J84:J85" si="15">SUM(I84*H84)</f>
        <v>217.00972014526809</v>
      </c>
      <c r="K84" s="238"/>
      <c r="L84" s="237"/>
      <c r="M84" s="237"/>
      <c r="N84" s="237"/>
      <c r="O84" s="237"/>
      <c r="P84" s="237"/>
    </row>
    <row r="85" spans="1:16" ht="30" customHeight="1" outlineLevel="1">
      <c r="A85" s="439"/>
      <c r="B85" s="317" t="str">
        <f>$B$83&amp;"."&amp;"2"</f>
        <v>3.2.2</v>
      </c>
      <c r="C85" s="295" t="s">
        <v>6</v>
      </c>
      <c r="D85" s="252" t="s">
        <v>1059</v>
      </c>
      <c r="E85" s="239" t="str">
        <f t="shared" si="14"/>
        <v>3.2.2C05</v>
      </c>
      <c r="F85" s="253" t="s">
        <v>1058</v>
      </c>
      <c r="G85" s="241" t="s">
        <v>1039</v>
      </c>
      <c r="H85" s="242">
        <v>115.08758812219611</v>
      </c>
      <c r="I85" s="243">
        <v>122.52</v>
      </c>
      <c r="J85" s="434">
        <f t="shared" si="15"/>
        <v>14100.531296731468</v>
      </c>
      <c r="K85" s="238"/>
      <c r="L85" s="237"/>
      <c r="M85" s="237"/>
      <c r="N85" s="237"/>
      <c r="O85" s="237"/>
      <c r="P85" s="237"/>
    </row>
    <row r="86" spans="1:16" ht="15.6" outlineLevel="1">
      <c r="A86" s="439"/>
      <c r="B86" s="316" t="str">
        <f>$B$74&amp;"."&amp;3</f>
        <v>3.3</v>
      </c>
      <c r="C86" s="274" t="s">
        <v>1253</v>
      </c>
      <c r="D86" s="274"/>
      <c r="E86" s="274"/>
      <c r="F86" s="274"/>
      <c r="G86" s="274"/>
      <c r="H86" s="274"/>
      <c r="I86" s="274"/>
      <c r="J86" s="440">
        <f>SUM(J87:J91)</f>
        <v>14831.392117069001</v>
      </c>
      <c r="K86" s="238"/>
      <c r="L86" s="237"/>
      <c r="M86" s="237"/>
      <c r="N86" s="237"/>
      <c r="O86" s="237"/>
      <c r="P86" s="237"/>
    </row>
    <row r="87" spans="1:16" ht="15.6" outlineLevel="1">
      <c r="A87" s="439"/>
      <c r="B87" s="317" t="s">
        <v>1276</v>
      </c>
      <c r="C87" s="294" t="s">
        <v>6</v>
      </c>
      <c r="D87" s="250" t="s">
        <v>1142</v>
      </c>
      <c r="E87" s="239" t="str">
        <f>B87&amp;$C$128</f>
        <v>3.3.1C03</v>
      </c>
      <c r="F87" s="251" t="s">
        <v>1258</v>
      </c>
      <c r="G87" s="241" t="s">
        <v>1046</v>
      </c>
      <c r="H87" s="242">
        <v>2.6436658833582567</v>
      </c>
      <c r="I87" s="243">
        <v>808.23</v>
      </c>
      <c r="J87" s="434">
        <f t="shared" ref="J87:J91" si="16">SUM(I87*H87)</f>
        <v>2136.6900769066438</v>
      </c>
      <c r="K87" s="238"/>
      <c r="L87" s="237"/>
      <c r="M87" s="237"/>
      <c r="N87" s="237"/>
      <c r="O87" s="237"/>
      <c r="P87" s="237"/>
    </row>
    <row r="88" spans="1:16" ht="15.6" outlineLevel="1">
      <c r="A88" s="439"/>
      <c r="B88" s="317" t="s">
        <v>1272</v>
      </c>
      <c r="C88" s="294" t="s">
        <v>6</v>
      </c>
      <c r="D88" s="250" t="s">
        <v>1248</v>
      </c>
      <c r="E88" s="239" t="str">
        <f>B88&amp;$C$128</f>
        <v>3.3.2C03</v>
      </c>
      <c r="F88" s="251" t="s">
        <v>36</v>
      </c>
      <c r="G88" s="241" t="s">
        <v>1039</v>
      </c>
      <c r="H88" s="242">
        <v>85.055543687246313</v>
      </c>
      <c r="I88" s="243">
        <v>23.71</v>
      </c>
      <c r="J88" s="434">
        <f t="shared" si="16"/>
        <v>2016.6669408246103</v>
      </c>
      <c r="K88" s="215"/>
      <c r="L88" s="237"/>
      <c r="M88" s="237"/>
      <c r="N88" s="237"/>
      <c r="O88" s="237"/>
      <c r="P88" s="237"/>
    </row>
    <row r="89" spans="1:16" ht="15.6" outlineLevel="1">
      <c r="A89" s="439"/>
      <c r="B89" s="317" t="s">
        <v>1273</v>
      </c>
      <c r="C89" s="294" t="s">
        <v>6</v>
      </c>
      <c r="D89" s="250" t="s">
        <v>1254</v>
      </c>
      <c r="E89" s="239" t="str">
        <f>B89&amp;$C$128</f>
        <v>3.3.3C03</v>
      </c>
      <c r="F89" s="251" t="s">
        <v>1257</v>
      </c>
      <c r="G89" s="241" t="s">
        <v>1046</v>
      </c>
      <c r="H89" s="242">
        <v>0.88122196111941886</v>
      </c>
      <c r="I89" s="243">
        <v>435.92</v>
      </c>
      <c r="J89" s="434">
        <f t="shared" si="16"/>
        <v>384.14227729117709</v>
      </c>
      <c r="K89" s="215"/>
      <c r="L89" s="237"/>
      <c r="M89" s="237"/>
      <c r="N89" s="237"/>
      <c r="O89" s="237"/>
      <c r="P89" s="237"/>
    </row>
    <row r="90" spans="1:16" ht="30" outlineLevel="1">
      <c r="A90" s="439"/>
      <c r="B90" s="317" t="s">
        <v>1275</v>
      </c>
      <c r="C90" s="294" t="s">
        <v>6</v>
      </c>
      <c r="D90" s="250" t="s">
        <v>1249</v>
      </c>
      <c r="E90" s="239" t="str">
        <f>B90&amp;$C$155</f>
        <v>3.3.4C01</v>
      </c>
      <c r="F90" s="251" t="s">
        <v>1250</v>
      </c>
      <c r="G90" s="241" t="s">
        <v>697</v>
      </c>
      <c r="H90" s="242">
        <v>47.58598590044862</v>
      </c>
      <c r="I90" s="243">
        <v>7.66</v>
      </c>
      <c r="J90" s="434">
        <f t="shared" si="16"/>
        <v>364.50865199743646</v>
      </c>
      <c r="K90" s="215"/>
      <c r="L90" s="237"/>
      <c r="M90" s="237"/>
      <c r="N90" s="237"/>
      <c r="O90" s="237"/>
      <c r="P90" s="237"/>
    </row>
    <row r="91" spans="1:16" ht="30" outlineLevel="1">
      <c r="A91" s="439"/>
      <c r="B91" s="317" t="s">
        <v>1274</v>
      </c>
      <c r="C91" s="294" t="s">
        <v>6</v>
      </c>
      <c r="D91" s="480" t="s">
        <v>1256</v>
      </c>
      <c r="E91" s="239" t="str">
        <f>B91&amp;$C$155</f>
        <v>3.3.5C01</v>
      </c>
      <c r="F91" s="344" t="s">
        <v>1255</v>
      </c>
      <c r="G91" s="219" t="s">
        <v>1039</v>
      </c>
      <c r="H91" s="217">
        <v>170.11108737449263</v>
      </c>
      <c r="I91" s="243">
        <v>58.37</v>
      </c>
      <c r="J91" s="434">
        <f t="shared" si="16"/>
        <v>9929.3841700491339</v>
      </c>
      <c r="K91" s="215"/>
      <c r="L91" s="237"/>
      <c r="M91" s="237"/>
      <c r="N91" s="237"/>
      <c r="O91" s="237"/>
      <c r="P91" s="237"/>
    </row>
    <row r="92" spans="1:16" ht="15.6" outlineLevel="1">
      <c r="A92" s="439"/>
      <c r="B92" s="316" t="str">
        <f>$B$74&amp;"."&amp;4</f>
        <v>3.4</v>
      </c>
      <c r="C92" s="274" t="s">
        <v>1037</v>
      </c>
      <c r="D92" s="274"/>
      <c r="E92" s="274"/>
      <c r="F92" s="274"/>
      <c r="G92" s="274"/>
      <c r="H92" s="274"/>
      <c r="I92" s="274"/>
      <c r="J92" s="440">
        <f>SUM(J93:J94)</f>
        <v>1621.2342240974151</v>
      </c>
      <c r="K92" s="238"/>
      <c r="L92" s="237"/>
      <c r="M92" s="237"/>
      <c r="N92" s="237"/>
      <c r="O92" s="237"/>
      <c r="P92" s="237"/>
    </row>
    <row r="93" spans="1:16" s="223" customFormat="1" ht="30" outlineLevel="1">
      <c r="A93" s="442"/>
      <c r="B93" s="317" t="s">
        <v>1277</v>
      </c>
      <c r="C93" s="293" t="s">
        <v>6</v>
      </c>
      <c r="D93" s="271" t="s">
        <v>1095</v>
      </c>
      <c r="E93" s="239" t="str">
        <f t="shared" ref="E93:E94" si="17">B93&amp;$C$74</f>
        <v>3.4.1C05</v>
      </c>
      <c r="F93" s="222" t="s">
        <v>1102</v>
      </c>
      <c r="G93" s="220" t="s">
        <v>1048</v>
      </c>
      <c r="H93" s="242">
        <v>1.59</v>
      </c>
      <c r="I93" s="218">
        <v>780.7</v>
      </c>
      <c r="J93" s="434">
        <f t="shared" ref="J93:J94" si="18">SUM(I93*H93)</f>
        <v>1241.3130000000001</v>
      </c>
      <c r="K93" s="215"/>
      <c r="L93" s="216"/>
      <c r="M93" s="216"/>
      <c r="N93" s="216"/>
      <c r="O93" s="216"/>
      <c r="P93" s="216"/>
    </row>
    <row r="94" spans="1:16" s="223" customFormat="1" ht="30" outlineLevel="1">
      <c r="A94" s="442"/>
      <c r="B94" s="317" t="s">
        <v>1278</v>
      </c>
      <c r="C94" s="296" t="s">
        <v>6</v>
      </c>
      <c r="D94" s="271" t="s">
        <v>1045</v>
      </c>
      <c r="E94" s="239" t="str">
        <f t="shared" si="17"/>
        <v>3.4.2C05</v>
      </c>
      <c r="F94" s="221" t="s">
        <v>22</v>
      </c>
      <c r="G94" s="220" t="s">
        <v>1046</v>
      </c>
      <c r="H94" s="242">
        <v>2.6436658833582567</v>
      </c>
      <c r="I94" s="218">
        <v>143.71</v>
      </c>
      <c r="J94" s="434">
        <f t="shared" si="18"/>
        <v>379.92122409741506</v>
      </c>
      <c r="K94" s="238"/>
      <c r="L94" s="216"/>
      <c r="M94" s="216"/>
      <c r="N94" s="216"/>
      <c r="O94" s="216"/>
      <c r="P94" s="216"/>
    </row>
    <row r="95" spans="1:16" ht="15.6" outlineLevel="1">
      <c r="A95" s="439"/>
      <c r="B95" s="316" t="s">
        <v>1436</v>
      </c>
      <c r="C95" s="274" t="s">
        <v>31</v>
      </c>
      <c r="D95" s="274"/>
      <c r="E95" s="274"/>
      <c r="F95" s="274"/>
      <c r="G95" s="274"/>
      <c r="H95" s="274"/>
      <c r="I95" s="274"/>
      <c r="J95" s="440">
        <f>SUM(J96:J100)</f>
        <v>117258.18374279</v>
      </c>
      <c r="K95" s="238"/>
      <c r="L95" s="237"/>
      <c r="M95" s="237"/>
      <c r="N95" s="237"/>
      <c r="O95" s="237"/>
      <c r="P95" s="237"/>
    </row>
    <row r="96" spans="1:16" ht="30" outlineLevel="1">
      <c r="A96" s="439"/>
      <c r="B96" s="317" t="str">
        <f>$B$95&amp;"."&amp;"1"</f>
        <v>3.5.1</v>
      </c>
      <c r="C96" s="292" t="s">
        <v>6</v>
      </c>
      <c r="D96" s="358" t="s">
        <v>1064</v>
      </c>
      <c r="E96" s="354" t="str">
        <f>B96&amp;$C$74</f>
        <v>3.5.1C05</v>
      </c>
      <c r="F96" s="342" t="s">
        <v>1065</v>
      </c>
      <c r="G96" s="342" t="s">
        <v>1063</v>
      </c>
      <c r="H96" s="242">
        <v>2170.2734458449049</v>
      </c>
      <c r="I96" s="243">
        <v>26.85</v>
      </c>
      <c r="J96" s="434">
        <f t="shared" ref="J96:J100" si="19">SUM(I96*H96)</f>
        <v>58271.842020935699</v>
      </c>
      <c r="K96" s="238"/>
      <c r="L96" s="237"/>
      <c r="M96" s="237"/>
      <c r="N96" s="237"/>
      <c r="O96" s="237"/>
      <c r="P96" s="237"/>
    </row>
    <row r="97" spans="1:16" ht="45" outlineLevel="1">
      <c r="A97" s="439"/>
      <c r="B97" s="317" t="str">
        <f>$B$95&amp;"."&amp;"2"</f>
        <v>3.5.2</v>
      </c>
      <c r="C97" s="292" t="s">
        <v>6</v>
      </c>
      <c r="D97" s="358" t="s">
        <v>1075</v>
      </c>
      <c r="E97" s="354" t="str">
        <f>B97&amp;$C$74</f>
        <v>3.5.2C05</v>
      </c>
      <c r="F97" s="342" t="s">
        <v>1076</v>
      </c>
      <c r="G97" s="342" t="s">
        <v>1039</v>
      </c>
      <c r="H97" s="242">
        <v>65.562913907284766</v>
      </c>
      <c r="I97" s="243">
        <v>369.51</v>
      </c>
      <c r="J97" s="434">
        <f t="shared" si="19"/>
        <v>24226.152317880795</v>
      </c>
      <c r="K97" s="238"/>
      <c r="L97" s="237"/>
      <c r="M97" s="237"/>
      <c r="N97" s="237"/>
      <c r="O97" s="237"/>
      <c r="P97" s="237"/>
    </row>
    <row r="98" spans="1:16" ht="45" outlineLevel="1">
      <c r="A98" s="439"/>
      <c r="B98" s="317" t="str">
        <f>$B$95&amp;"."&amp;"3"</f>
        <v>3.5.3</v>
      </c>
      <c r="C98" s="292" t="s">
        <v>6</v>
      </c>
      <c r="D98" s="358" t="s">
        <v>1315</v>
      </c>
      <c r="E98" s="354" t="str">
        <f>B98&amp;$C$74</f>
        <v>3.5.3C05</v>
      </c>
      <c r="F98" s="240" t="s">
        <v>1314</v>
      </c>
      <c r="G98" s="342" t="s">
        <v>1039</v>
      </c>
      <c r="H98" s="242">
        <v>109.27152317880794</v>
      </c>
      <c r="I98" s="243">
        <v>182.39</v>
      </c>
      <c r="J98" s="434">
        <f t="shared" si="19"/>
        <v>19930.03311258278</v>
      </c>
      <c r="K98" s="238"/>
      <c r="L98" s="237"/>
      <c r="M98" s="237"/>
      <c r="N98" s="237"/>
      <c r="O98" s="237"/>
      <c r="P98" s="237"/>
    </row>
    <row r="99" spans="1:16" ht="30" outlineLevel="1">
      <c r="A99" s="439"/>
      <c r="B99" s="317" t="str">
        <f>$B$95&amp;"."&amp;"4"</f>
        <v>3.5.4</v>
      </c>
      <c r="C99" s="292" t="s">
        <v>6</v>
      </c>
      <c r="D99" s="356" t="s">
        <v>1263</v>
      </c>
      <c r="E99" s="354" t="str">
        <f>B99&amp;$C$74</f>
        <v>3.5.4C05</v>
      </c>
      <c r="F99" s="359" t="s">
        <v>1264</v>
      </c>
      <c r="G99" s="342" t="s">
        <v>1039</v>
      </c>
      <c r="H99" s="242">
        <v>65.562913907284766</v>
      </c>
      <c r="I99" s="243">
        <v>49.22</v>
      </c>
      <c r="J99" s="434">
        <f t="shared" si="19"/>
        <v>3227.006622516556</v>
      </c>
      <c r="K99" s="238"/>
      <c r="L99" s="237"/>
      <c r="M99" s="237"/>
      <c r="N99" s="237"/>
      <c r="O99" s="237"/>
      <c r="P99" s="237"/>
    </row>
    <row r="100" spans="1:16" ht="37.5" customHeight="1" outlineLevel="1">
      <c r="A100" s="439"/>
      <c r="B100" s="317" t="str">
        <f>$B$95&amp;"."&amp;"5"</f>
        <v>3.5.5</v>
      </c>
      <c r="C100" s="292" t="s">
        <v>6</v>
      </c>
      <c r="D100" s="358" t="s">
        <v>33</v>
      </c>
      <c r="E100" s="354" t="str">
        <f>B100&amp;$C$74</f>
        <v>3.5.5C05</v>
      </c>
      <c r="F100" s="342" t="s">
        <v>34</v>
      </c>
      <c r="G100" s="342" t="s">
        <v>1039</v>
      </c>
      <c r="H100" s="242">
        <v>100.5298013245033</v>
      </c>
      <c r="I100" s="243">
        <v>115.42</v>
      </c>
      <c r="J100" s="434">
        <f t="shared" si="19"/>
        <v>11603.14966887417</v>
      </c>
      <c r="K100" s="238"/>
      <c r="L100" s="237"/>
      <c r="M100" s="237"/>
      <c r="N100" s="237"/>
      <c r="O100" s="237"/>
      <c r="P100" s="237"/>
    </row>
    <row r="101" spans="1:16" s="289" customFormat="1" ht="17.399999999999999">
      <c r="A101" s="443"/>
      <c r="B101" s="315">
        <v>4</v>
      </c>
      <c r="C101" s="297" t="s">
        <v>1113</v>
      </c>
      <c r="D101" s="282"/>
      <c r="E101" s="328" t="e">
        <f>#REF!</f>
        <v>#REF!</v>
      </c>
      <c r="F101" s="283"/>
      <c r="G101" s="284"/>
      <c r="H101" s="285"/>
      <c r="I101" s="286"/>
      <c r="J101" s="438">
        <f>J102+J110+J113+J119+J122</f>
        <v>176516.91812954497</v>
      </c>
      <c r="K101" s="287"/>
      <c r="L101" s="288"/>
      <c r="M101" s="288"/>
      <c r="N101" s="288"/>
      <c r="O101" s="288"/>
      <c r="P101" s="288"/>
    </row>
    <row r="102" spans="1:16" ht="15.6" outlineLevel="1">
      <c r="A102" s="439"/>
      <c r="B102" s="316" t="s">
        <v>1125</v>
      </c>
      <c r="C102" s="274" t="s">
        <v>28</v>
      </c>
      <c r="D102" s="274"/>
      <c r="E102" s="274"/>
      <c r="F102" s="274"/>
      <c r="G102" s="274"/>
      <c r="H102" s="274"/>
      <c r="I102" s="274"/>
      <c r="J102" s="440">
        <f>SUM(J103:J109)</f>
        <v>4985.3896151249737</v>
      </c>
      <c r="K102" s="238"/>
      <c r="L102" s="237"/>
      <c r="M102" s="237"/>
      <c r="N102" s="237"/>
      <c r="O102" s="237"/>
      <c r="P102" s="237"/>
    </row>
    <row r="103" spans="1:16" ht="30" outlineLevel="1">
      <c r="A103" s="441"/>
      <c r="B103" s="317" t="s">
        <v>1139</v>
      </c>
      <c r="C103" s="292" t="s">
        <v>6</v>
      </c>
      <c r="D103" s="239" t="s">
        <v>1040</v>
      </c>
      <c r="E103" s="239" t="str">
        <f>B103&amp;$C$101</f>
        <v>4.1.1C04</v>
      </c>
      <c r="F103" s="240" t="s">
        <v>21</v>
      </c>
      <c r="G103" s="241" t="s">
        <v>1039</v>
      </c>
      <c r="H103" s="330">
        <v>133.3621021149327</v>
      </c>
      <c r="I103" s="243">
        <v>8.57</v>
      </c>
      <c r="J103" s="434">
        <f>SUM(I103*H103)</f>
        <v>1142.9132151249732</v>
      </c>
      <c r="K103" s="238"/>
      <c r="L103" s="237"/>
      <c r="M103" s="237"/>
      <c r="N103" s="237"/>
      <c r="O103" s="237"/>
      <c r="P103" s="237"/>
    </row>
    <row r="104" spans="1:16" s="223" customFormat="1" ht="15.6" outlineLevel="1">
      <c r="A104" s="442"/>
      <c r="B104" s="317" t="s">
        <v>1145</v>
      </c>
      <c r="C104" s="293" t="s">
        <v>6</v>
      </c>
      <c r="D104" s="271" t="s">
        <v>1089</v>
      </c>
      <c r="E104" s="239" t="str">
        <f t="shared" ref="E104:E109" si="20">B104&amp;$C$101</f>
        <v>4.1.2C04</v>
      </c>
      <c r="F104" s="222" t="s">
        <v>1096</v>
      </c>
      <c r="G104" s="220" t="s">
        <v>697</v>
      </c>
      <c r="H104" s="242">
        <v>30</v>
      </c>
      <c r="I104" s="243">
        <v>10.72</v>
      </c>
      <c r="J104" s="434">
        <f t="shared" ref="J104:J109" si="21">SUM(I104*H104)</f>
        <v>321.60000000000002</v>
      </c>
      <c r="K104" s="215"/>
      <c r="L104" s="216"/>
      <c r="M104" s="216"/>
      <c r="N104" s="216"/>
      <c r="O104" s="216"/>
      <c r="P104" s="216"/>
    </row>
    <row r="105" spans="1:16" s="223" customFormat="1" ht="15.6" outlineLevel="1">
      <c r="A105" s="442"/>
      <c r="B105" s="317" t="s">
        <v>1146</v>
      </c>
      <c r="C105" s="293" t="s">
        <v>6</v>
      </c>
      <c r="D105" s="271" t="s">
        <v>1090</v>
      </c>
      <c r="E105" s="239" t="str">
        <f t="shared" si="20"/>
        <v>4.1.3C04</v>
      </c>
      <c r="F105" s="222" t="s">
        <v>1097</v>
      </c>
      <c r="G105" s="220" t="s">
        <v>697</v>
      </c>
      <c r="H105" s="242">
        <v>60</v>
      </c>
      <c r="I105" s="243">
        <v>4.93</v>
      </c>
      <c r="J105" s="434">
        <f t="shared" si="21"/>
        <v>295.79999999999995</v>
      </c>
      <c r="K105" s="215"/>
      <c r="L105" s="216"/>
      <c r="M105" s="216"/>
      <c r="N105" s="216"/>
      <c r="O105" s="216"/>
      <c r="P105" s="216"/>
    </row>
    <row r="106" spans="1:16" s="223" customFormat="1" ht="30" outlineLevel="1">
      <c r="A106" s="442"/>
      <c r="B106" s="317" t="s">
        <v>1147</v>
      </c>
      <c r="C106" s="293" t="s">
        <v>6</v>
      </c>
      <c r="D106" s="271" t="s">
        <v>1091</v>
      </c>
      <c r="E106" s="239" t="str">
        <f t="shared" si="20"/>
        <v>4.1.4C04</v>
      </c>
      <c r="F106" s="222" t="s">
        <v>1098</v>
      </c>
      <c r="G106" s="220" t="s">
        <v>697</v>
      </c>
      <c r="H106" s="242">
        <v>30</v>
      </c>
      <c r="I106" s="243">
        <v>4.75</v>
      </c>
      <c r="J106" s="434">
        <f t="shared" si="21"/>
        <v>142.5</v>
      </c>
      <c r="K106" s="215"/>
      <c r="L106" s="216"/>
      <c r="M106" s="216"/>
      <c r="N106" s="216"/>
      <c r="O106" s="216"/>
      <c r="P106" s="216"/>
    </row>
    <row r="107" spans="1:16" s="223" customFormat="1" ht="15.6" outlineLevel="1">
      <c r="A107" s="442"/>
      <c r="B107" s="317" t="s">
        <v>1148</v>
      </c>
      <c r="C107" s="293" t="s">
        <v>6</v>
      </c>
      <c r="D107" s="271" t="s">
        <v>1092</v>
      </c>
      <c r="E107" s="239" t="str">
        <f t="shared" si="20"/>
        <v>4.1.5C04</v>
      </c>
      <c r="F107" s="222" t="s">
        <v>1099</v>
      </c>
      <c r="G107" s="220" t="s">
        <v>1103</v>
      </c>
      <c r="H107" s="242">
        <v>85</v>
      </c>
      <c r="I107" s="243">
        <v>2.31</v>
      </c>
      <c r="J107" s="434">
        <f t="shared" si="21"/>
        <v>196.35</v>
      </c>
      <c r="K107" s="215"/>
      <c r="L107" s="216"/>
      <c r="M107" s="216"/>
      <c r="N107" s="216"/>
      <c r="O107" s="216"/>
      <c r="P107" s="216"/>
    </row>
    <row r="108" spans="1:16" s="223" customFormat="1" ht="15.6" outlineLevel="1">
      <c r="A108" s="442"/>
      <c r="B108" s="317" t="s">
        <v>1149</v>
      </c>
      <c r="C108" s="293" t="s">
        <v>6</v>
      </c>
      <c r="D108" s="271" t="s">
        <v>1093</v>
      </c>
      <c r="E108" s="239" t="str">
        <f t="shared" si="20"/>
        <v>4.1.6C04</v>
      </c>
      <c r="F108" s="222" t="s">
        <v>1100</v>
      </c>
      <c r="G108" s="220" t="s">
        <v>1039</v>
      </c>
      <c r="H108" s="242">
        <v>15</v>
      </c>
      <c r="I108" s="243">
        <v>39.14</v>
      </c>
      <c r="J108" s="434">
        <f t="shared" si="21"/>
        <v>587.1</v>
      </c>
      <c r="K108" s="215"/>
      <c r="L108" s="216"/>
      <c r="M108" s="216"/>
      <c r="N108" s="216"/>
      <c r="O108" s="216"/>
      <c r="P108" s="216"/>
    </row>
    <row r="109" spans="1:16" s="223" customFormat="1" ht="15.6" outlineLevel="1">
      <c r="A109" s="442"/>
      <c r="B109" s="317" t="s">
        <v>1150</v>
      </c>
      <c r="C109" s="293" t="s">
        <v>6</v>
      </c>
      <c r="D109" s="271" t="s">
        <v>1094</v>
      </c>
      <c r="E109" s="239" t="str">
        <f t="shared" si="20"/>
        <v>4.1.7C04</v>
      </c>
      <c r="F109" s="222" t="s">
        <v>1101</v>
      </c>
      <c r="G109" s="220" t="s">
        <v>1039</v>
      </c>
      <c r="H109" s="270">
        <v>133.36000000000001</v>
      </c>
      <c r="I109" s="243">
        <v>17.239999999999998</v>
      </c>
      <c r="J109" s="434">
        <f t="shared" si="21"/>
        <v>2299.1264000000001</v>
      </c>
      <c r="K109" s="215"/>
      <c r="L109" s="216"/>
      <c r="M109" s="216"/>
      <c r="N109" s="216"/>
      <c r="O109" s="216"/>
      <c r="P109" s="216"/>
    </row>
    <row r="110" spans="1:16" ht="15.6" outlineLevel="1">
      <c r="A110" s="439"/>
      <c r="B110" s="316" t="s">
        <v>1067</v>
      </c>
      <c r="C110" s="274" t="s">
        <v>1126</v>
      </c>
      <c r="D110" s="274"/>
      <c r="E110" s="274"/>
      <c r="F110" s="274"/>
      <c r="G110" s="274"/>
      <c r="H110" s="274"/>
      <c r="I110" s="274"/>
      <c r="J110" s="440">
        <f>SUM(J111:J112)</f>
        <v>16590.992984405038</v>
      </c>
      <c r="K110" s="238"/>
      <c r="L110" s="237"/>
      <c r="M110" s="237"/>
      <c r="N110" s="237"/>
      <c r="O110" s="237"/>
      <c r="P110" s="237"/>
    </row>
    <row r="111" spans="1:16" ht="51.75" customHeight="1" outlineLevel="1">
      <c r="A111" s="439"/>
      <c r="B111" s="317" t="s">
        <v>1140</v>
      </c>
      <c r="C111" s="294" t="s">
        <v>6</v>
      </c>
      <c r="D111" s="250" t="s">
        <v>1047</v>
      </c>
      <c r="E111" s="239" t="str">
        <f t="shared" ref="E111:E112" si="22">B111&amp;$C$101</f>
        <v>4.2.1C04</v>
      </c>
      <c r="F111" s="251" t="s">
        <v>23</v>
      </c>
      <c r="G111" s="241" t="s">
        <v>1046</v>
      </c>
      <c r="H111" s="246">
        <v>2.0422986541337318</v>
      </c>
      <c r="I111" s="243">
        <v>123.13</v>
      </c>
      <c r="J111" s="434">
        <f t="shared" ref="J111:J112" si="23">SUM(I111*H111)</f>
        <v>251.4682332834864</v>
      </c>
      <c r="K111" s="238"/>
      <c r="L111" s="237"/>
      <c r="M111" s="237"/>
      <c r="N111" s="237"/>
      <c r="O111" s="237"/>
      <c r="P111" s="237"/>
    </row>
    <row r="112" spans="1:16" ht="30" customHeight="1" outlineLevel="1">
      <c r="A112" s="439"/>
      <c r="B112" s="317" t="s">
        <v>1151</v>
      </c>
      <c r="C112" s="295" t="s">
        <v>6</v>
      </c>
      <c r="D112" s="252" t="s">
        <v>1059</v>
      </c>
      <c r="E112" s="239" t="str">
        <f t="shared" si="22"/>
        <v>4.2.2C04</v>
      </c>
      <c r="F112" s="253" t="s">
        <v>1058</v>
      </c>
      <c r="G112" s="241" t="s">
        <v>1039</v>
      </c>
      <c r="H112" s="246">
        <v>133.3621021149327</v>
      </c>
      <c r="I112" s="243">
        <v>122.52</v>
      </c>
      <c r="J112" s="434">
        <f t="shared" si="23"/>
        <v>16339.524751121553</v>
      </c>
      <c r="K112" s="238"/>
      <c r="L112" s="237"/>
      <c r="M112" s="237"/>
      <c r="N112" s="237"/>
      <c r="O112" s="237"/>
      <c r="P112" s="237"/>
    </row>
    <row r="113" spans="1:16" ht="15.6" outlineLevel="1">
      <c r="A113" s="439"/>
      <c r="B113" s="316" t="s">
        <v>1078</v>
      </c>
      <c r="C113" s="274" t="s">
        <v>1253</v>
      </c>
      <c r="D113" s="274"/>
      <c r="E113" s="274"/>
      <c r="F113" s="274"/>
      <c r="G113" s="274"/>
      <c r="H113" s="274"/>
      <c r="I113" s="274"/>
      <c r="J113" s="440">
        <f>SUM(J114:J118)</f>
        <v>17186.437410809653</v>
      </c>
      <c r="K113" s="238"/>
      <c r="L113" s="237"/>
      <c r="M113" s="237"/>
      <c r="N113" s="237"/>
      <c r="O113" s="237"/>
      <c r="P113" s="237"/>
    </row>
    <row r="114" spans="1:16" ht="15.6" outlineLevel="1">
      <c r="A114" s="439"/>
      <c r="B114" s="317" t="s">
        <v>1141</v>
      </c>
      <c r="C114" s="294" t="s">
        <v>6</v>
      </c>
      <c r="D114" s="250" t="s">
        <v>1142</v>
      </c>
      <c r="E114" s="239" t="str">
        <f>B114&amp;$C$128</f>
        <v>4.3.1C03</v>
      </c>
      <c r="F114" s="251" t="s">
        <v>1258</v>
      </c>
      <c r="G114" s="241" t="s">
        <v>1046</v>
      </c>
      <c r="H114" s="246">
        <v>3.0634479812005977</v>
      </c>
      <c r="I114" s="243">
        <v>808.23</v>
      </c>
      <c r="J114" s="434">
        <f t="shared" ref="J114:J118" si="24">SUM(I114*H114)</f>
        <v>2475.9705618457592</v>
      </c>
      <c r="K114" s="238"/>
      <c r="L114" s="237"/>
      <c r="M114" s="237"/>
      <c r="N114" s="237"/>
      <c r="O114" s="237"/>
      <c r="P114" s="237"/>
    </row>
    <row r="115" spans="1:16" ht="15.6" outlineLevel="1">
      <c r="A115" s="439"/>
      <c r="B115" s="317" t="s">
        <v>1403</v>
      </c>
      <c r="C115" s="294" t="s">
        <v>6</v>
      </c>
      <c r="D115" s="250" t="s">
        <v>1248</v>
      </c>
      <c r="E115" s="239" t="str">
        <f>B115&amp;$C$128</f>
        <v>4.3.2C03</v>
      </c>
      <c r="F115" s="251" t="s">
        <v>36</v>
      </c>
      <c r="G115" s="241" t="s">
        <v>1039</v>
      </c>
      <c r="H115" s="246">
        <v>98.561333048493907</v>
      </c>
      <c r="I115" s="243">
        <v>23.71</v>
      </c>
      <c r="J115" s="434">
        <f t="shared" si="24"/>
        <v>2336.8892065797904</v>
      </c>
      <c r="K115" s="215"/>
      <c r="L115" s="237"/>
      <c r="M115" s="237"/>
      <c r="N115" s="237"/>
      <c r="O115" s="237"/>
      <c r="P115" s="237"/>
    </row>
    <row r="116" spans="1:16" ht="15.6" outlineLevel="1">
      <c r="A116" s="439"/>
      <c r="B116" s="317" t="s">
        <v>1404</v>
      </c>
      <c r="C116" s="294" t="s">
        <v>6</v>
      </c>
      <c r="D116" s="250" t="s">
        <v>962</v>
      </c>
      <c r="E116" s="239" t="str">
        <f>B116&amp;$C$128</f>
        <v>4.3.3C03</v>
      </c>
      <c r="F116" s="251" t="s">
        <v>1257</v>
      </c>
      <c r="G116" s="241" t="s">
        <v>1046</v>
      </c>
      <c r="H116" s="246">
        <v>1.0211493270668659</v>
      </c>
      <c r="I116" s="243">
        <v>435.92</v>
      </c>
      <c r="J116" s="434">
        <f t="shared" si="24"/>
        <v>445.13941465498817</v>
      </c>
      <c r="K116" s="215"/>
      <c r="L116" s="237"/>
      <c r="M116" s="237"/>
      <c r="N116" s="237"/>
      <c r="O116" s="237"/>
      <c r="P116" s="237"/>
    </row>
    <row r="117" spans="1:16" ht="30" outlineLevel="1">
      <c r="A117" s="439"/>
      <c r="B117" s="317" t="s">
        <v>1152</v>
      </c>
      <c r="C117" s="294" t="s">
        <v>6</v>
      </c>
      <c r="D117" s="250" t="s">
        <v>1249</v>
      </c>
      <c r="E117" s="239" t="str">
        <f>B117&amp;$C$155</f>
        <v>4.3.4C01</v>
      </c>
      <c r="F117" s="251" t="s">
        <v>1250</v>
      </c>
      <c r="G117" s="241" t="s">
        <v>697</v>
      </c>
      <c r="H117" s="246">
        <v>55.142063661610756</v>
      </c>
      <c r="I117" s="243">
        <v>7.66</v>
      </c>
      <c r="J117" s="434">
        <f t="shared" si="24"/>
        <v>422.38820764793837</v>
      </c>
      <c r="K117" s="215"/>
      <c r="L117" s="237"/>
      <c r="M117" s="237"/>
      <c r="N117" s="237"/>
      <c r="O117" s="237"/>
      <c r="P117" s="237"/>
    </row>
    <row r="118" spans="1:16" ht="30" outlineLevel="1">
      <c r="A118" s="439"/>
      <c r="B118" s="317" t="s">
        <v>1153</v>
      </c>
      <c r="C118" s="294" t="s">
        <v>6</v>
      </c>
      <c r="D118" s="343" t="s">
        <v>1251</v>
      </c>
      <c r="E118" s="239" t="str">
        <f>B118&amp;$C$155</f>
        <v>4.3.5C01</v>
      </c>
      <c r="F118" s="344" t="s">
        <v>1255</v>
      </c>
      <c r="G118" s="219" t="s">
        <v>1039</v>
      </c>
      <c r="H118" s="246">
        <v>197.12266609698781</v>
      </c>
      <c r="I118" s="243">
        <v>58.37</v>
      </c>
      <c r="J118" s="434">
        <f t="shared" si="24"/>
        <v>11506.050020081178</v>
      </c>
      <c r="K118" s="215"/>
      <c r="L118" s="237"/>
      <c r="M118" s="237"/>
      <c r="N118" s="237"/>
      <c r="O118" s="237"/>
      <c r="P118" s="237"/>
    </row>
    <row r="119" spans="1:16" ht="15.6" outlineLevel="1">
      <c r="A119" s="439"/>
      <c r="B119" s="316" t="s">
        <v>1154</v>
      </c>
      <c r="C119" s="274" t="s">
        <v>1037</v>
      </c>
      <c r="D119" s="274"/>
      <c r="E119" s="274"/>
      <c r="F119" s="274"/>
      <c r="G119" s="274"/>
      <c r="H119" s="274"/>
      <c r="I119" s="274"/>
      <c r="J119" s="440">
        <f>SUM(J120:J121)</f>
        <v>1876.7361093783379</v>
      </c>
      <c r="K119" s="238"/>
      <c r="L119" s="237"/>
      <c r="M119" s="237"/>
      <c r="N119" s="237"/>
      <c r="O119" s="237"/>
      <c r="P119" s="237"/>
    </row>
    <row r="120" spans="1:16" s="223" customFormat="1" ht="30" outlineLevel="1">
      <c r="A120" s="442"/>
      <c r="B120" s="317" t="s">
        <v>1155</v>
      </c>
      <c r="C120" s="293" t="s">
        <v>6</v>
      </c>
      <c r="D120" s="271" t="s">
        <v>1095</v>
      </c>
      <c r="E120" s="239" t="str">
        <f t="shared" ref="E120:E121" si="25">B120&amp;$C$101</f>
        <v>4.4.1C04</v>
      </c>
      <c r="F120" s="222" t="s">
        <v>1102</v>
      </c>
      <c r="G120" s="220" t="s">
        <v>1048</v>
      </c>
      <c r="H120" s="270">
        <v>1.84</v>
      </c>
      <c r="I120" s="218">
        <v>780.7</v>
      </c>
      <c r="J120" s="434">
        <f t="shared" ref="J120:J121" si="26">SUM(I120*H120)</f>
        <v>1436.4880000000001</v>
      </c>
      <c r="K120" s="215"/>
      <c r="L120" s="216"/>
      <c r="M120" s="216"/>
      <c r="N120" s="216"/>
      <c r="O120" s="216"/>
      <c r="P120" s="216"/>
    </row>
    <row r="121" spans="1:16" s="223" customFormat="1" ht="30" outlineLevel="1">
      <c r="A121" s="442"/>
      <c r="B121" s="317" t="s">
        <v>1156</v>
      </c>
      <c r="C121" s="296" t="s">
        <v>6</v>
      </c>
      <c r="D121" s="271" t="s">
        <v>1045</v>
      </c>
      <c r="E121" s="239" t="str">
        <f t="shared" si="25"/>
        <v>4.4.2C04</v>
      </c>
      <c r="F121" s="221" t="s">
        <v>22</v>
      </c>
      <c r="G121" s="220" t="s">
        <v>1046</v>
      </c>
      <c r="H121" s="298">
        <v>3.0634479812005977</v>
      </c>
      <c r="I121" s="218">
        <v>143.71</v>
      </c>
      <c r="J121" s="434">
        <f t="shared" si="26"/>
        <v>440.24810937833792</v>
      </c>
      <c r="K121" s="238"/>
      <c r="L121" s="216"/>
      <c r="M121" s="216"/>
      <c r="N121" s="216"/>
      <c r="O121" s="216"/>
      <c r="P121" s="216"/>
    </row>
    <row r="122" spans="1:16" ht="15.6" outlineLevel="1">
      <c r="A122" s="439"/>
      <c r="B122" s="316" t="s">
        <v>1279</v>
      </c>
      <c r="C122" s="274" t="s">
        <v>31</v>
      </c>
      <c r="D122" s="274"/>
      <c r="E122" s="274"/>
      <c r="F122" s="274"/>
      <c r="G122" s="274"/>
      <c r="H122" s="274"/>
      <c r="I122" s="274"/>
      <c r="J122" s="440">
        <f>SUM(J123:J127)</f>
        <v>135877.36200982696</v>
      </c>
      <c r="K122" s="238"/>
      <c r="L122" s="237"/>
      <c r="M122" s="237"/>
      <c r="N122" s="237"/>
      <c r="O122" s="237"/>
      <c r="P122" s="237"/>
    </row>
    <row r="123" spans="1:16" ht="30" outlineLevel="1">
      <c r="A123" s="439"/>
      <c r="B123" s="317" t="s">
        <v>1280</v>
      </c>
      <c r="C123" s="292" t="s">
        <v>6</v>
      </c>
      <c r="D123" s="244" t="s">
        <v>1064</v>
      </c>
      <c r="E123" s="239" t="str">
        <f>B123&amp;$C$101</f>
        <v>4.5.1C04</v>
      </c>
      <c r="F123" s="240" t="s">
        <v>1065</v>
      </c>
      <c r="G123" s="241" t="s">
        <v>1063</v>
      </c>
      <c r="H123" s="242">
        <v>2514.8865627002774</v>
      </c>
      <c r="I123" s="243">
        <v>26.85</v>
      </c>
      <c r="J123" s="434">
        <f t="shared" ref="J123:J127" si="27">SUM(I123*H123)</f>
        <v>67524.704208502459</v>
      </c>
      <c r="K123" s="238"/>
      <c r="L123" s="237"/>
      <c r="M123" s="237"/>
      <c r="N123" s="237"/>
      <c r="O123" s="237"/>
      <c r="P123" s="237"/>
    </row>
    <row r="124" spans="1:16" ht="45" outlineLevel="1">
      <c r="A124" s="439"/>
      <c r="B124" s="317" t="s">
        <v>1281</v>
      </c>
      <c r="C124" s="292" t="s">
        <v>6</v>
      </c>
      <c r="D124" s="244" t="s">
        <v>1075</v>
      </c>
      <c r="E124" s="239" t="str">
        <f>B124&amp;$C$101</f>
        <v>4.5.2C04</v>
      </c>
      <c r="F124" s="240" t="s">
        <v>1076</v>
      </c>
      <c r="G124" s="241" t="s">
        <v>1039</v>
      </c>
      <c r="H124" s="242">
        <v>75.973509933774821</v>
      </c>
      <c r="I124" s="243">
        <v>369.51</v>
      </c>
      <c r="J124" s="434">
        <f t="shared" si="27"/>
        <v>28072.971655629135</v>
      </c>
      <c r="K124" s="238"/>
      <c r="L124" s="237"/>
      <c r="M124" s="237"/>
      <c r="N124" s="237"/>
      <c r="O124" s="237"/>
      <c r="P124" s="237"/>
    </row>
    <row r="125" spans="1:16" ht="45" outlineLevel="1">
      <c r="A125" s="439"/>
      <c r="B125" s="317" t="s">
        <v>1282</v>
      </c>
      <c r="C125" s="292" t="s">
        <v>6</v>
      </c>
      <c r="D125" s="358" t="s">
        <v>1315</v>
      </c>
      <c r="E125" s="239" t="str">
        <f>B125&amp;$C$101</f>
        <v>4.5.3C04</v>
      </c>
      <c r="F125" s="240" t="s">
        <v>1314</v>
      </c>
      <c r="G125" s="241" t="s">
        <v>1039</v>
      </c>
      <c r="H125" s="242">
        <v>126.62251655629137</v>
      </c>
      <c r="I125" s="243">
        <v>182.39</v>
      </c>
      <c r="J125" s="434">
        <f t="shared" si="27"/>
        <v>23094.680794701981</v>
      </c>
      <c r="K125" s="238"/>
      <c r="L125" s="237"/>
      <c r="M125" s="237"/>
      <c r="N125" s="237"/>
      <c r="O125" s="237"/>
      <c r="P125" s="237"/>
    </row>
    <row r="126" spans="1:16" ht="30" outlineLevel="1">
      <c r="A126" s="439"/>
      <c r="B126" s="317" t="s">
        <v>1283</v>
      </c>
      <c r="C126" s="292" t="s">
        <v>6</v>
      </c>
      <c r="D126" s="357" t="s">
        <v>1263</v>
      </c>
      <c r="E126" s="239" t="str">
        <f>B126&amp;$C$101</f>
        <v>4.5.4C04</v>
      </c>
      <c r="F126" s="359" t="s">
        <v>1264</v>
      </c>
      <c r="G126" s="241" t="s">
        <v>1039</v>
      </c>
      <c r="H126" s="242">
        <v>75.973509933774821</v>
      </c>
      <c r="I126" s="243">
        <v>49.22</v>
      </c>
      <c r="J126" s="434">
        <f t="shared" si="27"/>
        <v>3739.4161589403966</v>
      </c>
      <c r="K126" s="238"/>
      <c r="L126" s="237"/>
      <c r="M126" s="237"/>
      <c r="N126" s="237"/>
      <c r="O126" s="237"/>
      <c r="P126" s="237"/>
    </row>
    <row r="127" spans="1:16" ht="30.75" customHeight="1" outlineLevel="1">
      <c r="A127" s="439"/>
      <c r="B127" s="317" t="s">
        <v>1405</v>
      </c>
      <c r="C127" s="292" t="s">
        <v>6</v>
      </c>
      <c r="D127" s="244" t="s">
        <v>33</v>
      </c>
      <c r="E127" s="239" t="str">
        <f>B127&amp;$C$101</f>
        <v>4.5.5C04</v>
      </c>
      <c r="F127" s="240" t="s">
        <v>34</v>
      </c>
      <c r="G127" s="241" t="s">
        <v>1039</v>
      </c>
      <c r="H127" s="242">
        <v>116.49271523178805</v>
      </c>
      <c r="I127" s="243">
        <v>115.42</v>
      </c>
      <c r="J127" s="434">
        <f t="shared" si="27"/>
        <v>13445.589192052978</v>
      </c>
      <c r="K127" s="238"/>
      <c r="L127" s="237"/>
      <c r="M127" s="237"/>
      <c r="N127" s="237"/>
      <c r="O127" s="237"/>
      <c r="P127" s="237"/>
    </row>
    <row r="128" spans="1:16" s="289" customFormat="1" ht="17.399999999999999">
      <c r="A128" s="443"/>
      <c r="B128" s="315">
        <v>5</v>
      </c>
      <c r="C128" s="297" t="s">
        <v>1112</v>
      </c>
      <c r="D128" s="282"/>
      <c r="E128" s="328" t="e">
        <f>#REF!</f>
        <v>#REF!</v>
      </c>
      <c r="F128" s="283"/>
      <c r="G128" s="284"/>
      <c r="H128" s="285"/>
      <c r="I128" s="286"/>
      <c r="J128" s="438">
        <f>J129+J137+J140+J146+J149</f>
        <v>83958.964515530868</v>
      </c>
      <c r="K128" s="287"/>
      <c r="L128" s="288"/>
      <c r="M128" s="288"/>
      <c r="N128" s="288"/>
      <c r="O128" s="288"/>
      <c r="P128" s="288"/>
    </row>
    <row r="129" spans="1:16" ht="15.6" outlineLevel="1">
      <c r="A129" s="439"/>
      <c r="B129" s="316" t="s">
        <v>1068</v>
      </c>
      <c r="C129" s="274" t="s">
        <v>28</v>
      </c>
      <c r="D129" s="274"/>
      <c r="E129" s="274"/>
      <c r="F129" s="274"/>
      <c r="G129" s="274"/>
      <c r="H129" s="274"/>
      <c r="I129" s="274"/>
      <c r="J129" s="440">
        <f>SUM(J130:J136)</f>
        <v>4111.5237823541975</v>
      </c>
      <c r="K129" s="238"/>
      <c r="L129" s="237"/>
      <c r="M129" s="237"/>
      <c r="N129" s="237"/>
      <c r="O129" s="237"/>
      <c r="P129" s="237"/>
    </row>
    <row r="130" spans="1:16" ht="30" outlineLevel="1">
      <c r="A130" s="441"/>
      <c r="B130" s="317" t="s">
        <v>1157</v>
      </c>
      <c r="C130" s="292" t="s">
        <v>6</v>
      </c>
      <c r="D130" s="239" t="s">
        <v>1040</v>
      </c>
      <c r="E130" s="239" t="str">
        <f>B130&amp;$C$128</f>
        <v>5.1.1C03</v>
      </c>
      <c r="F130" s="240" t="s">
        <v>21</v>
      </c>
      <c r="G130" s="241" t="s">
        <v>1039</v>
      </c>
      <c r="H130" s="330">
        <v>62.0775475325785</v>
      </c>
      <c r="I130" s="243">
        <v>8.57</v>
      </c>
      <c r="J130" s="434">
        <f t="shared" ref="J130:J136" si="28">SUM(I130*H130)</f>
        <v>532.00458235419774</v>
      </c>
      <c r="K130" s="238"/>
      <c r="L130" s="237"/>
      <c r="M130" s="237"/>
      <c r="N130" s="237"/>
      <c r="O130" s="237"/>
      <c r="P130" s="237"/>
    </row>
    <row r="131" spans="1:16" s="223" customFormat="1" ht="15.6" outlineLevel="1">
      <c r="A131" s="442"/>
      <c r="B131" s="317" t="s">
        <v>1158</v>
      </c>
      <c r="C131" s="293" t="s">
        <v>6</v>
      </c>
      <c r="D131" s="271" t="s">
        <v>1089</v>
      </c>
      <c r="E131" s="239" t="str">
        <f t="shared" ref="E131:E136" si="29">B131&amp;$C$128</f>
        <v>5.1.2C03</v>
      </c>
      <c r="F131" s="222" t="s">
        <v>1096</v>
      </c>
      <c r="G131" s="220" t="s">
        <v>697</v>
      </c>
      <c r="H131" s="298">
        <v>8</v>
      </c>
      <c r="I131" s="243">
        <v>10.72</v>
      </c>
      <c r="J131" s="434">
        <f t="shared" si="28"/>
        <v>85.76</v>
      </c>
      <c r="K131" s="215"/>
      <c r="L131" s="216"/>
      <c r="M131" s="216"/>
      <c r="N131" s="216"/>
      <c r="O131" s="216"/>
      <c r="P131" s="216"/>
    </row>
    <row r="132" spans="1:16" s="223" customFormat="1" ht="15.6" outlineLevel="1">
      <c r="A132" s="442"/>
      <c r="B132" s="317" t="s">
        <v>1159</v>
      </c>
      <c r="C132" s="293" t="s">
        <v>6</v>
      </c>
      <c r="D132" s="271" t="s">
        <v>1090</v>
      </c>
      <c r="E132" s="239" t="str">
        <f t="shared" si="29"/>
        <v>5.1.3C03</v>
      </c>
      <c r="F132" s="222" t="s">
        <v>1097</v>
      </c>
      <c r="G132" s="220" t="s">
        <v>697</v>
      </c>
      <c r="H132" s="298">
        <v>16</v>
      </c>
      <c r="I132" s="243">
        <v>4.93</v>
      </c>
      <c r="J132" s="434">
        <f t="shared" si="28"/>
        <v>78.88</v>
      </c>
      <c r="K132" s="215"/>
      <c r="L132" s="216"/>
      <c r="M132" s="216"/>
      <c r="N132" s="216"/>
      <c r="O132" s="216"/>
      <c r="P132" s="216"/>
    </row>
    <row r="133" spans="1:16" s="223" customFormat="1" ht="30" outlineLevel="1">
      <c r="A133" s="442"/>
      <c r="B133" s="317" t="s">
        <v>1160</v>
      </c>
      <c r="C133" s="293" t="s">
        <v>6</v>
      </c>
      <c r="D133" s="271" t="s">
        <v>1091</v>
      </c>
      <c r="E133" s="239" t="str">
        <f t="shared" si="29"/>
        <v>5.1.4C03</v>
      </c>
      <c r="F133" s="222" t="s">
        <v>1098</v>
      </c>
      <c r="G133" s="220" t="s">
        <v>697</v>
      </c>
      <c r="H133" s="270">
        <v>32</v>
      </c>
      <c r="I133" s="243">
        <v>4.75</v>
      </c>
      <c r="J133" s="434">
        <f t="shared" si="28"/>
        <v>152</v>
      </c>
      <c r="K133" s="215"/>
      <c r="L133" s="216"/>
      <c r="M133" s="216"/>
      <c r="N133" s="216"/>
      <c r="O133" s="216"/>
      <c r="P133" s="216"/>
    </row>
    <row r="134" spans="1:16" s="223" customFormat="1" ht="15.6" outlineLevel="1">
      <c r="A134" s="442"/>
      <c r="B134" s="317" t="s">
        <v>1161</v>
      </c>
      <c r="C134" s="293" t="s">
        <v>6</v>
      </c>
      <c r="D134" s="271" t="s">
        <v>1092</v>
      </c>
      <c r="E134" s="239" t="str">
        <f t="shared" si="29"/>
        <v>5.1.5C03</v>
      </c>
      <c r="F134" s="222" t="s">
        <v>1099</v>
      </c>
      <c r="G134" s="220" t="s">
        <v>1103</v>
      </c>
      <c r="H134" s="270">
        <v>102</v>
      </c>
      <c r="I134" s="243">
        <v>2.31</v>
      </c>
      <c r="J134" s="434">
        <f t="shared" si="28"/>
        <v>235.62</v>
      </c>
      <c r="K134" s="215"/>
      <c r="L134" s="216"/>
      <c r="M134" s="216"/>
      <c r="N134" s="216"/>
      <c r="O134" s="216"/>
      <c r="P134" s="216"/>
    </row>
    <row r="135" spans="1:16" s="223" customFormat="1" ht="15.6" outlineLevel="1">
      <c r="A135" s="442"/>
      <c r="B135" s="317" t="s">
        <v>1162</v>
      </c>
      <c r="C135" s="293" t="s">
        <v>6</v>
      </c>
      <c r="D135" s="271" t="s">
        <v>1093</v>
      </c>
      <c r="E135" s="239" t="str">
        <f t="shared" si="29"/>
        <v>5.1.6C03</v>
      </c>
      <c r="F135" s="222" t="s">
        <v>1100</v>
      </c>
      <c r="G135" s="220" t="s">
        <v>1039</v>
      </c>
      <c r="H135" s="270">
        <v>50</v>
      </c>
      <c r="I135" s="243">
        <v>39.14</v>
      </c>
      <c r="J135" s="434">
        <f t="shared" si="28"/>
        <v>1957</v>
      </c>
      <c r="K135" s="215"/>
      <c r="L135" s="216"/>
      <c r="M135" s="216"/>
      <c r="N135" s="216"/>
      <c r="O135" s="216"/>
      <c r="P135" s="216"/>
    </row>
    <row r="136" spans="1:16" s="223" customFormat="1" ht="15.6" outlineLevel="1">
      <c r="A136" s="442"/>
      <c r="B136" s="317" t="s">
        <v>1163</v>
      </c>
      <c r="C136" s="293" t="s">
        <v>6</v>
      </c>
      <c r="D136" s="271" t="s">
        <v>1094</v>
      </c>
      <c r="E136" s="239" t="str">
        <f t="shared" si="29"/>
        <v>5.1.7C03</v>
      </c>
      <c r="F136" s="222" t="s">
        <v>1101</v>
      </c>
      <c r="G136" s="220" t="s">
        <v>1039</v>
      </c>
      <c r="H136" s="270">
        <v>62.08</v>
      </c>
      <c r="I136" s="243">
        <v>17.239999999999998</v>
      </c>
      <c r="J136" s="434">
        <f t="shared" si="28"/>
        <v>1070.2592</v>
      </c>
      <c r="K136" s="215"/>
      <c r="L136" s="216"/>
      <c r="M136" s="216"/>
      <c r="N136" s="216"/>
      <c r="O136" s="216"/>
      <c r="P136" s="216"/>
    </row>
    <row r="137" spans="1:16" ht="15.6" outlineLevel="1">
      <c r="A137" s="439"/>
      <c r="B137" s="316" t="s">
        <v>1069</v>
      </c>
      <c r="C137" s="274" t="s">
        <v>1126</v>
      </c>
      <c r="D137" s="274"/>
      <c r="E137" s="274"/>
      <c r="F137" s="274"/>
      <c r="G137" s="274"/>
      <c r="H137" s="331"/>
      <c r="I137" s="274"/>
      <c r="J137" s="440">
        <f>SUM(J138:J139)</f>
        <v>7722.7948515274502</v>
      </c>
      <c r="K137" s="238"/>
      <c r="L137" s="237"/>
      <c r="M137" s="237"/>
      <c r="N137" s="237"/>
      <c r="O137" s="237"/>
      <c r="P137" s="237"/>
    </row>
    <row r="138" spans="1:16" ht="51.75" customHeight="1" outlineLevel="1">
      <c r="A138" s="439"/>
      <c r="B138" s="317" t="s">
        <v>1164</v>
      </c>
      <c r="C138" s="294" t="s">
        <v>6</v>
      </c>
      <c r="D138" s="250" t="s">
        <v>1047</v>
      </c>
      <c r="E138" s="239" t="str">
        <f t="shared" ref="E138:E139" si="30">B138&amp;$C$128</f>
        <v>5.2.1C03</v>
      </c>
      <c r="F138" s="251" t="s">
        <v>23</v>
      </c>
      <c r="G138" s="241" t="s">
        <v>1046</v>
      </c>
      <c r="H138" s="298">
        <v>0.95065157017731239</v>
      </c>
      <c r="I138" s="243">
        <v>123.13</v>
      </c>
      <c r="J138" s="434">
        <f t="shared" ref="J138:J139" si="31">SUM(I138*H138)</f>
        <v>117.05372783593246</v>
      </c>
      <c r="K138" s="238"/>
      <c r="L138" s="237"/>
      <c r="M138" s="237"/>
      <c r="N138" s="237"/>
      <c r="O138" s="237"/>
      <c r="P138" s="237"/>
    </row>
    <row r="139" spans="1:16" ht="30" customHeight="1" outlineLevel="1">
      <c r="A139" s="439"/>
      <c r="B139" s="317" t="s">
        <v>1165</v>
      </c>
      <c r="C139" s="295" t="s">
        <v>6</v>
      </c>
      <c r="D139" s="252" t="s">
        <v>1059</v>
      </c>
      <c r="E139" s="239" t="str">
        <f t="shared" si="30"/>
        <v>5.2.2C03</v>
      </c>
      <c r="F139" s="253" t="s">
        <v>1058</v>
      </c>
      <c r="G139" s="241" t="s">
        <v>1039</v>
      </c>
      <c r="H139" s="298">
        <v>62.0775475325785</v>
      </c>
      <c r="I139" s="243">
        <v>122.52</v>
      </c>
      <c r="J139" s="434">
        <f t="shared" si="31"/>
        <v>7605.7411236915177</v>
      </c>
      <c r="K139" s="238"/>
      <c r="L139" s="237"/>
      <c r="M139" s="237"/>
      <c r="N139" s="237"/>
      <c r="O139" s="237"/>
      <c r="P139" s="237"/>
    </row>
    <row r="140" spans="1:16" ht="15.6" outlineLevel="1">
      <c r="A140" s="439"/>
      <c r="B140" s="316" t="s">
        <v>1070</v>
      </c>
      <c r="C140" s="274" t="s">
        <v>1253</v>
      </c>
      <c r="D140" s="274"/>
      <c r="E140" s="274"/>
      <c r="F140" s="274"/>
      <c r="G140" s="274"/>
      <c r="H140" s="331"/>
      <c r="I140" s="274"/>
      <c r="J140" s="440">
        <f>SUM(J141:J145)</f>
        <v>7999.9630207220671</v>
      </c>
      <c r="K140" s="238"/>
      <c r="L140" s="237"/>
      <c r="M140" s="237"/>
      <c r="N140" s="237"/>
      <c r="O140" s="237"/>
      <c r="P140" s="237"/>
    </row>
    <row r="141" spans="1:16" ht="15.6" outlineLevel="1">
      <c r="A141" s="439"/>
      <c r="B141" s="317" t="s">
        <v>1166</v>
      </c>
      <c r="C141" s="294" t="s">
        <v>6</v>
      </c>
      <c r="D141" s="250" t="s">
        <v>1142</v>
      </c>
      <c r="E141" s="239" t="str">
        <f>B141&amp;$C$128</f>
        <v>5.3.1C03</v>
      </c>
      <c r="F141" s="251" t="s">
        <v>1258</v>
      </c>
      <c r="G141" s="241" t="s">
        <v>1046</v>
      </c>
      <c r="H141" s="246">
        <v>1.4259773552659687</v>
      </c>
      <c r="I141" s="243">
        <v>808.23</v>
      </c>
      <c r="J141" s="434">
        <f t="shared" ref="J141:J145" si="32">SUM(I141*H141)</f>
        <v>1152.5176778466139</v>
      </c>
      <c r="K141" s="238"/>
      <c r="L141" s="237"/>
      <c r="M141" s="237"/>
      <c r="N141" s="237"/>
      <c r="O141" s="237"/>
      <c r="P141" s="237"/>
    </row>
    <row r="142" spans="1:16" ht="15.6" outlineLevel="1">
      <c r="A142" s="439"/>
      <c r="B142" s="317" t="s">
        <v>1406</v>
      </c>
      <c r="C142" s="294" t="s">
        <v>6</v>
      </c>
      <c r="D142" s="250" t="s">
        <v>1248</v>
      </c>
      <c r="E142" s="239" t="str">
        <f>B142&amp;$C$128</f>
        <v>5.3.2C03</v>
      </c>
      <c r="F142" s="251" t="s">
        <v>36</v>
      </c>
      <c r="G142" s="241" t="s">
        <v>1039</v>
      </c>
      <c r="H142" s="246">
        <v>45.8784447767571</v>
      </c>
      <c r="I142" s="243">
        <v>23.71</v>
      </c>
      <c r="J142" s="434">
        <f t="shared" si="32"/>
        <v>1087.7779256569108</v>
      </c>
      <c r="K142" s="215"/>
      <c r="L142" s="237"/>
      <c r="M142" s="237"/>
      <c r="N142" s="237"/>
      <c r="O142" s="237"/>
      <c r="P142" s="237"/>
    </row>
    <row r="143" spans="1:16" ht="15.6" outlineLevel="1">
      <c r="A143" s="439"/>
      <c r="B143" s="317" t="s">
        <v>1407</v>
      </c>
      <c r="C143" s="294" t="s">
        <v>6</v>
      </c>
      <c r="D143" s="250" t="s">
        <v>962</v>
      </c>
      <c r="E143" s="239" t="str">
        <f>B143&amp;$C$128</f>
        <v>5.3.3C03</v>
      </c>
      <c r="F143" s="251" t="s">
        <v>1257</v>
      </c>
      <c r="G143" s="241" t="s">
        <v>1046</v>
      </c>
      <c r="H143" s="246">
        <v>0.47532578508865619</v>
      </c>
      <c r="I143" s="243">
        <v>435.92</v>
      </c>
      <c r="J143" s="434">
        <f t="shared" si="32"/>
        <v>207.20401623584701</v>
      </c>
      <c r="K143" s="215"/>
      <c r="L143" s="237"/>
      <c r="M143" s="237"/>
      <c r="N143" s="237"/>
      <c r="O143" s="237"/>
      <c r="P143" s="237"/>
    </row>
    <row r="144" spans="1:16" ht="30" outlineLevel="1">
      <c r="A144" s="439"/>
      <c r="B144" s="317" t="s">
        <v>1167</v>
      </c>
      <c r="C144" s="294" t="s">
        <v>6</v>
      </c>
      <c r="D144" s="250" t="s">
        <v>1249</v>
      </c>
      <c r="E144" s="239" t="str">
        <f>B144&amp;$C$155</f>
        <v>5.3.4C01</v>
      </c>
      <c r="F144" s="251" t="s">
        <v>1250</v>
      </c>
      <c r="G144" s="241" t="s">
        <v>697</v>
      </c>
      <c r="H144" s="246">
        <v>25.667592394787437</v>
      </c>
      <c r="I144" s="243">
        <v>7.66</v>
      </c>
      <c r="J144" s="434">
        <f t="shared" si="32"/>
        <v>196.61375774407176</v>
      </c>
      <c r="K144" s="215"/>
      <c r="L144" s="237"/>
      <c r="M144" s="237"/>
      <c r="N144" s="237"/>
      <c r="O144" s="237"/>
      <c r="P144" s="237"/>
    </row>
    <row r="145" spans="1:16" ht="40.5" customHeight="1" outlineLevel="1">
      <c r="A145" s="439"/>
      <c r="B145" s="317" t="s">
        <v>1168</v>
      </c>
      <c r="C145" s="294" t="s">
        <v>6</v>
      </c>
      <c r="D145" s="343" t="s">
        <v>1251</v>
      </c>
      <c r="E145" s="239" t="str">
        <f>B145&amp;$C$155</f>
        <v>5.3.5C01</v>
      </c>
      <c r="F145" s="344" t="s">
        <v>1255</v>
      </c>
      <c r="G145" s="219" t="s">
        <v>1039</v>
      </c>
      <c r="H145" s="246">
        <v>91.756889553514199</v>
      </c>
      <c r="I145" s="243">
        <v>58.37</v>
      </c>
      <c r="J145" s="434">
        <f t="shared" si="32"/>
        <v>5355.8496432386237</v>
      </c>
      <c r="K145" s="215"/>
      <c r="L145" s="237"/>
      <c r="M145" s="237"/>
      <c r="N145" s="237"/>
      <c r="O145" s="237"/>
      <c r="P145" s="237"/>
    </row>
    <row r="146" spans="1:16" ht="15.6" outlineLevel="1">
      <c r="A146" s="439"/>
      <c r="B146" s="316" t="s">
        <v>1169</v>
      </c>
      <c r="C146" s="274" t="s">
        <v>1037</v>
      </c>
      <c r="D146" s="274"/>
      <c r="E146" s="274"/>
      <c r="F146" s="274"/>
      <c r="G146" s="274"/>
      <c r="H146" s="331"/>
      <c r="I146" s="274"/>
      <c r="J146" s="440">
        <f>SUM(J147:J148)</f>
        <v>876.32920572527246</v>
      </c>
      <c r="K146" s="238"/>
      <c r="L146" s="237"/>
      <c r="M146" s="237"/>
      <c r="N146" s="237"/>
      <c r="O146" s="237"/>
      <c r="P146" s="237"/>
    </row>
    <row r="147" spans="1:16" s="223" customFormat="1" ht="30" outlineLevel="1">
      <c r="A147" s="442"/>
      <c r="B147" s="317" t="s">
        <v>1170</v>
      </c>
      <c r="C147" s="293" t="s">
        <v>6</v>
      </c>
      <c r="D147" s="271" t="s">
        <v>1095</v>
      </c>
      <c r="E147" s="239" t="str">
        <f t="shared" ref="E147:E148" si="33">B147&amp;$C$128</f>
        <v>5.4.1C03</v>
      </c>
      <c r="F147" s="222" t="s">
        <v>1102</v>
      </c>
      <c r="G147" s="220" t="s">
        <v>1048</v>
      </c>
      <c r="H147" s="270">
        <v>0.86</v>
      </c>
      <c r="I147" s="218">
        <v>780.7</v>
      </c>
      <c r="J147" s="434">
        <f t="shared" ref="J147:J148" si="34">SUM(I147*H147)</f>
        <v>671.40200000000004</v>
      </c>
      <c r="K147" s="215"/>
      <c r="L147" s="216"/>
      <c r="M147" s="216"/>
      <c r="N147" s="216"/>
      <c r="O147" s="216"/>
      <c r="P147" s="216"/>
    </row>
    <row r="148" spans="1:16" s="223" customFormat="1" ht="30" outlineLevel="1">
      <c r="A148" s="442"/>
      <c r="B148" s="317" t="s">
        <v>1171</v>
      </c>
      <c r="C148" s="296" t="s">
        <v>6</v>
      </c>
      <c r="D148" s="271" t="s">
        <v>1045</v>
      </c>
      <c r="E148" s="239" t="str">
        <f t="shared" si="33"/>
        <v>5.4.2C03</v>
      </c>
      <c r="F148" s="221" t="s">
        <v>22</v>
      </c>
      <c r="G148" s="220" t="s">
        <v>1046</v>
      </c>
      <c r="H148" s="298">
        <v>1.4259773552659687</v>
      </c>
      <c r="I148" s="218">
        <v>143.71</v>
      </c>
      <c r="J148" s="434">
        <f t="shared" si="34"/>
        <v>204.92720572527236</v>
      </c>
      <c r="K148" s="238"/>
      <c r="L148" s="216"/>
      <c r="M148" s="216"/>
      <c r="N148" s="216"/>
      <c r="O148" s="216"/>
      <c r="P148" s="216"/>
    </row>
    <row r="149" spans="1:16" ht="15.6" outlineLevel="1">
      <c r="A149" s="439"/>
      <c r="B149" s="316" t="s">
        <v>1284</v>
      </c>
      <c r="C149" s="274" t="s">
        <v>31</v>
      </c>
      <c r="D149" s="274"/>
      <c r="E149" s="274"/>
      <c r="F149" s="274"/>
      <c r="G149" s="274"/>
      <c r="H149" s="331"/>
      <c r="I149" s="274"/>
      <c r="J149" s="440">
        <f>SUM(J150:J154)</f>
        <v>63248.353655201878</v>
      </c>
      <c r="K149" s="238"/>
      <c r="L149" s="237"/>
      <c r="M149" s="237"/>
      <c r="N149" s="237"/>
      <c r="O149" s="237"/>
      <c r="P149" s="237"/>
    </row>
    <row r="150" spans="1:16" ht="30" outlineLevel="1">
      <c r="A150" s="439"/>
      <c r="B150" s="317" t="s">
        <v>1285</v>
      </c>
      <c r="C150" s="292" t="s">
        <v>6</v>
      </c>
      <c r="D150" s="245" t="s">
        <v>1064</v>
      </c>
      <c r="E150" s="239" t="str">
        <f>B150&amp;$C$128</f>
        <v>5.5.1C03</v>
      </c>
      <c r="F150" s="240" t="s">
        <v>1065</v>
      </c>
      <c r="G150" s="241" t="s">
        <v>1063</v>
      </c>
      <c r="H150" s="330">
        <v>1170.6323435163426</v>
      </c>
      <c r="I150" s="243">
        <v>26.85</v>
      </c>
      <c r="J150" s="434">
        <f t="shared" ref="J150:J154" si="35">SUM(I150*H150)</f>
        <v>31431.478423413802</v>
      </c>
      <c r="K150" s="238"/>
      <c r="L150" s="237"/>
      <c r="M150" s="237"/>
      <c r="N150" s="237"/>
      <c r="O150" s="237"/>
      <c r="P150" s="237"/>
    </row>
    <row r="151" spans="1:16" ht="45" outlineLevel="1">
      <c r="A151" s="439"/>
      <c r="B151" s="317" t="s">
        <v>1286</v>
      </c>
      <c r="C151" s="292" t="s">
        <v>6</v>
      </c>
      <c r="D151" s="245" t="s">
        <v>1075</v>
      </c>
      <c r="E151" s="239" t="str">
        <f>B151&amp;$C$128</f>
        <v>5.5.2C03</v>
      </c>
      <c r="F151" s="240" t="s">
        <v>1076</v>
      </c>
      <c r="G151" s="241" t="s">
        <v>1039</v>
      </c>
      <c r="H151" s="330">
        <v>35.364238410596023</v>
      </c>
      <c r="I151" s="243">
        <v>369.51</v>
      </c>
      <c r="J151" s="434">
        <f t="shared" si="35"/>
        <v>13067.439735099337</v>
      </c>
      <c r="K151" s="238"/>
      <c r="L151" s="237"/>
      <c r="M151" s="237"/>
      <c r="N151" s="237"/>
      <c r="O151" s="237"/>
      <c r="P151" s="237"/>
    </row>
    <row r="152" spans="1:16" ht="45" outlineLevel="1">
      <c r="A152" s="439"/>
      <c r="B152" s="317" t="s">
        <v>1287</v>
      </c>
      <c r="C152" s="292" t="s">
        <v>6</v>
      </c>
      <c r="D152" s="358" t="s">
        <v>1315</v>
      </c>
      <c r="E152" s="239" t="str">
        <f>B152&amp;$C$128</f>
        <v>5.5.3C03</v>
      </c>
      <c r="F152" s="240" t="s">
        <v>1314</v>
      </c>
      <c r="G152" s="241" t="s">
        <v>1039</v>
      </c>
      <c r="H152" s="330">
        <v>58.940397350993372</v>
      </c>
      <c r="I152" s="243">
        <v>182.39</v>
      </c>
      <c r="J152" s="434">
        <f t="shared" si="35"/>
        <v>10750.13907284768</v>
      </c>
      <c r="K152" s="238"/>
      <c r="L152" s="237"/>
      <c r="M152" s="237"/>
      <c r="N152" s="237"/>
      <c r="O152" s="237"/>
      <c r="P152" s="237"/>
    </row>
    <row r="153" spans="1:16" ht="30" outlineLevel="1">
      <c r="A153" s="439"/>
      <c r="B153" s="317" t="s">
        <v>1288</v>
      </c>
      <c r="C153" s="292" t="s">
        <v>6</v>
      </c>
      <c r="D153" s="245" t="s">
        <v>32</v>
      </c>
      <c r="E153" s="239" t="str">
        <f>B153&amp;$C$128</f>
        <v>5.5.4C03</v>
      </c>
      <c r="F153" s="240" t="s">
        <v>1264</v>
      </c>
      <c r="G153" s="241" t="s">
        <v>1039</v>
      </c>
      <c r="H153" s="330">
        <v>35.364238410596023</v>
      </c>
      <c r="I153" s="243">
        <v>49.22</v>
      </c>
      <c r="J153" s="434">
        <f t="shared" si="35"/>
        <v>1740.6278145695362</v>
      </c>
      <c r="K153" s="238"/>
      <c r="L153" s="237"/>
      <c r="M153" s="237"/>
      <c r="N153" s="237"/>
      <c r="O153" s="237"/>
      <c r="P153" s="237"/>
    </row>
    <row r="154" spans="1:16" ht="30" customHeight="1" outlineLevel="1">
      <c r="A154" s="439"/>
      <c r="B154" s="317" t="s">
        <v>1408</v>
      </c>
      <c r="C154" s="292" t="s">
        <v>6</v>
      </c>
      <c r="D154" s="245" t="s">
        <v>33</v>
      </c>
      <c r="E154" s="239" t="str">
        <f>B154&amp;$C$128</f>
        <v>5.5.5C03</v>
      </c>
      <c r="F154" s="240" t="s">
        <v>34</v>
      </c>
      <c r="G154" s="241" t="s">
        <v>1039</v>
      </c>
      <c r="H154" s="330">
        <v>54.225165562913901</v>
      </c>
      <c r="I154" s="243">
        <v>115.42</v>
      </c>
      <c r="J154" s="434">
        <f t="shared" si="35"/>
        <v>6258.6686092715227</v>
      </c>
      <c r="K154" s="238"/>
      <c r="L154" s="237"/>
      <c r="M154" s="237"/>
      <c r="N154" s="237"/>
      <c r="O154" s="237"/>
      <c r="P154" s="237"/>
    </row>
    <row r="155" spans="1:16" s="289" customFormat="1" ht="17.399999999999999">
      <c r="A155" s="443"/>
      <c r="B155" s="315">
        <v>6</v>
      </c>
      <c r="C155" s="297" t="s">
        <v>1110</v>
      </c>
      <c r="D155" s="282"/>
      <c r="E155" s="328" t="e">
        <f>#REF!</f>
        <v>#REF!</v>
      </c>
      <c r="F155" s="283"/>
      <c r="G155" s="284"/>
      <c r="H155" s="285"/>
      <c r="I155" s="286"/>
      <c r="J155" s="438">
        <f>J156+J164+J167+J173+J176</f>
        <v>235449.54332347785</v>
      </c>
      <c r="K155" s="287"/>
      <c r="L155" s="288"/>
      <c r="M155" s="288"/>
      <c r="N155" s="288"/>
      <c r="O155" s="288"/>
      <c r="P155" s="288"/>
    </row>
    <row r="156" spans="1:16" ht="15.6" outlineLevel="1">
      <c r="A156" s="439"/>
      <c r="B156" s="316" t="s">
        <v>1172</v>
      </c>
      <c r="C156" s="274" t="s">
        <v>28</v>
      </c>
      <c r="D156" s="274"/>
      <c r="E156" s="274"/>
      <c r="F156" s="274"/>
      <c r="G156" s="274"/>
      <c r="H156" s="274"/>
      <c r="I156" s="274"/>
      <c r="J156" s="440">
        <f>SUM(J157:J163)</f>
        <v>6144.7665398846384</v>
      </c>
      <c r="K156" s="238"/>
      <c r="L156" s="237"/>
      <c r="M156" s="237"/>
      <c r="N156" s="237"/>
      <c r="O156" s="237"/>
      <c r="P156" s="237"/>
    </row>
    <row r="157" spans="1:16" ht="30" outlineLevel="1">
      <c r="A157" s="441"/>
      <c r="B157" s="317" t="s">
        <v>1173</v>
      </c>
      <c r="C157" s="292" t="s">
        <v>6</v>
      </c>
      <c r="D157" s="239" t="s">
        <v>1040</v>
      </c>
      <c r="E157" s="239" t="str">
        <f>B157&amp;$C$155</f>
        <v>6.1.1C01</v>
      </c>
      <c r="F157" s="240" t="s">
        <v>21</v>
      </c>
      <c r="G157" s="241" t="s">
        <v>1039</v>
      </c>
      <c r="H157" s="330">
        <v>178.28113650929285</v>
      </c>
      <c r="I157" s="243">
        <v>8.57</v>
      </c>
      <c r="J157" s="434">
        <f t="shared" ref="J157:J163" si="36">SUM(I157*H157)</f>
        <v>1527.8693398846399</v>
      </c>
      <c r="K157" s="238"/>
      <c r="L157" s="237"/>
      <c r="M157" s="237"/>
      <c r="N157" s="237"/>
      <c r="O157" s="237"/>
      <c r="P157" s="237"/>
    </row>
    <row r="158" spans="1:16" s="223" customFormat="1" ht="15.6" outlineLevel="1">
      <c r="A158" s="442"/>
      <c r="B158" s="317" t="s">
        <v>1174</v>
      </c>
      <c r="C158" s="293" t="s">
        <v>6</v>
      </c>
      <c r="D158" s="271" t="s">
        <v>1089</v>
      </c>
      <c r="E158" s="239" t="str">
        <f t="shared" ref="E158:E163" si="37">B158&amp;$C$155</f>
        <v>6.1.2C01</v>
      </c>
      <c r="F158" s="222" t="s">
        <v>1096</v>
      </c>
      <c r="G158" s="220" t="s">
        <v>697</v>
      </c>
      <c r="H158" s="242">
        <v>30</v>
      </c>
      <c r="I158" s="243">
        <v>10.72</v>
      </c>
      <c r="J158" s="434">
        <f t="shared" si="36"/>
        <v>321.60000000000002</v>
      </c>
      <c r="K158" s="215"/>
      <c r="L158" s="216"/>
      <c r="M158" s="216"/>
      <c r="N158" s="216"/>
      <c r="O158" s="216"/>
      <c r="P158" s="216"/>
    </row>
    <row r="159" spans="1:16" s="223" customFormat="1" ht="15.6" outlineLevel="1">
      <c r="A159" s="442"/>
      <c r="B159" s="317" t="s">
        <v>1175</v>
      </c>
      <c r="C159" s="293" t="s">
        <v>6</v>
      </c>
      <c r="D159" s="271" t="s">
        <v>1090</v>
      </c>
      <c r="E159" s="239" t="str">
        <f t="shared" si="37"/>
        <v>6.1.3C01</v>
      </c>
      <c r="F159" s="222" t="s">
        <v>1097</v>
      </c>
      <c r="G159" s="220" t="s">
        <v>697</v>
      </c>
      <c r="H159" s="242">
        <v>60</v>
      </c>
      <c r="I159" s="243">
        <v>4.93</v>
      </c>
      <c r="J159" s="434">
        <f t="shared" si="36"/>
        <v>295.79999999999995</v>
      </c>
      <c r="K159" s="215"/>
      <c r="L159" s="216"/>
      <c r="M159" s="216"/>
      <c r="N159" s="216"/>
      <c r="O159" s="216"/>
      <c r="P159" s="216"/>
    </row>
    <row r="160" spans="1:16" s="223" customFormat="1" ht="30" outlineLevel="1">
      <c r="A160" s="442"/>
      <c r="B160" s="317" t="s">
        <v>1176</v>
      </c>
      <c r="C160" s="293" t="s">
        <v>6</v>
      </c>
      <c r="D160" s="271" t="s">
        <v>1091</v>
      </c>
      <c r="E160" s="239" t="str">
        <f t="shared" si="37"/>
        <v>6.1.4C01</v>
      </c>
      <c r="F160" s="222" t="s">
        <v>1098</v>
      </c>
      <c r="G160" s="220" t="s">
        <v>697</v>
      </c>
      <c r="H160" s="242">
        <v>30</v>
      </c>
      <c r="I160" s="243">
        <v>4.75</v>
      </c>
      <c r="J160" s="434">
        <f t="shared" si="36"/>
        <v>142.5</v>
      </c>
      <c r="K160" s="215"/>
      <c r="L160" s="216"/>
      <c r="M160" s="216"/>
      <c r="N160" s="216"/>
      <c r="O160" s="216"/>
      <c r="P160" s="216"/>
    </row>
    <row r="161" spans="1:16" s="223" customFormat="1" ht="15.6" outlineLevel="1">
      <c r="A161" s="442"/>
      <c r="B161" s="317" t="s">
        <v>1177</v>
      </c>
      <c r="C161" s="293" t="s">
        <v>6</v>
      </c>
      <c r="D161" s="271" t="s">
        <v>1092</v>
      </c>
      <c r="E161" s="239" t="str">
        <f t="shared" si="37"/>
        <v>6.1.5C01</v>
      </c>
      <c r="F161" s="222" t="s">
        <v>1099</v>
      </c>
      <c r="G161" s="220" t="s">
        <v>1103</v>
      </c>
      <c r="H161" s="242">
        <v>85</v>
      </c>
      <c r="I161" s="243">
        <v>2.31</v>
      </c>
      <c r="J161" s="434">
        <f t="shared" si="36"/>
        <v>196.35</v>
      </c>
      <c r="K161" s="215"/>
      <c r="L161" s="216"/>
      <c r="M161" s="216"/>
      <c r="N161" s="216"/>
      <c r="O161" s="216"/>
      <c r="P161" s="216"/>
    </row>
    <row r="162" spans="1:16" s="223" customFormat="1" ht="15.6" outlineLevel="1">
      <c r="A162" s="442"/>
      <c r="B162" s="317" t="s">
        <v>1178</v>
      </c>
      <c r="C162" s="293" t="s">
        <v>6</v>
      </c>
      <c r="D162" s="271" t="s">
        <v>1093</v>
      </c>
      <c r="E162" s="239" t="str">
        <f t="shared" si="37"/>
        <v>6.1.6C01</v>
      </c>
      <c r="F162" s="222" t="s">
        <v>1100</v>
      </c>
      <c r="G162" s="220" t="s">
        <v>1039</v>
      </c>
      <c r="H162" s="242">
        <v>15</v>
      </c>
      <c r="I162" s="243">
        <v>39.14</v>
      </c>
      <c r="J162" s="434">
        <f t="shared" si="36"/>
        <v>587.1</v>
      </c>
      <c r="K162" s="215"/>
      <c r="L162" s="216"/>
      <c r="M162" s="216"/>
      <c r="N162" s="216"/>
      <c r="O162" s="216"/>
      <c r="P162" s="216"/>
    </row>
    <row r="163" spans="1:16" s="223" customFormat="1" ht="15.6" outlineLevel="1">
      <c r="A163" s="442"/>
      <c r="B163" s="317" t="s">
        <v>1179</v>
      </c>
      <c r="C163" s="293" t="s">
        <v>6</v>
      </c>
      <c r="D163" s="271" t="s">
        <v>1094</v>
      </c>
      <c r="E163" s="239" t="str">
        <f t="shared" si="37"/>
        <v>6.1.7C01</v>
      </c>
      <c r="F163" s="222" t="s">
        <v>1101</v>
      </c>
      <c r="G163" s="220" t="s">
        <v>1039</v>
      </c>
      <c r="H163" s="270">
        <v>178.28</v>
      </c>
      <c r="I163" s="243">
        <v>17.239999999999998</v>
      </c>
      <c r="J163" s="434">
        <f t="shared" si="36"/>
        <v>3073.5471999999995</v>
      </c>
      <c r="K163" s="215"/>
      <c r="L163" s="216"/>
      <c r="M163" s="216"/>
      <c r="N163" s="216"/>
      <c r="O163" s="216"/>
      <c r="P163" s="216"/>
    </row>
    <row r="164" spans="1:16" ht="15.6" outlineLevel="1">
      <c r="A164" s="439"/>
      <c r="B164" s="316" t="s">
        <v>1180</v>
      </c>
      <c r="C164" s="274" t="s">
        <v>1126</v>
      </c>
      <c r="D164" s="274"/>
      <c r="E164" s="274"/>
      <c r="F164" s="274"/>
      <c r="G164" s="274"/>
      <c r="H164" s="331"/>
      <c r="I164" s="274"/>
      <c r="J164" s="440">
        <f>SUM(J165:J166)</f>
        <v>22179.172629779954</v>
      </c>
      <c r="K164" s="238"/>
      <c r="L164" s="237"/>
      <c r="M164" s="237"/>
      <c r="N164" s="237"/>
      <c r="O164" s="237"/>
      <c r="P164" s="237"/>
    </row>
    <row r="165" spans="1:16" ht="51.75" customHeight="1" outlineLevel="1">
      <c r="A165" s="439"/>
      <c r="B165" s="317" t="s">
        <v>1181</v>
      </c>
      <c r="C165" s="294" t="s">
        <v>6</v>
      </c>
      <c r="D165" s="250" t="s">
        <v>1047</v>
      </c>
      <c r="E165" s="239" t="str">
        <f t="shared" ref="E165:E166" si="38">B165&amp;$C$155</f>
        <v>6.2.1C01</v>
      </c>
      <c r="F165" s="251" t="s">
        <v>23</v>
      </c>
      <c r="G165" s="241" t="s">
        <v>1046</v>
      </c>
      <c r="H165" s="298">
        <v>2.7301858577227085</v>
      </c>
      <c r="I165" s="243">
        <v>123.13</v>
      </c>
      <c r="J165" s="434">
        <f t="shared" ref="J165:J166" si="39">SUM(I165*H165)</f>
        <v>336.16778466139709</v>
      </c>
      <c r="K165" s="238"/>
      <c r="L165" s="237"/>
      <c r="M165" s="237"/>
      <c r="N165" s="237"/>
      <c r="O165" s="237"/>
      <c r="P165" s="237"/>
    </row>
    <row r="166" spans="1:16" ht="30" customHeight="1" outlineLevel="1">
      <c r="A166" s="439"/>
      <c r="B166" s="317" t="s">
        <v>1182</v>
      </c>
      <c r="C166" s="295" t="s">
        <v>6</v>
      </c>
      <c r="D166" s="252" t="s">
        <v>1059</v>
      </c>
      <c r="E166" s="239" t="str">
        <f t="shared" si="38"/>
        <v>6.2.2C01</v>
      </c>
      <c r="F166" s="253" t="s">
        <v>1058</v>
      </c>
      <c r="G166" s="241" t="s">
        <v>1039</v>
      </c>
      <c r="H166" s="298">
        <v>178.28113650929285</v>
      </c>
      <c r="I166" s="243">
        <v>122.52</v>
      </c>
      <c r="J166" s="434">
        <f t="shared" si="39"/>
        <v>21843.004845118558</v>
      </c>
      <c r="K166" s="238"/>
      <c r="L166" s="237"/>
      <c r="M166" s="237"/>
      <c r="N166" s="237"/>
      <c r="O166" s="237"/>
      <c r="P166" s="237"/>
    </row>
    <row r="167" spans="1:16" ht="15.6" outlineLevel="1">
      <c r="A167" s="439"/>
      <c r="B167" s="316" t="s">
        <v>1183</v>
      </c>
      <c r="C167" s="274" t="s">
        <v>1253</v>
      </c>
      <c r="D167" s="274"/>
      <c r="E167" s="274"/>
      <c r="F167" s="274"/>
      <c r="G167" s="274"/>
      <c r="H167" s="331"/>
      <c r="I167" s="274"/>
      <c r="J167" s="440">
        <f>SUM(J168:J172)</f>
        <v>22975.174697714159</v>
      </c>
      <c r="K167" s="238"/>
      <c r="L167" s="237"/>
      <c r="M167" s="237"/>
      <c r="N167" s="237"/>
      <c r="O167" s="237"/>
      <c r="P167" s="237"/>
    </row>
    <row r="168" spans="1:16" ht="15.6" outlineLevel="1">
      <c r="A168" s="439"/>
      <c r="B168" s="317" t="s">
        <v>1184</v>
      </c>
      <c r="C168" s="294" t="s">
        <v>6</v>
      </c>
      <c r="D168" s="250" t="s">
        <v>1142</v>
      </c>
      <c r="E168" s="239" t="str">
        <f t="shared" ref="E168:E170" si="40">B168&amp;$C$128</f>
        <v>6.3.1C03</v>
      </c>
      <c r="F168" s="251" t="s">
        <v>1258</v>
      </c>
      <c r="G168" s="241" t="s">
        <v>1046</v>
      </c>
      <c r="H168" s="298">
        <v>4.0952787865840623</v>
      </c>
      <c r="I168" s="243">
        <v>808.23</v>
      </c>
      <c r="J168" s="434">
        <f t="shared" ref="J168:J172" si="41">SUM(I168*H168)</f>
        <v>3309.9271736808369</v>
      </c>
      <c r="K168" s="238"/>
      <c r="L168" s="237"/>
      <c r="M168" s="237"/>
      <c r="N168" s="237"/>
      <c r="O168" s="237"/>
      <c r="P168" s="237"/>
    </row>
    <row r="169" spans="1:16" ht="15.6" outlineLevel="1">
      <c r="A169" s="439"/>
      <c r="B169" s="317" t="s">
        <v>1409</v>
      </c>
      <c r="C169" s="294" t="s">
        <v>6</v>
      </c>
      <c r="D169" s="250" t="s">
        <v>1248</v>
      </c>
      <c r="E169" s="239" t="str">
        <f t="shared" si="40"/>
        <v>6.3.2C03</v>
      </c>
      <c r="F169" s="251" t="s">
        <v>36</v>
      </c>
      <c r="G169" s="241" t="s">
        <v>1039</v>
      </c>
      <c r="H169" s="298">
        <v>131.75876949369791</v>
      </c>
      <c r="I169" s="243">
        <v>23.71</v>
      </c>
      <c r="J169" s="434">
        <f t="shared" si="41"/>
        <v>3124.0004246955777</v>
      </c>
      <c r="K169" s="215"/>
      <c r="L169" s="237"/>
      <c r="M169" s="237"/>
      <c r="N169" s="237"/>
      <c r="O169" s="237"/>
      <c r="P169" s="237"/>
    </row>
    <row r="170" spans="1:16" ht="15.6" outlineLevel="1">
      <c r="A170" s="439"/>
      <c r="B170" s="317" t="s">
        <v>1410</v>
      </c>
      <c r="C170" s="294" t="s">
        <v>6</v>
      </c>
      <c r="D170" s="250" t="s">
        <v>1254</v>
      </c>
      <c r="E170" s="239" t="str">
        <f t="shared" si="40"/>
        <v>6.3.3C03</v>
      </c>
      <c r="F170" s="251" t="s">
        <v>1257</v>
      </c>
      <c r="G170" s="241" t="s">
        <v>1046</v>
      </c>
      <c r="H170" s="298">
        <v>1.3650929288613542</v>
      </c>
      <c r="I170" s="243">
        <v>435.92</v>
      </c>
      <c r="J170" s="434">
        <f t="shared" si="41"/>
        <v>595.07130954924162</v>
      </c>
      <c r="K170" s="215"/>
      <c r="L170" s="237"/>
      <c r="M170" s="237"/>
      <c r="N170" s="237"/>
      <c r="O170" s="237"/>
      <c r="P170" s="237"/>
    </row>
    <row r="171" spans="1:16" ht="30" outlineLevel="1">
      <c r="A171" s="439"/>
      <c r="B171" s="317" t="s">
        <v>1185</v>
      </c>
      <c r="C171" s="294" t="s">
        <v>6</v>
      </c>
      <c r="D171" s="250" t="s">
        <v>1249</v>
      </c>
      <c r="E171" s="239" t="str">
        <f t="shared" ref="E171:E172" si="42">B171&amp;$C$155</f>
        <v>6.3.4C01</v>
      </c>
      <c r="F171" s="251" t="s">
        <v>1250</v>
      </c>
      <c r="G171" s="241" t="s">
        <v>697</v>
      </c>
      <c r="H171" s="298">
        <v>73.715018158513132</v>
      </c>
      <c r="I171" s="243">
        <v>7.66</v>
      </c>
      <c r="J171" s="434">
        <f t="shared" si="41"/>
        <v>564.65703909421063</v>
      </c>
      <c r="K171" s="215"/>
      <c r="L171" s="237"/>
      <c r="M171" s="237"/>
      <c r="N171" s="237"/>
      <c r="O171" s="237"/>
      <c r="P171" s="237"/>
    </row>
    <row r="172" spans="1:16" s="235" customFormat="1" ht="30" outlineLevel="1">
      <c r="A172" s="439"/>
      <c r="B172" s="317" t="s">
        <v>1186</v>
      </c>
      <c r="C172" s="294" t="s">
        <v>6</v>
      </c>
      <c r="D172" s="480" t="s">
        <v>1256</v>
      </c>
      <c r="E172" s="239" t="str">
        <f t="shared" si="42"/>
        <v>6.3.5C01</v>
      </c>
      <c r="F172" s="344" t="s">
        <v>1255</v>
      </c>
      <c r="G172" s="219" t="s">
        <v>1039</v>
      </c>
      <c r="H172" s="298">
        <v>263.51753898739582</v>
      </c>
      <c r="I172" s="243">
        <v>58.37</v>
      </c>
      <c r="J172" s="434">
        <f t="shared" si="41"/>
        <v>15381.518750694293</v>
      </c>
      <c r="K172" s="215"/>
      <c r="L172" s="237"/>
      <c r="M172" s="237"/>
      <c r="N172" s="237"/>
      <c r="O172" s="237"/>
      <c r="P172" s="237"/>
    </row>
    <row r="173" spans="1:16" ht="15.6" outlineLevel="1">
      <c r="A173" s="439"/>
      <c r="B173" s="316" t="s">
        <v>1187</v>
      </c>
      <c r="C173" s="274" t="s">
        <v>1037</v>
      </c>
      <c r="D173" s="274"/>
      <c r="E173" s="274"/>
      <c r="F173" s="274"/>
      <c r="G173" s="274"/>
      <c r="H173" s="331"/>
      <c r="I173" s="274"/>
      <c r="J173" s="440">
        <f>SUM(J174:J175)</f>
        <v>2506.8430036317022</v>
      </c>
      <c r="K173" s="238"/>
      <c r="L173" s="237"/>
      <c r="M173" s="237"/>
      <c r="N173" s="237"/>
      <c r="O173" s="237"/>
      <c r="P173" s="237"/>
    </row>
    <row r="174" spans="1:16" ht="42" customHeight="1" outlineLevel="1">
      <c r="A174" s="439"/>
      <c r="B174" s="317" t="s">
        <v>1188</v>
      </c>
      <c r="C174" s="292" t="s">
        <v>6</v>
      </c>
      <c r="D174" s="244" t="s">
        <v>1123</v>
      </c>
      <c r="E174" s="239" t="str">
        <f t="shared" ref="E174:E175" si="43">B174&amp;$C$155</f>
        <v>6.4.1C01</v>
      </c>
      <c r="F174" s="240" t="s">
        <v>1102</v>
      </c>
      <c r="G174" s="241" t="s">
        <v>1048</v>
      </c>
      <c r="H174" s="330">
        <v>2.4571672719504374</v>
      </c>
      <c r="I174" s="218">
        <v>780.7</v>
      </c>
      <c r="J174" s="434">
        <f t="shared" ref="J174:J175" si="44">SUM(I174*H174)</f>
        <v>1918.3104892117067</v>
      </c>
      <c r="K174" s="238"/>
      <c r="L174" s="237"/>
      <c r="M174" s="237"/>
      <c r="N174" s="237"/>
      <c r="O174" s="237"/>
      <c r="P174" s="237"/>
    </row>
    <row r="175" spans="1:16" s="223" customFormat="1" ht="30" outlineLevel="1">
      <c r="A175" s="442"/>
      <c r="B175" s="317" t="s">
        <v>1289</v>
      </c>
      <c r="C175" s="296" t="s">
        <v>6</v>
      </c>
      <c r="D175" s="271" t="s">
        <v>1045</v>
      </c>
      <c r="E175" s="239" t="str">
        <f t="shared" si="43"/>
        <v>6.4.2C01</v>
      </c>
      <c r="F175" s="221" t="s">
        <v>22</v>
      </c>
      <c r="G175" s="220" t="s">
        <v>1046</v>
      </c>
      <c r="H175" s="298">
        <v>4.0952787865840623</v>
      </c>
      <c r="I175" s="218">
        <v>143.71</v>
      </c>
      <c r="J175" s="434">
        <f t="shared" si="44"/>
        <v>588.53251441999566</v>
      </c>
      <c r="K175" s="238"/>
      <c r="L175" s="216"/>
      <c r="M175" s="216"/>
      <c r="N175" s="216"/>
      <c r="O175" s="216"/>
      <c r="P175" s="216"/>
    </row>
    <row r="176" spans="1:16" ht="15.6" outlineLevel="1">
      <c r="A176" s="439"/>
      <c r="B176" s="316" t="s">
        <v>1290</v>
      </c>
      <c r="C176" s="274" t="s">
        <v>31</v>
      </c>
      <c r="D176" s="274"/>
      <c r="E176" s="274"/>
      <c r="F176" s="274"/>
      <c r="G176" s="274"/>
      <c r="H176" s="331"/>
      <c r="I176" s="274"/>
      <c r="J176" s="440">
        <f>SUM(J177:J181)</f>
        <v>181643.5864524674</v>
      </c>
      <c r="K176" s="238"/>
      <c r="L176" s="237"/>
      <c r="M176" s="237"/>
      <c r="N176" s="237"/>
      <c r="O176" s="237"/>
      <c r="P176" s="237"/>
    </row>
    <row r="177" spans="1:16" ht="30" outlineLevel="1">
      <c r="A177" s="439"/>
      <c r="B177" s="317" t="s">
        <v>1291</v>
      </c>
      <c r="C177" s="292" t="s">
        <v>6</v>
      </c>
      <c r="D177" s="245" t="s">
        <v>1064</v>
      </c>
      <c r="E177" s="239" t="str">
        <f>B177&amp;$C$155</f>
        <v>6.5.1C01</v>
      </c>
      <c r="F177" s="240" t="s">
        <v>1065</v>
      </c>
      <c r="G177" s="241" t="s">
        <v>1063</v>
      </c>
      <c r="H177" s="330">
        <v>3361.950865199743</v>
      </c>
      <c r="I177" s="243">
        <v>26.85</v>
      </c>
      <c r="J177" s="434">
        <f t="shared" ref="J177:J181" si="45">SUM(I177*H177)</f>
        <v>90268.380730613106</v>
      </c>
      <c r="K177" s="238"/>
      <c r="L177" s="237"/>
      <c r="M177" s="237"/>
      <c r="N177" s="237"/>
      <c r="O177" s="237"/>
      <c r="P177" s="237"/>
    </row>
    <row r="178" spans="1:16" ht="45" outlineLevel="1">
      <c r="A178" s="439"/>
      <c r="B178" s="317" t="s">
        <v>1292</v>
      </c>
      <c r="C178" s="292" t="s">
        <v>6</v>
      </c>
      <c r="D178" s="245" t="s">
        <v>1075</v>
      </c>
      <c r="E178" s="239" t="str">
        <f>B178&amp;$C$155</f>
        <v>6.5.2C01</v>
      </c>
      <c r="F178" s="240" t="s">
        <v>1076</v>
      </c>
      <c r="G178" s="241" t="s">
        <v>1039</v>
      </c>
      <c r="H178" s="330">
        <v>101.56291390728475</v>
      </c>
      <c r="I178" s="243">
        <v>369.51</v>
      </c>
      <c r="J178" s="434">
        <f t="shared" si="45"/>
        <v>37528.512317880784</v>
      </c>
      <c r="K178" s="238"/>
      <c r="L178" s="237"/>
      <c r="M178" s="237"/>
      <c r="N178" s="237"/>
      <c r="O178" s="237"/>
      <c r="P178" s="237"/>
    </row>
    <row r="179" spans="1:16" ht="45" outlineLevel="1">
      <c r="A179" s="439"/>
      <c r="B179" s="317" t="s">
        <v>1293</v>
      </c>
      <c r="C179" s="292" t="s">
        <v>6</v>
      </c>
      <c r="D179" s="358" t="s">
        <v>1315</v>
      </c>
      <c r="E179" s="239" t="str">
        <f>B181&amp;$C$155</f>
        <v>6.5.5C01</v>
      </c>
      <c r="F179" s="240" t="s">
        <v>1314</v>
      </c>
      <c r="G179" s="241" t="s">
        <v>1039</v>
      </c>
      <c r="H179" s="330">
        <v>169.27152317880791</v>
      </c>
      <c r="I179" s="243">
        <v>182.39</v>
      </c>
      <c r="J179" s="434">
        <f t="shared" si="45"/>
        <v>30873.433112582774</v>
      </c>
      <c r="K179" s="238"/>
      <c r="L179" s="237"/>
      <c r="M179" s="237"/>
      <c r="N179" s="237"/>
      <c r="O179" s="237"/>
      <c r="P179" s="237"/>
    </row>
    <row r="180" spans="1:16" ht="30" outlineLevel="1">
      <c r="A180" s="439"/>
      <c r="B180" s="317" t="s">
        <v>1294</v>
      </c>
      <c r="C180" s="292" t="s">
        <v>6</v>
      </c>
      <c r="D180" s="245" t="s">
        <v>32</v>
      </c>
      <c r="E180" s="239" t="str">
        <f>B180&amp;$C$155</f>
        <v>6.5.4C01</v>
      </c>
      <c r="F180" s="240" t="s">
        <v>1264</v>
      </c>
      <c r="G180" s="241" t="s">
        <v>1039</v>
      </c>
      <c r="H180" s="330">
        <v>101.56291390728475</v>
      </c>
      <c r="I180" s="243">
        <v>49.22</v>
      </c>
      <c r="J180" s="434">
        <f t="shared" si="45"/>
        <v>4998.9266225165557</v>
      </c>
      <c r="K180" s="238"/>
      <c r="L180" s="237"/>
      <c r="M180" s="237"/>
      <c r="N180" s="237"/>
      <c r="O180" s="237"/>
      <c r="P180" s="237"/>
    </row>
    <row r="181" spans="1:16" ht="35.25" customHeight="1" outlineLevel="1">
      <c r="A181" s="439"/>
      <c r="B181" s="317" t="s">
        <v>1411</v>
      </c>
      <c r="C181" s="292" t="s">
        <v>6</v>
      </c>
      <c r="D181" s="245" t="s">
        <v>33</v>
      </c>
      <c r="E181" s="239" t="e">
        <f>#REF!&amp;$C$155</f>
        <v>#REF!</v>
      </c>
      <c r="F181" s="240" t="s">
        <v>34</v>
      </c>
      <c r="G181" s="241" t="s">
        <v>1039</v>
      </c>
      <c r="H181" s="330">
        <v>155.72980132450328</v>
      </c>
      <c r="I181" s="243">
        <v>115.42</v>
      </c>
      <c r="J181" s="434">
        <f t="shared" si="45"/>
        <v>17974.333668874169</v>
      </c>
      <c r="K181" s="238"/>
      <c r="L181" s="237"/>
      <c r="M181" s="237"/>
      <c r="N181" s="237"/>
      <c r="O181" s="237"/>
      <c r="P181" s="237"/>
    </row>
    <row r="182" spans="1:16" s="289" customFormat="1" ht="17.399999999999999">
      <c r="A182" s="443"/>
      <c r="B182" s="315">
        <v>7</v>
      </c>
      <c r="C182" s="297" t="s">
        <v>1111</v>
      </c>
      <c r="D182" s="282"/>
      <c r="E182" s="328" t="e">
        <f>#REF!</f>
        <v>#REF!</v>
      </c>
      <c r="F182" s="283"/>
      <c r="G182" s="284"/>
      <c r="H182" s="285"/>
      <c r="I182" s="286"/>
      <c r="J182" s="438">
        <f>J183+J191+J194+J200+J203</f>
        <v>220185.97418961761</v>
      </c>
      <c r="K182" s="287"/>
      <c r="L182" s="288"/>
      <c r="M182" s="288"/>
      <c r="N182" s="288"/>
      <c r="O182" s="288"/>
      <c r="P182" s="288"/>
    </row>
    <row r="183" spans="1:16" ht="15.6" outlineLevel="1">
      <c r="A183" s="439"/>
      <c r="B183" s="316" t="s">
        <v>1189</v>
      </c>
      <c r="C183" s="274" t="s">
        <v>28</v>
      </c>
      <c r="D183" s="274"/>
      <c r="E183" s="274"/>
      <c r="F183" s="274"/>
      <c r="G183" s="274"/>
      <c r="H183" s="274"/>
      <c r="I183" s="274"/>
      <c r="J183" s="440">
        <f>SUM(J184:J190)</f>
        <v>9005.4178324289678</v>
      </c>
      <c r="K183" s="238"/>
      <c r="L183" s="237"/>
      <c r="M183" s="237"/>
      <c r="N183" s="237"/>
      <c r="O183" s="237"/>
      <c r="P183" s="237"/>
    </row>
    <row r="184" spans="1:16" ht="30" outlineLevel="1">
      <c r="A184" s="441"/>
      <c r="B184" s="317" t="s">
        <v>1190</v>
      </c>
      <c r="C184" s="292" t="s">
        <v>6</v>
      </c>
      <c r="D184" s="239" t="s">
        <v>1040</v>
      </c>
      <c r="E184" s="239" t="str">
        <f>B184&amp;$C$182</f>
        <v>7.1.1C02</v>
      </c>
      <c r="F184" s="240" t="s">
        <v>21</v>
      </c>
      <c r="G184" s="241" t="s">
        <v>1039</v>
      </c>
      <c r="H184" s="330">
        <v>164.19162572099981</v>
      </c>
      <c r="I184" s="243">
        <v>8.57</v>
      </c>
      <c r="J184" s="434">
        <f t="shared" ref="J184:J190" si="46">SUM(I184*H184)</f>
        <v>1407.1222324289683</v>
      </c>
      <c r="K184" s="238"/>
      <c r="L184" s="237"/>
      <c r="M184" s="237"/>
      <c r="N184" s="237"/>
      <c r="O184" s="237"/>
      <c r="P184" s="237"/>
    </row>
    <row r="185" spans="1:16" s="223" customFormat="1" ht="15.6" outlineLevel="1">
      <c r="A185" s="442"/>
      <c r="B185" s="317" t="s">
        <v>1191</v>
      </c>
      <c r="C185" s="293" t="s">
        <v>6</v>
      </c>
      <c r="D185" s="271" t="s">
        <v>1089</v>
      </c>
      <c r="E185" s="239" t="str">
        <f t="shared" ref="E185:E190" si="47">B185&amp;$C$182</f>
        <v>7.1.2C02</v>
      </c>
      <c r="F185" s="222" t="s">
        <v>1096</v>
      </c>
      <c r="G185" s="220" t="s">
        <v>697</v>
      </c>
      <c r="H185" s="298">
        <v>20</v>
      </c>
      <c r="I185" s="243">
        <v>10.72</v>
      </c>
      <c r="J185" s="434">
        <f t="shared" si="46"/>
        <v>214.4</v>
      </c>
      <c r="K185" s="215"/>
      <c r="L185" s="216"/>
      <c r="M185" s="216"/>
      <c r="N185" s="216"/>
      <c r="O185" s="216"/>
      <c r="P185" s="216"/>
    </row>
    <row r="186" spans="1:16" s="223" customFormat="1" ht="15.6" outlineLevel="1">
      <c r="A186" s="442"/>
      <c r="B186" s="317" t="s">
        <v>1192</v>
      </c>
      <c r="C186" s="293" t="s">
        <v>6</v>
      </c>
      <c r="D186" s="271" t="s">
        <v>1090</v>
      </c>
      <c r="E186" s="239" t="str">
        <f t="shared" si="47"/>
        <v>7.1.3C02</v>
      </c>
      <c r="F186" s="222" t="s">
        <v>1097</v>
      </c>
      <c r="G186" s="220" t="s">
        <v>697</v>
      </c>
      <c r="H186" s="298">
        <v>12</v>
      </c>
      <c r="I186" s="243">
        <v>4.93</v>
      </c>
      <c r="J186" s="434">
        <f t="shared" si="46"/>
        <v>59.16</v>
      </c>
      <c r="K186" s="215"/>
      <c r="L186" s="216"/>
      <c r="M186" s="216"/>
      <c r="N186" s="216"/>
      <c r="O186" s="216"/>
      <c r="P186" s="216"/>
    </row>
    <row r="187" spans="1:16" s="223" customFormat="1" ht="30" outlineLevel="1">
      <c r="A187" s="442"/>
      <c r="B187" s="317" t="s">
        <v>1193</v>
      </c>
      <c r="C187" s="293" t="s">
        <v>6</v>
      </c>
      <c r="D187" s="271" t="s">
        <v>1091</v>
      </c>
      <c r="E187" s="239" t="str">
        <f t="shared" si="47"/>
        <v>7.1.4C02</v>
      </c>
      <c r="F187" s="222" t="s">
        <v>1098</v>
      </c>
      <c r="G187" s="220" t="s">
        <v>697</v>
      </c>
      <c r="H187" s="270">
        <v>20</v>
      </c>
      <c r="I187" s="243">
        <v>4.75</v>
      </c>
      <c r="J187" s="434">
        <f t="shared" si="46"/>
        <v>95</v>
      </c>
      <c r="K187" s="215"/>
      <c r="L187" s="216"/>
      <c r="M187" s="216"/>
      <c r="N187" s="216"/>
      <c r="O187" s="216"/>
      <c r="P187" s="216"/>
    </row>
    <row r="188" spans="1:16" s="223" customFormat="1" ht="15.6" outlineLevel="1">
      <c r="A188" s="442"/>
      <c r="B188" s="317" t="s">
        <v>1194</v>
      </c>
      <c r="C188" s="293" t="s">
        <v>6</v>
      </c>
      <c r="D188" s="271" t="s">
        <v>1092</v>
      </c>
      <c r="E188" s="239" t="str">
        <f t="shared" si="47"/>
        <v>7.1.5C02</v>
      </c>
      <c r="F188" s="222" t="s">
        <v>1099</v>
      </c>
      <c r="G188" s="220" t="s">
        <v>1103</v>
      </c>
      <c r="H188" s="270">
        <v>210</v>
      </c>
      <c r="I188" s="243">
        <v>2.31</v>
      </c>
      <c r="J188" s="434">
        <f t="shared" si="46"/>
        <v>485.1</v>
      </c>
      <c r="K188" s="215"/>
      <c r="L188" s="216"/>
      <c r="M188" s="216"/>
      <c r="N188" s="216"/>
      <c r="O188" s="216"/>
      <c r="P188" s="216"/>
    </row>
    <row r="189" spans="1:16" s="223" customFormat="1" ht="15.6" outlineLevel="1">
      <c r="A189" s="442"/>
      <c r="B189" s="317" t="s">
        <v>1195</v>
      </c>
      <c r="C189" s="293" t="s">
        <v>6</v>
      </c>
      <c r="D189" s="271" t="s">
        <v>1093</v>
      </c>
      <c r="E189" s="239" t="str">
        <f t="shared" si="47"/>
        <v>7.1.6C02</v>
      </c>
      <c r="F189" s="222" t="s">
        <v>1100</v>
      </c>
      <c r="G189" s="220" t="s">
        <v>1039</v>
      </c>
      <c r="H189" s="270">
        <v>100</v>
      </c>
      <c r="I189" s="243">
        <v>39.14</v>
      </c>
      <c r="J189" s="434">
        <f t="shared" si="46"/>
        <v>3914</v>
      </c>
      <c r="K189" s="215"/>
      <c r="L189" s="216"/>
      <c r="M189" s="216"/>
      <c r="N189" s="216"/>
      <c r="O189" s="216"/>
      <c r="P189" s="216"/>
    </row>
    <row r="190" spans="1:16" s="223" customFormat="1" ht="15.6" outlineLevel="1">
      <c r="A190" s="442"/>
      <c r="B190" s="317" t="s">
        <v>1196</v>
      </c>
      <c r="C190" s="293" t="s">
        <v>6</v>
      </c>
      <c r="D190" s="271" t="s">
        <v>1094</v>
      </c>
      <c r="E190" s="239" t="str">
        <f t="shared" si="47"/>
        <v>7.1.7C02</v>
      </c>
      <c r="F190" s="222" t="s">
        <v>1101</v>
      </c>
      <c r="G190" s="220" t="s">
        <v>1039</v>
      </c>
      <c r="H190" s="270">
        <v>164.19</v>
      </c>
      <c r="I190" s="243">
        <v>17.239999999999998</v>
      </c>
      <c r="J190" s="434">
        <f t="shared" si="46"/>
        <v>2830.6355999999996</v>
      </c>
      <c r="K190" s="215"/>
      <c r="L190" s="216"/>
      <c r="M190" s="216"/>
      <c r="N190" s="216"/>
      <c r="O190" s="216"/>
      <c r="P190" s="216"/>
    </row>
    <row r="191" spans="1:16" ht="15.6" outlineLevel="1">
      <c r="A191" s="439"/>
      <c r="B191" s="316" t="s">
        <v>1197</v>
      </c>
      <c r="C191" s="274" t="s">
        <v>1126</v>
      </c>
      <c r="D191" s="274"/>
      <c r="E191" s="274"/>
      <c r="F191" s="274"/>
      <c r="G191" s="274"/>
      <c r="H191" s="331"/>
      <c r="I191" s="274"/>
      <c r="J191" s="440">
        <f>SUM(J192:J193)</f>
        <v>20426.358517410812</v>
      </c>
      <c r="K191" s="238"/>
      <c r="L191" s="237"/>
      <c r="M191" s="237"/>
      <c r="N191" s="237"/>
      <c r="O191" s="237"/>
      <c r="P191" s="237"/>
    </row>
    <row r="192" spans="1:16" ht="51.75" customHeight="1" outlineLevel="1">
      <c r="A192" s="439"/>
      <c r="B192" s="317" t="s">
        <v>1198</v>
      </c>
      <c r="C192" s="294" t="s">
        <v>6</v>
      </c>
      <c r="D192" s="250" t="s">
        <v>1047</v>
      </c>
      <c r="E192" s="239" t="str">
        <f t="shared" ref="E192:E193" si="48">B192&amp;$C$182</f>
        <v>7.2.1C02</v>
      </c>
      <c r="F192" s="251" t="s">
        <v>23</v>
      </c>
      <c r="G192" s="241" t="s">
        <v>1046</v>
      </c>
      <c r="H192" s="298">
        <v>2.5144199957274087</v>
      </c>
      <c r="I192" s="243">
        <v>123.13</v>
      </c>
      <c r="J192" s="434">
        <f t="shared" ref="J192:J193" si="49">SUM(I192*H192)</f>
        <v>309.60053407391581</v>
      </c>
      <c r="K192" s="238"/>
      <c r="L192" s="237"/>
      <c r="M192" s="237"/>
      <c r="N192" s="237"/>
      <c r="O192" s="237"/>
      <c r="P192" s="237"/>
    </row>
    <row r="193" spans="1:16" ht="30" customHeight="1" outlineLevel="1">
      <c r="A193" s="439"/>
      <c r="B193" s="317" t="s">
        <v>1199</v>
      </c>
      <c r="C193" s="295" t="s">
        <v>6</v>
      </c>
      <c r="D193" s="252" t="s">
        <v>1059</v>
      </c>
      <c r="E193" s="239" t="str">
        <f t="shared" si="48"/>
        <v>7.2.2C02</v>
      </c>
      <c r="F193" s="253" t="s">
        <v>1058</v>
      </c>
      <c r="G193" s="241" t="s">
        <v>1039</v>
      </c>
      <c r="H193" s="298">
        <v>164.19162572099981</v>
      </c>
      <c r="I193" s="243">
        <v>122.52</v>
      </c>
      <c r="J193" s="434">
        <f t="shared" si="49"/>
        <v>20116.757983336895</v>
      </c>
      <c r="K193" s="238"/>
      <c r="L193" s="237"/>
      <c r="M193" s="237"/>
      <c r="N193" s="237"/>
      <c r="O193" s="237"/>
      <c r="P193" s="237"/>
    </row>
    <row r="194" spans="1:16" ht="15.6" outlineLevel="1">
      <c r="A194" s="439"/>
      <c r="B194" s="316" t="s">
        <v>1200</v>
      </c>
      <c r="C194" s="274" t="s">
        <v>1253</v>
      </c>
      <c r="D194" s="274"/>
      <c r="E194" s="274"/>
      <c r="F194" s="274"/>
      <c r="G194" s="274"/>
      <c r="H194" s="331"/>
      <c r="I194" s="274"/>
      <c r="J194" s="440">
        <f>SUM(J195:J199)</f>
        <v>21159.452753685109</v>
      </c>
      <c r="K194" s="238"/>
      <c r="L194" s="237"/>
      <c r="M194" s="237"/>
      <c r="N194" s="237"/>
      <c r="O194" s="237"/>
      <c r="P194" s="237"/>
    </row>
    <row r="195" spans="1:16" ht="15.6" outlineLevel="1">
      <c r="A195" s="439"/>
      <c r="B195" s="317" t="s">
        <v>1201</v>
      </c>
      <c r="C195" s="294" t="s">
        <v>6</v>
      </c>
      <c r="D195" s="250" t="s">
        <v>1142</v>
      </c>
      <c r="E195" s="239" t="str">
        <f t="shared" ref="E195:E197" si="50">B195&amp;$C$128</f>
        <v>7.3.1C03</v>
      </c>
      <c r="F195" s="251" t="s">
        <v>1258</v>
      </c>
      <c r="G195" s="241" t="s">
        <v>1046</v>
      </c>
      <c r="H195" s="298">
        <v>3.7716299935911133</v>
      </c>
      <c r="I195" s="243">
        <v>808.23</v>
      </c>
      <c r="J195" s="434">
        <f t="shared" ref="J195:J199" si="51">SUM(I195*H195)</f>
        <v>3048.3445097201457</v>
      </c>
      <c r="K195" s="238"/>
      <c r="L195" s="237"/>
      <c r="M195" s="237"/>
      <c r="N195" s="237"/>
      <c r="O195" s="237"/>
      <c r="P195" s="237"/>
    </row>
    <row r="196" spans="1:16" ht="15.6" outlineLevel="1">
      <c r="A196" s="439"/>
      <c r="B196" s="317" t="s">
        <v>1295</v>
      </c>
      <c r="C196" s="294" t="s">
        <v>6</v>
      </c>
      <c r="D196" s="250" t="s">
        <v>1248</v>
      </c>
      <c r="E196" s="239" t="str">
        <f t="shared" si="50"/>
        <v>7.3.2C03</v>
      </c>
      <c r="F196" s="251" t="s">
        <v>36</v>
      </c>
      <c r="G196" s="241" t="s">
        <v>1039</v>
      </c>
      <c r="H196" s="298">
        <v>121.34590899380476</v>
      </c>
      <c r="I196" s="243">
        <v>23.71</v>
      </c>
      <c r="J196" s="434">
        <f t="shared" si="51"/>
        <v>2877.1115022431109</v>
      </c>
      <c r="K196" s="215"/>
      <c r="L196" s="237"/>
      <c r="M196" s="237"/>
      <c r="N196" s="237"/>
      <c r="O196" s="237"/>
      <c r="P196" s="237"/>
    </row>
    <row r="197" spans="1:16" ht="15.6" outlineLevel="1">
      <c r="A197" s="439"/>
      <c r="B197" s="317" t="s">
        <v>1296</v>
      </c>
      <c r="C197" s="294" t="s">
        <v>6</v>
      </c>
      <c r="D197" s="250" t="s">
        <v>1254</v>
      </c>
      <c r="E197" s="239" t="str">
        <f t="shared" si="50"/>
        <v>7.3.3C03</v>
      </c>
      <c r="F197" s="251" t="s">
        <v>1257</v>
      </c>
      <c r="G197" s="241" t="s">
        <v>1046</v>
      </c>
      <c r="H197" s="298">
        <v>1.2572099978637044</v>
      </c>
      <c r="I197" s="243">
        <v>435.92</v>
      </c>
      <c r="J197" s="434">
        <f t="shared" si="51"/>
        <v>548.04298226874607</v>
      </c>
      <c r="K197" s="215"/>
      <c r="L197" s="237"/>
      <c r="M197" s="237"/>
      <c r="N197" s="237"/>
      <c r="O197" s="237"/>
      <c r="P197" s="237"/>
    </row>
    <row r="198" spans="1:16" ht="30" outlineLevel="1">
      <c r="A198" s="439"/>
      <c r="B198" s="317" t="s">
        <v>1202</v>
      </c>
      <c r="C198" s="294" t="s">
        <v>6</v>
      </c>
      <c r="D198" s="250" t="s">
        <v>1249</v>
      </c>
      <c r="E198" s="239" t="str">
        <f t="shared" ref="E198:E199" si="52">B198&amp;$C$155</f>
        <v>7.3.4C01</v>
      </c>
      <c r="F198" s="251" t="s">
        <v>1250</v>
      </c>
      <c r="G198" s="241" t="s">
        <v>697</v>
      </c>
      <c r="H198" s="298">
        <v>67.889339884640037</v>
      </c>
      <c r="I198" s="243">
        <v>7.66</v>
      </c>
      <c r="J198" s="434">
        <f t="shared" si="51"/>
        <v>520.03234351634273</v>
      </c>
      <c r="K198" s="215"/>
      <c r="L198" s="237"/>
      <c r="M198" s="237"/>
      <c r="N198" s="237"/>
      <c r="O198" s="237"/>
      <c r="P198" s="237"/>
    </row>
    <row r="199" spans="1:16" ht="30" outlineLevel="1">
      <c r="A199" s="439"/>
      <c r="B199" s="317" t="s">
        <v>1203</v>
      </c>
      <c r="C199" s="294" t="s">
        <v>6</v>
      </c>
      <c r="D199" s="480" t="s">
        <v>1256</v>
      </c>
      <c r="E199" s="239" t="str">
        <f t="shared" si="52"/>
        <v>7.3.5C01</v>
      </c>
      <c r="F199" s="344" t="s">
        <v>1255</v>
      </c>
      <c r="G199" s="219" t="s">
        <v>1039</v>
      </c>
      <c r="H199" s="298">
        <v>242.69181798760951</v>
      </c>
      <c r="I199" s="243">
        <v>58.37</v>
      </c>
      <c r="J199" s="434">
        <f t="shared" si="51"/>
        <v>14165.921415936766</v>
      </c>
      <c r="K199" s="215"/>
      <c r="L199" s="237"/>
      <c r="M199" s="237"/>
      <c r="N199" s="237"/>
      <c r="O199" s="237"/>
      <c r="P199" s="237"/>
    </row>
    <row r="200" spans="1:16" ht="15.6" outlineLevel="1">
      <c r="A200" s="439"/>
      <c r="B200" s="316" t="s">
        <v>1204</v>
      </c>
      <c r="C200" s="274" t="s">
        <v>1037</v>
      </c>
      <c r="D200" s="274"/>
      <c r="E200" s="274"/>
      <c r="F200" s="274"/>
      <c r="G200" s="274"/>
      <c r="H200" s="331"/>
      <c r="I200" s="274"/>
      <c r="J200" s="440">
        <f>SUM(J201:J202)</f>
        <v>2306.4029463789789</v>
      </c>
      <c r="K200" s="238"/>
      <c r="L200" s="237"/>
      <c r="M200" s="237"/>
      <c r="N200" s="237"/>
      <c r="O200" s="237"/>
      <c r="P200" s="237"/>
    </row>
    <row r="201" spans="1:16" s="223" customFormat="1" ht="30" outlineLevel="1">
      <c r="A201" s="442"/>
      <c r="B201" s="317" t="s">
        <v>1205</v>
      </c>
      <c r="C201" s="293" t="s">
        <v>6</v>
      </c>
      <c r="D201" s="271" t="s">
        <v>1095</v>
      </c>
      <c r="E201" s="239" t="str">
        <f t="shared" ref="E201:E202" si="53">B201&amp;$C$182</f>
        <v>7.4.1C02</v>
      </c>
      <c r="F201" s="222" t="s">
        <v>1102</v>
      </c>
      <c r="G201" s="220" t="s">
        <v>1048</v>
      </c>
      <c r="H201" s="347">
        <v>2.2599999999999998</v>
      </c>
      <c r="I201" s="218">
        <v>780.7</v>
      </c>
      <c r="J201" s="434">
        <f t="shared" ref="J201:J202" si="54">SUM(I201*H201)</f>
        <v>1764.3819999999998</v>
      </c>
      <c r="K201" s="215"/>
      <c r="L201" s="216"/>
      <c r="M201" s="216"/>
      <c r="N201" s="216"/>
      <c r="O201" s="216"/>
      <c r="P201" s="216"/>
    </row>
    <row r="202" spans="1:16" s="223" customFormat="1" ht="30" outlineLevel="1">
      <c r="A202" s="442"/>
      <c r="B202" s="317" t="s">
        <v>1206</v>
      </c>
      <c r="C202" s="296" t="s">
        <v>6</v>
      </c>
      <c r="D202" s="271" t="s">
        <v>1045</v>
      </c>
      <c r="E202" s="239" t="str">
        <f t="shared" si="53"/>
        <v>7.4.2C02</v>
      </c>
      <c r="F202" s="221" t="s">
        <v>22</v>
      </c>
      <c r="G202" s="220" t="s">
        <v>1046</v>
      </c>
      <c r="H202" s="298">
        <v>3.7716299935911133</v>
      </c>
      <c r="I202" s="218">
        <v>143.71</v>
      </c>
      <c r="J202" s="434">
        <f t="shared" si="54"/>
        <v>542.02094637897892</v>
      </c>
      <c r="K202" s="238"/>
      <c r="L202" s="216"/>
      <c r="M202" s="216"/>
      <c r="N202" s="216"/>
      <c r="O202" s="216"/>
      <c r="P202" s="216"/>
    </row>
    <row r="203" spans="1:16" ht="15.6" outlineLevel="1">
      <c r="A203" s="439"/>
      <c r="B203" s="316" t="s">
        <v>1297</v>
      </c>
      <c r="C203" s="274" t="s">
        <v>31</v>
      </c>
      <c r="D203" s="274"/>
      <c r="E203" s="274"/>
      <c r="F203" s="274"/>
      <c r="G203" s="274"/>
      <c r="H203" s="331"/>
      <c r="I203" s="274"/>
      <c r="J203" s="440">
        <f>SUM(J204:J208)</f>
        <v>167288.34213971376</v>
      </c>
      <c r="K203" s="238"/>
      <c r="L203" s="237"/>
      <c r="M203" s="237"/>
      <c r="N203" s="237"/>
      <c r="O203" s="237"/>
      <c r="P203" s="237"/>
    </row>
    <row r="204" spans="1:16" ht="30" outlineLevel="1">
      <c r="A204" s="439"/>
      <c r="B204" s="317" t="s">
        <v>1298</v>
      </c>
      <c r="C204" s="292" t="s">
        <v>6</v>
      </c>
      <c r="D204" s="245" t="s">
        <v>1064</v>
      </c>
      <c r="E204" s="239" t="str">
        <f>B204&amp;$C$182</f>
        <v>7.5.1C02</v>
      </c>
      <c r="F204" s="240" t="s">
        <v>1065</v>
      </c>
      <c r="G204" s="241" t="s">
        <v>1063</v>
      </c>
      <c r="H204" s="330">
        <v>3096.2567827387311</v>
      </c>
      <c r="I204" s="243">
        <v>26.85</v>
      </c>
      <c r="J204" s="434">
        <f t="shared" ref="J204:J208" si="55">SUM(I204*H204)</f>
        <v>83134.494616534939</v>
      </c>
      <c r="K204" s="238"/>
      <c r="L204" s="237"/>
      <c r="M204" s="237"/>
      <c r="N204" s="237"/>
      <c r="O204" s="237"/>
      <c r="P204" s="237"/>
    </row>
    <row r="205" spans="1:16" ht="45" outlineLevel="1">
      <c r="A205" s="439"/>
      <c r="B205" s="317" t="s">
        <v>1299</v>
      </c>
      <c r="C205" s="292" t="s">
        <v>6</v>
      </c>
      <c r="D205" s="245" t="s">
        <v>1075</v>
      </c>
      <c r="E205" s="239" t="str">
        <f>B205&amp;$C$182</f>
        <v>7.5.2C02</v>
      </c>
      <c r="F205" s="240" t="s">
        <v>1076</v>
      </c>
      <c r="G205" s="241" t="s">
        <v>1039</v>
      </c>
      <c r="H205" s="330">
        <v>93.536423841059602</v>
      </c>
      <c r="I205" s="243">
        <v>369.51</v>
      </c>
      <c r="J205" s="434">
        <f t="shared" si="55"/>
        <v>34562.643973509934</v>
      </c>
      <c r="K205" s="238"/>
      <c r="L205" s="237"/>
      <c r="M205" s="237"/>
      <c r="N205" s="237"/>
      <c r="O205" s="237"/>
      <c r="P205" s="237"/>
    </row>
    <row r="206" spans="1:16" ht="45" outlineLevel="1">
      <c r="A206" s="439"/>
      <c r="B206" s="317" t="s">
        <v>1300</v>
      </c>
      <c r="C206" s="292" t="s">
        <v>6</v>
      </c>
      <c r="D206" s="358" t="s">
        <v>1315</v>
      </c>
      <c r="E206" s="239" t="str">
        <f>B206&amp;$C$182</f>
        <v>7.5.3C02</v>
      </c>
      <c r="F206" s="240" t="s">
        <v>1314</v>
      </c>
      <c r="G206" s="241" t="s">
        <v>1039</v>
      </c>
      <c r="H206" s="330">
        <v>155.89403973509934</v>
      </c>
      <c r="I206" s="243">
        <v>182.39</v>
      </c>
      <c r="J206" s="434">
        <f t="shared" si="55"/>
        <v>28433.513907284767</v>
      </c>
      <c r="K206" s="238"/>
      <c r="L206" s="237"/>
      <c r="M206" s="237"/>
      <c r="N206" s="237"/>
      <c r="O206" s="237"/>
      <c r="P206" s="237"/>
    </row>
    <row r="207" spans="1:16" ht="30" outlineLevel="1">
      <c r="A207" s="439"/>
      <c r="B207" s="317" t="s">
        <v>1301</v>
      </c>
      <c r="C207" s="292" t="s">
        <v>6</v>
      </c>
      <c r="D207" s="245" t="s">
        <v>32</v>
      </c>
      <c r="E207" s="239" t="str">
        <f>B207&amp;$C$182</f>
        <v>7.5.4C02</v>
      </c>
      <c r="F207" s="240" t="s">
        <v>1264</v>
      </c>
      <c r="G207" s="241" t="s">
        <v>1039</v>
      </c>
      <c r="H207" s="330">
        <v>93.536423841059602</v>
      </c>
      <c r="I207" s="243">
        <v>49.22</v>
      </c>
      <c r="J207" s="434">
        <f t="shared" si="55"/>
        <v>4603.8627814569536</v>
      </c>
      <c r="K207" s="238"/>
      <c r="L207" s="237"/>
      <c r="M207" s="237"/>
      <c r="N207" s="237"/>
      <c r="O207" s="237"/>
      <c r="P207" s="237"/>
    </row>
    <row r="208" spans="1:16" ht="40.5" customHeight="1" outlineLevel="1">
      <c r="A208" s="439"/>
      <c r="B208" s="317" t="s">
        <v>1412</v>
      </c>
      <c r="C208" s="292" t="s">
        <v>6</v>
      </c>
      <c r="D208" s="245" t="s">
        <v>33</v>
      </c>
      <c r="E208" s="239" t="str">
        <f>B208&amp;$C$182</f>
        <v>7.5.5C02</v>
      </c>
      <c r="F208" s="240" t="s">
        <v>34</v>
      </c>
      <c r="G208" s="241" t="s">
        <v>1039</v>
      </c>
      <c r="H208" s="330">
        <v>143.42251655629138</v>
      </c>
      <c r="I208" s="243">
        <v>115.42</v>
      </c>
      <c r="J208" s="434">
        <f t="shared" si="55"/>
        <v>16553.826860927151</v>
      </c>
      <c r="K208" s="238"/>
      <c r="L208" s="237"/>
      <c r="M208" s="237"/>
      <c r="N208" s="237"/>
      <c r="O208" s="237"/>
      <c r="P208" s="237"/>
    </row>
    <row r="209" spans="1:16" s="281" customFormat="1" ht="23.25" customHeight="1">
      <c r="A209" s="444"/>
      <c r="B209" s="341" t="s">
        <v>1325</v>
      </c>
      <c r="C209" s="341"/>
      <c r="D209" s="341"/>
      <c r="E209" s="341"/>
      <c r="F209" s="304"/>
      <c r="G209" s="304"/>
      <c r="H209" s="304"/>
      <c r="I209" s="305"/>
      <c r="J209" s="445">
        <f>J210+J225+J240+J255</f>
        <v>217369.3326378059</v>
      </c>
      <c r="K209" s="279"/>
      <c r="L209" s="280"/>
      <c r="M209" s="280"/>
      <c r="N209" s="280"/>
      <c r="O209" s="280"/>
      <c r="P209" s="280"/>
    </row>
    <row r="210" spans="1:16" s="289" customFormat="1" ht="17.399999999999999">
      <c r="A210" s="446"/>
      <c r="B210" s="318">
        <v>8</v>
      </c>
      <c r="C210" s="306" t="s">
        <v>1119</v>
      </c>
      <c r="D210" s="307"/>
      <c r="E210" s="329" t="e">
        <f>#REF!</f>
        <v>#REF!</v>
      </c>
      <c r="F210" s="308"/>
      <c r="G210" s="309"/>
      <c r="H210" s="310"/>
      <c r="I210" s="311"/>
      <c r="J210" s="447">
        <f>J211+J213+J216+J219</f>
        <v>17681.77888506329</v>
      </c>
      <c r="K210" s="287"/>
      <c r="L210" s="288"/>
      <c r="M210" s="288"/>
      <c r="N210" s="288"/>
      <c r="O210" s="288"/>
      <c r="P210" s="288"/>
    </row>
    <row r="211" spans="1:16" ht="15.6" outlineLevel="1">
      <c r="A211" s="448"/>
      <c r="B211" s="319" t="s">
        <v>1209</v>
      </c>
      <c r="C211" s="303" t="s">
        <v>28</v>
      </c>
      <c r="D211" s="303"/>
      <c r="E211" s="303"/>
      <c r="F211" s="303"/>
      <c r="G211" s="303"/>
      <c r="H211" s="303"/>
      <c r="I211" s="303"/>
      <c r="J211" s="449">
        <f>J212</f>
        <v>210.90770000000001</v>
      </c>
      <c r="K211" s="238"/>
      <c r="L211" s="237"/>
      <c r="M211" s="237"/>
      <c r="N211" s="237"/>
      <c r="O211" s="237"/>
      <c r="P211" s="237"/>
    </row>
    <row r="212" spans="1:16" ht="30" outlineLevel="1">
      <c r="A212" s="450"/>
      <c r="B212" s="317" t="s">
        <v>1221</v>
      </c>
      <c r="C212" s="292" t="s">
        <v>6</v>
      </c>
      <c r="D212" s="239" t="s">
        <v>1040</v>
      </c>
      <c r="E212" s="239" t="str">
        <f>B212&amp;$C$210</f>
        <v>8.1.1A04</v>
      </c>
      <c r="F212" s="240" t="s">
        <v>21</v>
      </c>
      <c r="G212" s="241" t="s">
        <v>1039</v>
      </c>
      <c r="H212" s="350">
        <v>24.61</v>
      </c>
      <c r="I212" s="243">
        <v>8.57</v>
      </c>
      <c r="J212" s="434">
        <f t="shared" ref="J212" si="56">SUM(I212*H212)</f>
        <v>210.90770000000001</v>
      </c>
      <c r="K212" s="238"/>
      <c r="L212" s="237"/>
      <c r="M212" s="237"/>
      <c r="N212" s="237"/>
      <c r="O212" s="237"/>
      <c r="P212" s="237"/>
    </row>
    <row r="213" spans="1:16" ht="15.6" outlineLevel="1">
      <c r="A213" s="448"/>
      <c r="B213" s="320" t="s">
        <v>1210</v>
      </c>
      <c r="C213" s="273" t="s">
        <v>1126</v>
      </c>
      <c r="D213" s="273"/>
      <c r="E213" s="273"/>
      <c r="F213" s="273"/>
      <c r="G213" s="273"/>
      <c r="H213" s="332"/>
      <c r="I213" s="273"/>
      <c r="J213" s="451">
        <f>SUM(J214:J215)</f>
        <v>3154.1930438818567</v>
      </c>
      <c r="K213" s="238"/>
      <c r="L213" s="237"/>
      <c r="M213" s="237"/>
      <c r="N213" s="237"/>
      <c r="O213" s="237"/>
      <c r="P213" s="237"/>
    </row>
    <row r="214" spans="1:16" ht="51.75" customHeight="1" outlineLevel="1">
      <c r="A214" s="448"/>
      <c r="B214" s="317" t="s">
        <v>1222</v>
      </c>
      <c r="C214" s="294" t="s">
        <v>6</v>
      </c>
      <c r="D214" s="250" t="s">
        <v>1047</v>
      </c>
      <c r="E214" s="239" t="str">
        <f>B214&amp;$C$210</f>
        <v>8.2.1A04</v>
      </c>
      <c r="F214" s="251" t="s">
        <v>23</v>
      </c>
      <c r="G214" s="241" t="s">
        <v>1046</v>
      </c>
      <c r="H214" s="348">
        <v>1.1286919831223627</v>
      </c>
      <c r="I214" s="470">
        <v>123.13</v>
      </c>
      <c r="J214" s="434">
        <f t="shared" ref="J214:J215" si="57">SUM(I214*H214)</f>
        <v>138.97584388185652</v>
      </c>
      <c r="K214" s="238"/>
      <c r="L214" s="237"/>
      <c r="M214" s="237"/>
      <c r="N214" s="237"/>
      <c r="O214" s="237"/>
      <c r="P214" s="237"/>
    </row>
    <row r="215" spans="1:16" ht="30" customHeight="1" outlineLevel="1">
      <c r="A215" s="448"/>
      <c r="B215" s="317" t="s">
        <v>1223</v>
      </c>
      <c r="C215" s="295" t="s">
        <v>6</v>
      </c>
      <c r="D215" s="252" t="s">
        <v>1059</v>
      </c>
      <c r="E215" s="239" t="str">
        <f>B215&amp;$C$210</f>
        <v>8.2.2A04</v>
      </c>
      <c r="F215" s="253" t="s">
        <v>1058</v>
      </c>
      <c r="G215" s="241" t="s">
        <v>1039</v>
      </c>
      <c r="H215" s="348">
        <v>24.61</v>
      </c>
      <c r="I215" s="470">
        <v>122.52</v>
      </c>
      <c r="J215" s="434">
        <f t="shared" si="57"/>
        <v>3015.2172</v>
      </c>
      <c r="K215" s="238"/>
      <c r="L215" s="237"/>
      <c r="M215" s="237"/>
      <c r="N215" s="237"/>
      <c r="O215" s="237"/>
      <c r="P215" s="237"/>
    </row>
    <row r="216" spans="1:16" ht="15.6" outlineLevel="1">
      <c r="A216" s="448"/>
      <c r="B216" s="320" t="s">
        <v>1211</v>
      </c>
      <c r="C216" s="273" t="s">
        <v>1037</v>
      </c>
      <c r="D216" s="273"/>
      <c r="E216" s="273"/>
      <c r="F216" s="273"/>
      <c r="G216" s="273"/>
      <c r="H216" s="332"/>
      <c r="I216" s="273"/>
      <c r="J216" s="451">
        <f>SUM(J217:J218)</f>
        <v>1039.6204873417721</v>
      </c>
      <c r="K216" s="238"/>
      <c r="L216" s="237"/>
      <c r="M216" s="237"/>
      <c r="N216" s="237"/>
      <c r="O216" s="237"/>
      <c r="P216" s="237"/>
    </row>
    <row r="217" spans="1:16" s="223" customFormat="1" ht="30" outlineLevel="1">
      <c r="A217" s="452"/>
      <c r="B217" s="317" t="s">
        <v>1224</v>
      </c>
      <c r="C217" s="293" t="s">
        <v>6</v>
      </c>
      <c r="D217" s="271" t="s">
        <v>1095</v>
      </c>
      <c r="E217" s="239" t="str">
        <f>B217&amp;$C$210</f>
        <v>8.3.1A04</v>
      </c>
      <c r="F217" s="222" t="s">
        <v>1102</v>
      </c>
      <c r="G217" s="220" t="s">
        <v>1048</v>
      </c>
      <c r="H217" s="347">
        <v>1.02</v>
      </c>
      <c r="I217" s="470">
        <v>780.7</v>
      </c>
      <c r="J217" s="434">
        <f t="shared" ref="J217:J218" si="58">SUM(I217*H217)</f>
        <v>796.31400000000008</v>
      </c>
      <c r="K217" s="215"/>
      <c r="L217" s="216"/>
      <c r="M217" s="216"/>
      <c r="N217" s="216"/>
      <c r="O217" s="216"/>
      <c r="P217" s="216"/>
    </row>
    <row r="218" spans="1:16" s="223" customFormat="1" ht="30" outlineLevel="1">
      <c r="A218" s="452"/>
      <c r="B218" s="317" t="s">
        <v>1225</v>
      </c>
      <c r="C218" s="296" t="s">
        <v>6</v>
      </c>
      <c r="D218" s="272" t="s">
        <v>1045</v>
      </c>
      <c r="E218" s="239" t="str">
        <f>B218&amp;$C$210</f>
        <v>8.3.2A04</v>
      </c>
      <c r="F218" s="221" t="s">
        <v>22</v>
      </c>
      <c r="G218" s="220" t="s">
        <v>1046</v>
      </c>
      <c r="H218" s="348">
        <v>1.693037974683544</v>
      </c>
      <c r="I218" s="470">
        <v>143.71</v>
      </c>
      <c r="J218" s="434">
        <f t="shared" si="58"/>
        <v>243.30648734177211</v>
      </c>
      <c r="K218" s="238"/>
      <c r="L218" s="216"/>
      <c r="M218" s="216"/>
      <c r="N218" s="216"/>
      <c r="O218" s="216"/>
      <c r="P218" s="216"/>
    </row>
    <row r="219" spans="1:16" ht="15.6" outlineLevel="1">
      <c r="A219" s="448"/>
      <c r="B219" s="320" t="s">
        <v>1302</v>
      </c>
      <c r="C219" s="273" t="s">
        <v>31</v>
      </c>
      <c r="D219" s="273"/>
      <c r="E219" s="273"/>
      <c r="F219" s="273"/>
      <c r="G219" s="273"/>
      <c r="H219" s="349"/>
      <c r="I219" s="273"/>
      <c r="J219" s="451">
        <f>SUM(J220:J224)</f>
        <v>13277.05765383966</v>
      </c>
      <c r="K219" s="238"/>
      <c r="L219" s="237"/>
      <c r="M219" s="237"/>
      <c r="N219" s="237"/>
      <c r="O219" s="237"/>
      <c r="P219" s="237"/>
    </row>
    <row r="220" spans="1:16" ht="30" outlineLevel="1">
      <c r="A220" s="448"/>
      <c r="B220" s="317" t="s">
        <v>1303</v>
      </c>
      <c r="C220" s="292" t="s">
        <v>6</v>
      </c>
      <c r="D220" s="245" t="s">
        <v>1064</v>
      </c>
      <c r="E220" s="239" t="str">
        <f>B220&amp;$C$210</f>
        <v>8.4.1A04</v>
      </c>
      <c r="F220" s="240" t="s">
        <v>1065</v>
      </c>
      <c r="G220" s="241" t="s">
        <v>1063</v>
      </c>
      <c r="H220" s="350">
        <v>0</v>
      </c>
      <c r="I220" s="243">
        <v>26.85</v>
      </c>
      <c r="J220" s="434">
        <f t="shared" ref="J220:J224" si="59">SUM(I220*H220)</f>
        <v>0</v>
      </c>
      <c r="K220" s="238"/>
      <c r="L220" s="237"/>
      <c r="M220" s="237"/>
      <c r="N220" s="237"/>
      <c r="O220" s="237"/>
      <c r="P220" s="237"/>
    </row>
    <row r="221" spans="1:16" ht="45" outlineLevel="1">
      <c r="A221" s="448"/>
      <c r="B221" s="317" t="s">
        <v>1304</v>
      </c>
      <c r="C221" s="292" t="s">
        <v>6</v>
      </c>
      <c r="D221" s="245" t="s">
        <v>1075</v>
      </c>
      <c r="E221" s="239" t="str">
        <f>B221&amp;$C$210</f>
        <v>8.4.2A04</v>
      </c>
      <c r="F221" s="240" t="s">
        <v>1076</v>
      </c>
      <c r="G221" s="241" t="s">
        <v>1039</v>
      </c>
      <c r="H221" s="348">
        <v>14.765999999999996</v>
      </c>
      <c r="I221" s="243">
        <v>369.51</v>
      </c>
      <c r="J221" s="434">
        <f t="shared" si="59"/>
        <v>5456.184659999999</v>
      </c>
      <c r="K221" s="238"/>
      <c r="L221" s="237"/>
      <c r="M221" s="237"/>
      <c r="N221" s="237"/>
      <c r="O221" s="237"/>
      <c r="P221" s="237"/>
    </row>
    <row r="222" spans="1:16" ht="45" outlineLevel="1">
      <c r="A222" s="448"/>
      <c r="B222" s="317" t="s">
        <v>1305</v>
      </c>
      <c r="C222" s="292" t="s">
        <v>6</v>
      </c>
      <c r="D222" s="358" t="s">
        <v>1315</v>
      </c>
      <c r="E222" s="239" t="str">
        <f>B222&amp;$C$210</f>
        <v>8.4.3A04</v>
      </c>
      <c r="F222" s="240" t="s">
        <v>1314</v>
      </c>
      <c r="G222" s="241" t="s">
        <v>1039</v>
      </c>
      <c r="H222" s="348">
        <v>24.609999999999996</v>
      </c>
      <c r="I222" s="243">
        <v>182.39</v>
      </c>
      <c r="J222" s="434">
        <f t="shared" si="59"/>
        <v>4488.6178999999993</v>
      </c>
      <c r="K222" s="238"/>
      <c r="L222" s="237"/>
      <c r="M222" s="237"/>
      <c r="N222" s="237"/>
      <c r="O222" s="237"/>
      <c r="P222" s="237"/>
    </row>
    <row r="223" spans="1:16" ht="15.6" outlineLevel="1">
      <c r="A223" s="448"/>
      <c r="B223" s="317" t="s">
        <v>1306</v>
      </c>
      <c r="C223" s="292" t="s">
        <v>6</v>
      </c>
      <c r="D223" s="245" t="s">
        <v>32</v>
      </c>
      <c r="E223" s="239" t="str">
        <f>B223&amp;$C$210</f>
        <v>8.4.4A04</v>
      </c>
      <c r="F223" s="240" t="s">
        <v>1051</v>
      </c>
      <c r="G223" s="241" t="s">
        <v>1039</v>
      </c>
      <c r="H223" s="348">
        <v>14.765999999999996</v>
      </c>
      <c r="I223" s="243">
        <v>49.22</v>
      </c>
      <c r="J223" s="434">
        <f t="shared" si="59"/>
        <v>726.78251999999986</v>
      </c>
      <c r="K223" s="238"/>
      <c r="L223" s="237"/>
      <c r="M223" s="237"/>
      <c r="N223" s="237"/>
      <c r="O223" s="237"/>
      <c r="P223" s="237"/>
    </row>
    <row r="224" spans="1:16" ht="42" customHeight="1" outlineLevel="1">
      <c r="A224" s="448"/>
      <c r="B224" s="317" t="s">
        <v>1413</v>
      </c>
      <c r="C224" s="292" t="s">
        <v>6</v>
      </c>
      <c r="D224" s="245" t="s">
        <v>33</v>
      </c>
      <c r="E224" s="239" t="str">
        <f>B224&amp;$C$210</f>
        <v>8.4.5A04</v>
      </c>
      <c r="F224" s="240" t="s">
        <v>34</v>
      </c>
      <c r="G224" s="241" t="s">
        <v>1039</v>
      </c>
      <c r="H224" s="348">
        <v>22.573839662447252</v>
      </c>
      <c r="I224" s="243">
        <v>115.42</v>
      </c>
      <c r="J224" s="434">
        <f t="shared" si="59"/>
        <v>2605.4725738396619</v>
      </c>
      <c r="K224" s="238"/>
      <c r="L224" s="237"/>
      <c r="M224" s="237"/>
      <c r="N224" s="237"/>
      <c r="O224" s="237"/>
      <c r="P224" s="237"/>
    </row>
    <row r="225" spans="1:16" s="289" customFormat="1" ht="17.399999999999999">
      <c r="A225" s="446"/>
      <c r="B225" s="318">
        <v>9</v>
      </c>
      <c r="C225" s="306" t="s">
        <v>1118</v>
      </c>
      <c r="D225" s="307"/>
      <c r="E225" s="329" t="e">
        <f>#REF!</f>
        <v>#REF!</v>
      </c>
      <c r="F225" s="308"/>
      <c r="G225" s="309"/>
      <c r="H225" s="351"/>
      <c r="I225" s="311"/>
      <c r="J225" s="447">
        <f>J226+J228+J231+J234</f>
        <v>25905.821306540085</v>
      </c>
      <c r="K225" s="287"/>
      <c r="L225" s="288"/>
      <c r="M225" s="288"/>
      <c r="N225" s="288"/>
      <c r="O225" s="288"/>
      <c r="P225" s="288"/>
    </row>
    <row r="226" spans="1:16" ht="15.6" outlineLevel="1">
      <c r="A226" s="448"/>
      <c r="B226" s="320" t="s">
        <v>1212</v>
      </c>
      <c r="C226" s="273" t="s">
        <v>28</v>
      </c>
      <c r="D226" s="273"/>
      <c r="E226" s="273"/>
      <c r="F226" s="273"/>
      <c r="G226" s="273"/>
      <c r="H226" s="352"/>
      <c r="I226" s="273"/>
      <c r="J226" s="451">
        <f>J227</f>
        <v>249.3013</v>
      </c>
      <c r="K226" s="238"/>
      <c r="L226" s="237"/>
      <c r="M226" s="237"/>
      <c r="N226" s="237"/>
      <c r="O226" s="237"/>
      <c r="P226" s="237"/>
    </row>
    <row r="227" spans="1:16" ht="30" outlineLevel="1">
      <c r="A227" s="450"/>
      <c r="B227" s="317" t="s">
        <v>1226</v>
      </c>
      <c r="C227" s="292" t="s">
        <v>6</v>
      </c>
      <c r="D227" s="239" t="s">
        <v>1040</v>
      </c>
      <c r="E227" s="239" t="str">
        <f>B227&amp;$C$225</f>
        <v>9.1.1A03</v>
      </c>
      <c r="F227" s="240" t="s">
        <v>21</v>
      </c>
      <c r="G227" s="241" t="s">
        <v>1039</v>
      </c>
      <c r="H227" s="350">
        <v>29.09</v>
      </c>
      <c r="I227" s="243">
        <v>8.57</v>
      </c>
      <c r="J227" s="434">
        <f t="shared" ref="J227" si="60">SUM(I227*H227)</f>
        <v>249.3013</v>
      </c>
      <c r="K227" s="238"/>
      <c r="L227" s="237"/>
      <c r="M227" s="237"/>
      <c r="N227" s="237"/>
      <c r="O227" s="237"/>
      <c r="P227" s="237"/>
    </row>
    <row r="228" spans="1:16" ht="15.6" outlineLevel="1">
      <c r="A228" s="448"/>
      <c r="B228" s="320" t="s">
        <v>1213</v>
      </c>
      <c r="C228" s="273" t="s">
        <v>1126</v>
      </c>
      <c r="D228" s="273"/>
      <c r="E228" s="273"/>
      <c r="F228" s="273"/>
      <c r="G228" s="273"/>
      <c r="H228" s="349"/>
      <c r="I228" s="273"/>
      <c r="J228" s="451">
        <f>SUM(J229:J230)</f>
        <v>3728.4100172995782</v>
      </c>
      <c r="K228" s="238"/>
      <c r="L228" s="237"/>
      <c r="M228" s="237"/>
      <c r="N228" s="237"/>
      <c r="O228" s="237"/>
      <c r="P228" s="237"/>
    </row>
    <row r="229" spans="1:16" ht="51.75" customHeight="1" outlineLevel="1">
      <c r="A229" s="448"/>
      <c r="B229" s="317" t="s">
        <v>1227</v>
      </c>
      <c r="C229" s="294" t="s">
        <v>6</v>
      </c>
      <c r="D229" s="250" t="s">
        <v>1047</v>
      </c>
      <c r="E229" s="239" t="str">
        <f t="shared" ref="E229:E230" si="61">B229&amp;$C$225</f>
        <v>9.2.1A03</v>
      </c>
      <c r="F229" s="251" t="s">
        <v>23</v>
      </c>
      <c r="G229" s="241" t="s">
        <v>1046</v>
      </c>
      <c r="H229" s="348">
        <v>1.3343881856540083</v>
      </c>
      <c r="I229" s="470">
        <v>123.13</v>
      </c>
      <c r="J229" s="434">
        <f t="shared" ref="J229:J230" si="62">SUM(I229*H229)</f>
        <v>164.30321729957802</v>
      </c>
      <c r="K229" s="238"/>
      <c r="L229" s="237"/>
      <c r="M229" s="237"/>
      <c r="N229" s="237"/>
      <c r="O229" s="237"/>
      <c r="P229" s="237"/>
    </row>
    <row r="230" spans="1:16" ht="30" customHeight="1" outlineLevel="1">
      <c r="A230" s="448"/>
      <c r="B230" s="317" t="s">
        <v>1228</v>
      </c>
      <c r="C230" s="295" t="s">
        <v>6</v>
      </c>
      <c r="D230" s="252" t="s">
        <v>1059</v>
      </c>
      <c r="E230" s="239" t="str">
        <f t="shared" si="61"/>
        <v>9.2.2A03</v>
      </c>
      <c r="F230" s="253" t="s">
        <v>1058</v>
      </c>
      <c r="G230" s="241" t="s">
        <v>1039</v>
      </c>
      <c r="H230" s="350">
        <v>29.09</v>
      </c>
      <c r="I230" s="470">
        <v>122.52</v>
      </c>
      <c r="J230" s="434">
        <f t="shared" si="62"/>
        <v>3564.1068</v>
      </c>
      <c r="K230" s="238"/>
      <c r="L230" s="237"/>
      <c r="M230" s="237"/>
      <c r="N230" s="237"/>
      <c r="O230" s="237"/>
      <c r="P230" s="237"/>
    </row>
    <row r="231" spans="1:16" ht="15.6" outlineLevel="1">
      <c r="A231" s="448"/>
      <c r="B231" s="320" t="s">
        <v>1214</v>
      </c>
      <c r="C231" s="273" t="s">
        <v>1037</v>
      </c>
      <c r="D231" s="273"/>
      <c r="E231" s="273"/>
      <c r="F231" s="273"/>
      <c r="G231" s="273"/>
      <c r="H231" s="349"/>
      <c r="I231" s="273"/>
      <c r="J231" s="451">
        <f>SUM(J232:J233)</f>
        <v>1083.9613892405064</v>
      </c>
      <c r="K231" s="238"/>
      <c r="L231" s="237"/>
      <c r="M231" s="237"/>
      <c r="N231" s="237"/>
      <c r="O231" s="237"/>
      <c r="P231" s="237"/>
    </row>
    <row r="232" spans="1:16" s="223" customFormat="1" ht="30" outlineLevel="1">
      <c r="A232" s="452"/>
      <c r="B232" s="317" t="s">
        <v>1229</v>
      </c>
      <c r="C232" s="293" t="s">
        <v>6</v>
      </c>
      <c r="D232" s="271" t="s">
        <v>1095</v>
      </c>
      <c r="E232" s="239" t="str">
        <f t="shared" ref="E232:E233" si="63">B232&amp;$C$225</f>
        <v>9.3.1A03</v>
      </c>
      <c r="F232" s="222" t="s">
        <v>1102</v>
      </c>
      <c r="G232" s="220" t="s">
        <v>1048</v>
      </c>
      <c r="H232" s="347">
        <v>1.02</v>
      </c>
      <c r="I232" s="470">
        <v>780.7</v>
      </c>
      <c r="J232" s="434">
        <f t="shared" ref="J232:J233" si="64">SUM(I232*H232)</f>
        <v>796.31400000000008</v>
      </c>
      <c r="K232" s="215"/>
      <c r="L232" s="216"/>
      <c r="M232" s="216"/>
      <c r="N232" s="216"/>
      <c r="O232" s="216"/>
      <c r="P232" s="216"/>
    </row>
    <row r="233" spans="1:16" s="223" customFormat="1" ht="30" outlineLevel="1">
      <c r="A233" s="452"/>
      <c r="B233" s="317" t="s">
        <v>1230</v>
      </c>
      <c r="C233" s="296" t="s">
        <v>6</v>
      </c>
      <c r="D233" s="272" t="s">
        <v>1045</v>
      </c>
      <c r="E233" s="239" t="str">
        <f t="shared" si="63"/>
        <v>9.3.2A03</v>
      </c>
      <c r="F233" s="221" t="s">
        <v>22</v>
      </c>
      <c r="G233" s="220" t="s">
        <v>1046</v>
      </c>
      <c r="H233" s="348">
        <v>2.0015822784810124</v>
      </c>
      <c r="I233" s="470">
        <v>143.71</v>
      </c>
      <c r="J233" s="434">
        <f t="shared" si="64"/>
        <v>287.6473892405063</v>
      </c>
      <c r="K233" s="238"/>
      <c r="L233" s="216"/>
      <c r="M233" s="216"/>
      <c r="N233" s="216"/>
      <c r="O233" s="216"/>
      <c r="P233" s="216"/>
    </row>
    <row r="234" spans="1:16" ht="15.6" outlineLevel="1">
      <c r="A234" s="448"/>
      <c r="B234" s="320" t="s">
        <v>1437</v>
      </c>
      <c r="C234" s="273" t="s">
        <v>31</v>
      </c>
      <c r="D234" s="273"/>
      <c r="E234" s="273"/>
      <c r="F234" s="273"/>
      <c r="G234" s="273"/>
      <c r="H234" s="349"/>
      <c r="I234" s="273"/>
      <c r="J234" s="451">
        <f>SUM(J235:J239)</f>
        <v>20844.1486</v>
      </c>
      <c r="K234" s="238"/>
      <c r="L234" s="237"/>
      <c r="M234" s="237"/>
      <c r="N234" s="237"/>
      <c r="O234" s="237"/>
      <c r="P234" s="237"/>
    </row>
    <row r="235" spans="1:16" ht="30" outlineLevel="1">
      <c r="A235" s="448"/>
      <c r="B235" s="317" t="s">
        <v>1438</v>
      </c>
      <c r="C235" s="292" t="s">
        <v>6</v>
      </c>
      <c r="D235" s="245" t="s">
        <v>1064</v>
      </c>
      <c r="E235" s="239" t="str">
        <f>B235&amp;$C$225</f>
        <v>9.4.1A03</v>
      </c>
      <c r="F235" s="240" t="s">
        <v>1065</v>
      </c>
      <c r="G235" s="241" t="s">
        <v>1063</v>
      </c>
      <c r="H235" s="350">
        <v>0</v>
      </c>
      <c r="I235" s="243">
        <v>26.85</v>
      </c>
      <c r="J235" s="434">
        <f t="shared" ref="J235:J239" si="65">SUM(I235*H235)</f>
        <v>0</v>
      </c>
      <c r="K235" s="238"/>
      <c r="L235" s="237"/>
      <c r="M235" s="237"/>
      <c r="N235" s="237"/>
      <c r="O235" s="237"/>
      <c r="P235" s="237"/>
    </row>
    <row r="236" spans="1:16" ht="45" outlineLevel="1">
      <c r="A236" s="448"/>
      <c r="B236" s="317" t="s">
        <v>1439</v>
      </c>
      <c r="C236" s="292" t="s">
        <v>6</v>
      </c>
      <c r="D236" s="245" t="s">
        <v>1075</v>
      </c>
      <c r="E236" s="239" t="str">
        <f>B236&amp;$C$225</f>
        <v>9.4.2A03</v>
      </c>
      <c r="F236" s="240" t="s">
        <v>1076</v>
      </c>
      <c r="G236" s="241" t="s">
        <v>1039</v>
      </c>
      <c r="H236" s="350">
        <v>29.09</v>
      </c>
      <c r="I236" s="243">
        <v>369.51</v>
      </c>
      <c r="J236" s="434">
        <f t="shared" si="65"/>
        <v>10749.045899999999</v>
      </c>
      <c r="K236" s="238"/>
      <c r="L236" s="237"/>
      <c r="M236" s="237"/>
      <c r="N236" s="237"/>
      <c r="O236" s="237"/>
      <c r="P236" s="237"/>
    </row>
    <row r="237" spans="1:16" ht="45" outlineLevel="1">
      <c r="A237" s="448"/>
      <c r="B237" s="317" t="s">
        <v>1440</v>
      </c>
      <c r="C237" s="292" t="s">
        <v>6</v>
      </c>
      <c r="D237" s="358" t="s">
        <v>1315</v>
      </c>
      <c r="E237" s="239" t="str">
        <f>B237&amp;$C$225</f>
        <v>9.4.3A03</v>
      </c>
      <c r="F237" s="240" t="s">
        <v>1314</v>
      </c>
      <c r="G237" s="241" t="s">
        <v>1039</v>
      </c>
      <c r="H237" s="350">
        <v>29.09</v>
      </c>
      <c r="I237" s="243">
        <v>182.39</v>
      </c>
      <c r="J237" s="434">
        <f t="shared" si="65"/>
        <v>5305.7250999999997</v>
      </c>
      <c r="K237" s="238"/>
      <c r="L237" s="237"/>
      <c r="M237" s="237"/>
      <c r="N237" s="237"/>
      <c r="O237" s="237"/>
      <c r="P237" s="237"/>
    </row>
    <row r="238" spans="1:16" ht="15.6" outlineLevel="1">
      <c r="A238" s="448"/>
      <c r="B238" s="317" t="s">
        <v>1441</v>
      </c>
      <c r="C238" s="292" t="s">
        <v>6</v>
      </c>
      <c r="D238" s="245" t="s">
        <v>32</v>
      </c>
      <c r="E238" s="239" t="str">
        <f>B238&amp;$C$225</f>
        <v>9.4.4A03</v>
      </c>
      <c r="F238" s="240" t="s">
        <v>1051</v>
      </c>
      <c r="G238" s="241" t="s">
        <v>1039</v>
      </c>
      <c r="H238" s="350">
        <v>29.09</v>
      </c>
      <c r="I238" s="243">
        <v>49.22</v>
      </c>
      <c r="J238" s="434">
        <f t="shared" si="65"/>
        <v>1431.8098</v>
      </c>
      <c r="K238" s="238"/>
      <c r="L238" s="237"/>
      <c r="M238" s="237"/>
      <c r="N238" s="237"/>
      <c r="O238" s="237"/>
      <c r="P238" s="237"/>
    </row>
    <row r="239" spans="1:16" ht="30.75" customHeight="1" outlineLevel="1">
      <c r="A239" s="448"/>
      <c r="B239" s="317" t="s">
        <v>1442</v>
      </c>
      <c r="C239" s="292" t="s">
        <v>6</v>
      </c>
      <c r="D239" s="245" t="s">
        <v>33</v>
      </c>
      <c r="E239" s="239" t="str">
        <f>B239&amp;$C$225</f>
        <v>9.4.5A03</v>
      </c>
      <c r="F239" s="240" t="s">
        <v>34</v>
      </c>
      <c r="G239" s="241" t="s">
        <v>1039</v>
      </c>
      <c r="H239" s="350">
        <v>29.09</v>
      </c>
      <c r="I239" s="243">
        <v>115.42</v>
      </c>
      <c r="J239" s="434">
        <f t="shared" si="65"/>
        <v>3357.5677999999998</v>
      </c>
      <c r="K239" s="238"/>
      <c r="L239" s="237"/>
      <c r="M239" s="237"/>
      <c r="N239" s="237"/>
      <c r="O239" s="237"/>
      <c r="P239" s="237"/>
    </row>
    <row r="240" spans="1:16" s="289" customFormat="1" ht="17.399999999999999">
      <c r="A240" s="446"/>
      <c r="B240" s="318">
        <v>10</v>
      </c>
      <c r="C240" s="306" t="s">
        <v>1116</v>
      </c>
      <c r="D240" s="307"/>
      <c r="E240" s="329" t="e">
        <f>#REF!</f>
        <v>#REF!</v>
      </c>
      <c r="F240" s="308"/>
      <c r="G240" s="309"/>
      <c r="H240" s="351"/>
      <c r="I240" s="311"/>
      <c r="J240" s="447">
        <f>J241+J243+J246+J249</f>
        <v>155713.51445632911</v>
      </c>
      <c r="K240" s="287"/>
      <c r="L240" s="288"/>
      <c r="M240" s="288"/>
      <c r="N240" s="288"/>
      <c r="O240" s="288"/>
      <c r="P240" s="288"/>
    </row>
    <row r="241" spans="1:16" ht="15.6" outlineLevel="1">
      <c r="A241" s="448"/>
      <c r="B241" s="320" t="s">
        <v>1215</v>
      </c>
      <c r="C241" s="273" t="s">
        <v>28</v>
      </c>
      <c r="D241" s="273"/>
      <c r="E241" s="273"/>
      <c r="F241" s="273"/>
      <c r="G241" s="273"/>
      <c r="H241" s="352"/>
      <c r="I241" s="273"/>
      <c r="J241" s="451">
        <f>J242</f>
        <v>1236.8224</v>
      </c>
      <c r="K241" s="238"/>
      <c r="L241" s="237"/>
      <c r="M241" s="237"/>
      <c r="N241" s="237"/>
      <c r="O241" s="237"/>
      <c r="P241" s="237"/>
    </row>
    <row r="242" spans="1:16" ht="30" outlineLevel="1">
      <c r="A242" s="450"/>
      <c r="B242" s="317" t="s">
        <v>1231</v>
      </c>
      <c r="C242" s="353" t="s">
        <v>6</v>
      </c>
      <c r="D242" s="354" t="s">
        <v>1040</v>
      </c>
      <c r="E242" s="354" t="str">
        <f>B242&amp;$C$240</f>
        <v>10.1.1A01</v>
      </c>
      <c r="F242" s="342" t="s">
        <v>21</v>
      </c>
      <c r="G242" s="342" t="s">
        <v>1039</v>
      </c>
      <c r="H242" s="355">
        <v>144.32</v>
      </c>
      <c r="I242" s="243">
        <v>8.57</v>
      </c>
      <c r="J242" s="434">
        <f t="shared" ref="J242" si="66">SUM(I242*H242)</f>
        <v>1236.8224</v>
      </c>
      <c r="K242" s="238"/>
      <c r="L242" s="237"/>
      <c r="M242" s="237"/>
      <c r="N242" s="237"/>
      <c r="O242" s="237"/>
      <c r="P242" s="237"/>
    </row>
    <row r="243" spans="1:16" ht="15.6" outlineLevel="1">
      <c r="A243" s="448"/>
      <c r="B243" s="320" t="s">
        <v>1216</v>
      </c>
      <c r="C243" s="273" t="s">
        <v>1126</v>
      </c>
      <c r="D243" s="273"/>
      <c r="E243" s="273"/>
      <c r="F243" s="273"/>
      <c r="G243" s="273"/>
      <c r="H243" s="332"/>
      <c r="I243" s="273"/>
      <c r="J243" s="451">
        <f>SUM(J244:J245)</f>
        <v>18497.108288185653</v>
      </c>
      <c r="K243" s="238"/>
      <c r="L243" s="237"/>
      <c r="M243" s="237"/>
      <c r="N243" s="237"/>
      <c r="O243" s="237"/>
      <c r="P243" s="237"/>
    </row>
    <row r="244" spans="1:16" ht="51.75" customHeight="1" outlineLevel="1">
      <c r="A244" s="448"/>
      <c r="B244" s="317" t="s">
        <v>1232</v>
      </c>
      <c r="C244" s="294" t="s">
        <v>6</v>
      </c>
      <c r="D244" s="250" t="s">
        <v>1047</v>
      </c>
      <c r="E244" s="239" t="str">
        <f>B244&amp;$C$240</f>
        <v>10.2.1A01</v>
      </c>
      <c r="F244" s="251" t="s">
        <v>23</v>
      </c>
      <c r="G244" s="241" t="s">
        <v>1046</v>
      </c>
      <c r="H244" s="348">
        <v>6.6191983122362865</v>
      </c>
      <c r="I244" s="470">
        <v>123.13</v>
      </c>
      <c r="J244" s="434">
        <f t="shared" ref="J244:J245" si="67">SUM(I244*H244)</f>
        <v>815.02188818565389</v>
      </c>
      <c r="K244" s="238"/>
      <c r="L244" s="237"/>
      <c r="M244" s="237"/>
      <c r="N244" s="237"/>
      <c r="O244" s="237"/>
      <c r="P244" s="237"/>
    </row>
    <row r="245" spans="1:16" ht="30" customHeight="1" outlineLevel="1">
      <c r="A245" s="448"/>
      <c r="B245" s="317" t="s">
        <v>1233</v>
      </c>
      <c r="C245" s="295" t="s">
        <v>6</v>
      </c>
      <c r="D245" s="252" t="s">
        <v>1059</v>
      </c>
      <c r="E245" s="239" t="str">
        <f>B245&amp;$C$240</f>
        <v>10.2.2A01</v>
      </c>
      <c r="F245" s="253" t="s">
        <v>1058</v>
      </c>
      <c r="G245" s="241" t="s">
        <v>1039</v>
      </c>
      <c r="H245" s="355">
        <v>144.32</v>
      </c>
      <c r="I245" s="470">
        <v>122.52</v>
      </c>
      <c r="J245" s="434">
        <f t="shared" si="67"/>
        <v>17682.0864</v>
      </c>
      <c r="K245" s="238"/>
      <c r="L245" s="237"/>
      <c r="M245" s="237"/>
      <c r="N245" s="237"/>
      <c r="O245" s="237"/>
      <c r="P245" s="237"/>
    </row>
    <row r="246" spans="1:16" ht="15.6" outlineLevel="1">
      <c r="A246" s="448"/>
      <c r="B246" s="320" t="s">
        <v>1217</v>
      </c>
      <c r="C246" s="273" t="s">
        <v>1037</v>
      </c>
      <c r="D246" s="273"/>
      <c r="E246" s="273"/>
      <c r="F246" s="273"/>
      <c r="G246" s="273"/>
      <c r="H246" s="349"/>
      <c r="I246" s="273"/>
      <c r="J246" s="451">
        <f>SUM(J247:J248)</f>
        <v>2223.1814841772152</v>
      </c>
      <c r="K246" s="238"/>
      <c r="L246" s="237"/>
      <c r="M246" s="237"/>
      <c r="N246" s="237"/>
      <c r="O246" s="237"/>
      <c r="P246" s="237"/>
    </row>
    <row r="247" spans="1:16" s="223" customFormat="1" ht="30" outlineLevel="1">
      <c r="A247" s="452"/>
      <c r="B247" s="317" t="s">
        <v>1414</v>
      </c>
      <c r="C247" s="293" t="s">
        <v>6</v>
      </c>
      <c r="D247" s="271" t="s">
        <v>1095</v>
      </c>
      <c r="E247" s="239" t="str">
        <f>B247&amp;$C$240</f>
        <v>10.3.1A01</v>
      </c>
      <c r="F247" s="222" t="s">
        <v>1102</v>
      </c>
      <c r="G247" s="220" t="s">
        <v>1048</v>
      </c>
      <c r="H247" s="347">
        <v>1.02</v>
      </c>
      <c r="I247" s="470">
        <v>780.7</v>
      </c>
      <c r="J247" s="434">
        <f t="shared" ref="J247:J248" si="68">SUM(I247*H247)</f>
        <v>796.31400000000008</v>
      </c>
      <c r="K247" s="215"/>
      <c r="L247" s="216"/>
      <c r="M247" s="216"/>
      <c r="N247" s="216"/>
      <c r="O247" s="216"/>
      <c r="P247" s="216"/>
    </row>
    <row r="248" spans="1:16" s="223" customFormat="1" ht="30" outlineLevel="1">
      <c r="A248" s="452"/>
      <c r="B248" s="317" t="s">
        <v>1234</v>
      </c>
      <c r="C248" s="296" t="s">
        <v>6</v>
      </c>
      <c r="D248" s="272" t="s">
        <v>1045</v>
      </c>
      <c r="E248" s="239" t="str">
        <f>B248&amp;$C$240</f>
        <v>10.3.2A01</v>
      </c>
      <c r="F248" s="221" t="s">
        <v>22</v>
      </c>
      <c r="G248" s="220" t="s">
        <v>1046</v>
      </c>
      <c r="H248" s="348">
        <v>9.9287974683544302</v>
      </c>
      <c r="I248" s="470">
        <v>143.71</v>
      </c>
      <c r="J248" s="434">
        <f t="shared" si="68"/>
        <v>1426.8674841772151</v>
      </c>
      <c r="K248" s="238"/>
      <c r="L248" s="216"/>
      <c r="M248" s="216"/>
      <c r="N248" s="216"/>
      <c r="O248" s="216"/>
      <c r="P248" s="216"/>
    </row>
    <row r="249" spans="1:16" ht="15.6" outlineLevel="1">
      <c r="A249" s="448"/>
      <c r="B249" s="320" t="s">
        <v>1443</v>
      </c>
      <c r="C249" s="273" t="s">
        <v>31</v>
      </c>
      <c r="D249" s="273"/>
      <c r="E249" s="273"/>
      <c r="F249" s="273"/>
      <c r="G249" s="273"/>
      <c r="H249" s="349"/>
      <c r="I249" s="273"/>
      <c r="J249" s="451">
        <f>SUM(J250:J254)</f>
        <v>133756.40228396625</v>
      </c>
      <c r="K249" s="238"/>
      <c r="L249" s="237"/>
      <c r="M249" s="237"/>
      <c r="N249" s="237"/>
      <c r="O249" s="237"/>
      <c r="P249" s="237"/>
    </row>
    <row r="250" spans="1:16" ht="30" outlineLevel="1">
      <c r="A250" s="448"/>
      <c r="B250" s="317" t="s">
        <v>1444</v>
      </c>
      <c r="C250" s="292" t="s">
        <v>6</v>
      </c>
      <c r="D250" s="245" t="s">
        <v>1064</v>
      </c>
      <c r="E250" s="239" t="str">
        <f>B250&amp;$C$240</f>
        <v>10.4.1A01</v>
      </c>
      <c r="F250" s="240" t="s">
        <v>1065</v>
      </c>
      <c r="G250" s="241" t="s">
        <v>1063</v>
      </c>
      <c r="H250" s="350">
        <v>1181.49</v>
      </c>
      <c r="I250" s="243">
        <v>26.85</v>
      </c>
      <c r="J250" s="434">
        <f t="shared" ref="J250:J254" si="69">SUM(I250*H250)</f>
        <v>31723.006500000003</v>
      </c>
      <c r="K250" s="238"/>
      <c r="L250" s="237"/>
      <c r="M250" s="237"/>
      <c r="N250" s="237"/>
      <c r="O250" s="237"/>
      <c r="P250" s="237"/>
    </row>
    <row r="251" spans="1:16" ht="45" outlineLevel="1">
      <c r="A251" s="448"/>
      <c r="B251" s="317" t="s">
        <v>1445</v>
      </c>
      <c r="C251" s="292" t="s">
        <v>6</v>
      </c>
      <c r="D251" s="245" t="s">
        <v>1075</v>
      </c>
      <c r="E251" s="239" t="str">
        <f>B251&amp;$C$240</f>
        <v>10.4.2A01</v>
      </c>
      <c r="F251" s="240" t="s">
        <v>1076</v>
      </c>
      <c r="G251" s="241" t="s">
        <v>1039</v>
      </c>
      <c r="H251" s="355">
        <v>144.32</v>
      </c>
      <c r="I251" s="243">
        <v>369.51</v>
      </c>
      <c r="J251" s="434">
        <f t="shared" si="69"/>
        <v>53327.683199999999</v>
      </c>
      <c r="K251" s="238"/>
      <c r="L251" s="237"/>
      <c r="M251" s="237"/>
      <c r="N251" s="237"/>
      <c r="O251" s="237"/>
      <c r="P251" s="237"/>
    </row>
    <row r="252" spans="1:16" ht="45" outlineLevel="1">
      <c r="A252" s="448"/>
      <c r="B252" s="317" t="s">
        <v>1446</v>
      </c>
      <c r="C252" s="292" t="s">
        <v>6</v>
      </c>
      <c r="D252" s="358" t="s">
        <v>1315</v>
      </c>
      <c r="E252" s="239" t="str">
        <f>B252&amp;$C$240</f>
        <v>10.4.3A01</v>
      </c>
      <c r="F252" s="240" t="s">
        <v>1314</v>
      </c>
      <c r="G252" s="241" t="s">
        <v>1039</v>
      </c>
      <c r="H252" s="355">
        <v>144.32</v>
      </c>
      <c r="I252" s="243">
        <v>182.39</v>
      </c>
      <c r="J252" s="434">
        <f t="shared" si="69"/>
        <v>26322.524799999996</v>
      </c>
      <c r="K252" s="238"/>
      <c r="L252" s="237"/>
      <c r="M252" s="237"/>
      <c r="N252" s="237"/>
      <c r="O252" s="237"/>
      <c r="P252" s="237"/>
    </row>
    <row r="253" spans="1:16" ht="15.6" outlineLevel="1">
      <c r="A253" s="448"/>
      <c r="B253" s="317" t="s">
        <v>1447</v>
      </c>
      <c r="C253" s="292" t="s">
        <v>6</v>
      </c>
      <c r="D253" s="245" t="s">
        <v>32</v>
      </c>
      <c r="E253" s="239" t="str">
        <f>B253&amp;$C$240</f>
        <v>10.4.4A01</v>
      </c>
      <c r="F253" s="240" t="s">
        <v>1051</v>
      </c>
      <c r="G253" s="241" t="s">
        <v>1039</v>
      </c>
      <c r="H253" s="355">
        <v>144.32</v>
      </c>
      <c r="I253" s="243">
        <v>49.22</v>
      </c>
      <c r="J253" s="434">
        <f t="shared" si="69"/>
        <v>7103.4303999999993</v>
      </c>
      <c r="K253" s="238"/>
      <c r="L253" s="237"/>
      <c r="M253" s="237"/>
      <c r="N253" s="237"/>
      <c r="O253" s="237"/>
      <c r="P253" s="237"/>
    </row>
    <row r="254" spans="1:16" ht="26.25" customHeight="1" outlineLevel="1">
      <c r="A254" s="448"/>
      <c r="B254" s="317" t="s">
        <v>1448</v>
      </c>
      <c r="C254" s="292" t="s">
        <v>6</v>
      </c>
      <c r="D254" s="245" t="s">
        <v>33</v>
      </c>
      <c r="E254" s="239" t="str">
        <f>B254&amp;$C$240</f>
        <v>10.4.5A01</v>
      </c>
      <c r="F254" s="240" t="s">
        <v>34</v>
      </c>
      <c r="G254" s="241" t="s">
        <v>1039</v>
      </c>
      <c r="H254" s="350">
        <v>132.38396624472571</v>
      </c>
      <c r="I254" s="243">
        <v>115.42</v>
      </c>
      <c r="J254" s="434">
        <f t="shared" si="69"/>
        <v>15279.757383966242</v>
      </c>
      <c r="K254" s="238"/>
      <c r="L254" s="237"/>
      <c r="M254" s="237"/>
      <c r="N254" s="237"/>
      <c r="O254" s="237"/>
      <c r="P254" s="237"/>
    </row>
    <row r="255" spans="1:16" s="289" customFormat="1" ht="17.399999999999999">
      <c r="A255" s="446"/>
      <c r="B255" s="318">
        <v>11</v>
      </c>
      <c r="C255" s="306" t="s">
        <v>1117</v>
      </c>
      <c r="D255" s="307"/>
      <c r="E255" s="329" t="e">
        <f>#REF!</f>
        <v>#REF!</v>
      </c>
      <c r="F255" s="308"/>
      <c r="G255" s="309"/>
      <c r="H255" s="351"/>
      <c r="I255" s="311"/>
      <c r="J255" s="447">
        <f>J256+J258+J261+J264</f>
        <v>18068.217989873418</v>
      </c>
      <c r="K255" s="287"/>
      <c r="L255" s="288"/>
      <c r="M255" s="288"/>
      <c r="N255" s="288"/>
      <c r="O255" s="288"/>
      <c r="P255" s="288"/>
    </row>
    <row r="256" spans="1:16" ht="15.6" outlineLevel="1">
      <c r="A256" s="448"/>
      <c r="B256" s="320" t="s">
        <v>1218</v>
      </c>
      <c r="C256" s="273" t="s">
        <v>28</v>
      </c>
      <c r="D256" s="273"/>
      <c r="E256" s="273"/>
      <c r="F256" s="273"/>
      <c r="G256" s="273"/>
      <c r="H256" s="352"/>
      <c r="I256" s="273"/>
      <c r="J256" s="451">
        <f>J257</f>
        <v>171.48570000000001</v>
      </c>
      <c r="K256" s="238"/>
      <c r="L256" s="237"/>
      <c r="M256" s="237"/>
      <c r="N256" s="237"/>
      <c r="O256" s="237"/>
      <c r="P256" s="237"/>
    </row>
    <row r="257" spans="1:16" ht="30" outlineLevel="1">
      <c r="A257" s="450"/>
      <c r="B257" s="317" t="s">
        <v>1235</v>
      </c>
      <c r="C257" s="292" t="s">
        <v>6</v>
      </c>
      <c r="D257" s="239" t="s">
        <v>1040</v>
      </c>
      <c r="E257" s="239" t="str">
        <f>B257&amp;$C$255</f>
        <v>11.1.1A02</v>
      </c>
      <c r="F257" s="240" t="s">
        <v>21</v>
      </c>
      <c r="G257" s="241" t="s">
        <v>1039</v>
      </c>
      <c r="H257" s="350">
        <v>20.010000000000002</v>
      </c>
      <c r="I257" s="243">
        <v>8.57</v>
      </c>
      <c r="J257" s="434">
        <f t="shared" ref="J257" si="70">SUM(I257*H257)</f>
        <v>171.48570000000001</v>
      </c>
      <c r="K257" s="238"/>
      <c r="L257" s="237"/>
      <c r="M257" s="237"/>
      <c r="N257" s="237"/>
      <c r="O257" s="237"/>
      <c r="P257" s="237"/>
    </row>
    <row r="258" spans="1:16" ht="15.6" outlineLevel="1">
      <c r="A258" s="448"/>
      <c r="B258" s="320" t="s">
        <v>1219</v>
      </c>
      <c r="C258" s="273" t="s">
        <v>1126</v>
      </c>
      <c r="D258" s="273"/>
      <c r="E258" s="273"/>
      <c r="F258" s="273"/>
      <c r="G258" s="273"/>
      <c r="H258" s="349"/>
      <c r="I258" s="273"/>
      <c r="J258" s="451">
        <f>SUM(J259:J260)</f>
        <v>2564.6242506329113</v>
      </c>
      <c r="K258" s="238"/>
      <c r="L258" s="237"/>
      <c r="M258" s="237"/>
      <c r="N258" s="237"/>
      <c r="O258" s="237"/>
      <c r="P258" s="237"/>
    </row>
    <row r="259" spans="1:16" ht="51.75" customHeight="1" outlineLevel="1">
      <c r="A259" s="448"/>
      <c r="B259" s="317" t="s">
        <v>1236</v>
      </c>
      <c r="C259" s="294" t="s">
        <v>6</v>
      </c>
      <c r="D259" s="250" t="s">
        <v>1047</v>
      </c>
      <c r="E259" s="239" t="str">
        <f t="shared" ref="E259:E260" si="71">B259&amp;$C$255</f>
        <v>11.2.1A02</v>
      </c>
      <c r="F259" s="251" t="s">
        <v>23</v>
      </c>
      <c r="G259" s="241" t="s">
        <v>1046</v>
      </c>
      <c r="H259" s="348">
        <v>0.91772151898734156</v>
      </c>
      <c r="I259" s="470">
        <v>123.13</v>
      </c>
      <c r="J259" s="434">
        <f t="shared" ref="J259:J260" si="72">SUM(I259*H259)</f>
        <v>112.99905063291136</v>
      </c>
      <c r="K259" s="238"/>
      <c r="L259" s="237"/>
      <c r="M259" s="237"/>
      <c r="N259" s="237"/>
      <c r="O259" s="237"/>
      <c r="P259" s="237"/>
    </row>
    <row r="260" spans="1:16" ht="30" customHeight="1" outlineLevel="1">
      <c r="A260" s="448"/>
      <c r="B260" s="317" t="s">
        <v>1237</v>
      </c>
      <c r="C260" s="295" t="s">
        <v>6</v>
      </c>
      <c r="D260" s="252" t="s">
        <v>1059</v>
      </c>
      <c r="E260" s="239" t="str">
        <f t="shared" si="71"/>
        <v>11.2.2A02</v>
      </c>
      <c r="F260" s="253" t="s">
        <v>1058</v>
      </c>
      <c r="G260" s="241" t="s">
        <v>1039</v>
      </c>
      <c r="H260" s="350">
        <v>20.010000000000002</v>
      </c>
      <c r="I260" s="470">
        <v>122.52</v>
      </c>
      <c r="J260" s="434">
        <f t="shared" si="72"/>
        <v>2451.6251999999999</v>
      </c>
      <c r="K260" s="238"/>
      <c r="L260" s="237"/>
      <c r="M260" s="237"/>
      <c r="N260" s="237"/>
      <c r="O260" s="237"/>
      <c r="P260" s="237"/>
    </row>
    <row r="261" spans="1:16" ht="15.6" outlineLevel="1">
      <c r="A261" s="448"/>
      <c r="B261" s="320" t="s">
        <v>1220</v>
      </c>
      <c r="C261" s="273" t="s">
        <v>1037</v>
      </c>
      <c r="D261" s="273"/>
      <c r="E261" s="273"/>
      <c r="F261" s="273"/>
      <c r="G261" s="273"/>
      <c r="H261" s="349"/>
      <c r="I261" s="273"/>
      <c r="J261" s="451">
        <f>SUM(J262:J263)</f>
        <v>994.14263924050636</v>
      </c>
      <c r="K261" s="238"/>
      <c r="L261" s="237"/>
      <c r="M261" s="237"/>
      <c r="N261" s="237"/>
      <c r="O261" s="237"/>
      <c r="P261" s="237"/>
    </row>
    <row r="262" spans="1:16" s="223" customFormat="1" ht="30" outlineLevel="1">
      <c r="A262" s="452"/>
      <c r="B262" s="317" t="s">
        <v>1415</v>
      </c>
      <c r="C262" s="293" t="s">
        <v>6</v>
      </c>
      <c r="D262" s="271" t="s">
        <v>1095</v>
      </c>
      <c r="E262" s="239" t="str">
        <f t="shared" ref="E262:E263" si="73">B262&amp;$C$255</f>
        <v>11.3.1A02</v>
      </c>
      <c r="F262" s="222" t="s">
        <v>1102</v>
      </c>
      <c r="G262" s="220" t="s">
        <v>1048</v>
      </c>
      <c r="H262" s="347">
        <v>1.02</v>
      </c>
      <c r="I262" s="470">
        <v>780.7</v>
      </c>
      <c r="J262" s="434">
        <f t="shared" ref="J262:J263" si="74">SUM(I262*H262)</f>
        <v>796.31400000000008</v>
      </c>
      <c r="K262" s="215"/>
      <c r="L262" s="216"/>
      <c r="M262" s="216"/>
      <c r="N262" s="216"/>
      <c r="O262" s="216"/>
      <c r="P262" s="216"/>
    </row>
    <row r="263" spans="1:16" s="223" customFormat="1" ht="30" outlineLevel="1">
      <c r="A263" s="452"/>
      <c r="B263" s="317" t="s">
        <v>1238</v>
      </c>
      <c r="C263" s="296" t="s">
        <v>6</v>
      </c>
      <c r="D263" s="272" t="s">
        <v>1045</v>
      </c>
      <c r="E263" s="239" t="str">
        <f t="shared" si="73"/>
        <v>11.3.2A02</v>
      </c>
      <c r="F263" s="221" t="s">
        <v>22</v>
      </c>
      <c r="G263" s="220" t="s">
        <v>1046</v>
      </c>
      <c r="H263" s="348">
        <v>1.3765822784810122</v>
      </c>
      <c r="I263" s="470">
        <v>143.71</v>
      </c>
      <c r="J263" s="434">
        <f t="shared" si="74"/>
        <v>197.82863924050628</v>
      </c>
      <c r="K263" s="238"/>
      <c r="L263" s="216"/>
      <c r="M263" s="216"/>
      <c r="N263" s="216"/>
      <c r="O263" s="216"/>
      <c r="P263" s="216"/>
    </row>
    <row r="264" spans="1:16" ht="15.6" outlineLevel="1">
      <c r="A264" s="448"/>
      <c r="B264" s="320" t="s">
        <v>1449</v>
      </c>
      <c r="C264" s="273" t="s">
        <v>31</v>
      </c>
      <c r="D264" s="273"/>
      <c r="E264" s="273"/>
      <c r="F264" s="273"/>
      <c r="G264" s="273"/>
      <c r="H264" s="349"/>
      <c r="I264" s="273"/>
      <c r="J264" s="451">
        <f>SUM(J265:J269)</f>
        <v>14337.965400000001</v>
      </c>
      <c r="K264" s="238"/>
      <c r="L264" s="237"/>
      <c r="M264" s="237"/>
      <c r="N264" s="237"/>
      <c r="O264" s="237"/>
      <c r="P264" s="237"/>
    </row>
    <row r="265" spans="1:16" ht="30" outlineLevel="1">
      <c r="A265" s="448"/>
      <c r="B265" s="317" t="s">
        <v>1450</v>
      </c>
      <c r="C265" s="292" t="s">
        <v>6</v>
      </c>
      <c r="D265" s="244" t="s">
        <v>1064</v>
      </c>
      <c r="E265" s="239" t="str">
        <f>B265&amp;$C$255</f>
        <v>11.4.1A02</v>
      </c>
      <c r="F265" s="240" t="s">
        <v>1065</v>
      </c>
      <c r="G265" s="241" t="s">
        <v>1063</v>
      </c>
      <c r="H265" s="350">
        <v>0</v>
      </c>
      <c r="I265" s="360">
        <v>26.85</v>
      </c>
      <c r="J265" s="434">
        <f t="shared" ref="J265:J269" si="75">SUM(I265*H265)</f>
        <v>0</v>
      </c>
      <c r="K265" s="238"/>
      <c r="L265" s="237"/>
      <c r="M265" s="237"/>
      <c r="N265" s="237"/>
      <c r="O265" s="237"/>
      <c r="P265" s="237"/>
    </row>
    <row r="266" spans="1:16" ht="45" outlineLevel="1">
      <c r="A266" s="448"/>
      <c r="B266" s="317" t="s">
        <v>1451</v>
      </c>
      <c r="C266" s="292" t="s">
        <v>6</v>
      </c>
      <c r="D266" s="244" t="s">
        <v>1075</v>
      </c>
      <c r="E266" s="239" t="str">
        <f>B266&amp;$C$255</f>
        <v>11.4.2A02</v>
      </c>
      <c r="F266" s="240" t="s">
        <v>1076</v>
      </c>
      <c r="G266" s="241" t="s">
        <v>1039</v>
      </c>
      <c r="H266" s="350">
        <v>20.010000000000002</v>
      </c>
      <c r="I266" s="360">
        <v>369.51</v>
      </c>
      <c r="J266" s="434">
        <f t="shared" si="75"/>
        <v>7393.8951000000006</v>
      </c>
      <c r="K266" s="238"/>
      <c r="L266" s="237"/>
      <c r="M266" s="237"/>
      <c r="N266" s="237"/>
      <c r="O266" s="237"/>
      <c r="P266" s="237"/>
    </row>
    <row r="267" spans="1:16" s="361" customFormat="1" ht="45" outlineLevel="1">
      <c r="A267" s="448"/>
      <c r="B267" s="317" t="s">
        <v>1452</v>
      </c>
      <c r="C267" s="292" t="s">
        <v>6</v>
      </c>
      <c r="D267" s="244" t="s">
        <v>1315</v>
      </c>
      <c r="E267" s="239" t="str">
        <f>B267&amp;$C$255</f>
        <v>11.4.3A02</v>
      </c>
      <c r="F267" s="240" t="s">
        <v>1314</v>
      </c>
      <c r="G267" s="241" t="s">
        <v>1039</v>
      </c>
      <c r="H267" s="350">
        <v>20.010000000000002</v>
      </c>
      <c r="I267" s="360">
        <v>182.39</v>
      </c>
      <c r="J267" s="434">
        <f t="shared" si="75"/>
        <v>3649.6239</v>
      </c>
      <c r="K267" s="238"/>
      <c r="L267" s="237"/>
      <c r="M267" s="237"/>
      <c r="N267" s="237"/>
      <c r="O267" s="237"/>
      <c r="P267" s="237"/>
    </row>
    <row r="268" spans="1:16" ht="15.6" outlineLevel="1">
      <c r="A268" s="448"/>
      <c r="B268" s="317" t="s">
        <v>1453</v>
      </c>
      <c r="C268" s="292" t="s">
        <v>6</v>
      </c>
      <c r="D268" s="244" t="s">
        <v>32</v>
      </c>
      <c r="E268" s="239" t="str">
        <f>B268&amp;$C$255</f>
        <v>11.4.4A02</v>
      </c>
      <c r="F268" s="240" t="s">
        <v>1051</v>
      </c>
      <c r="G268" s="241" t="s">
        <v>1039</v>
      </c>
      <c r="H268" s="350">
        <v>20.010000000000002</v>
      </c>
      <c r="I268" s="360">
        <v>49.22</v>
      </c>
      <c r="J268" s="434">
        <f t="shared" si="75"/>
        <v>984.8922</v>
      </c>
      <c r="K268" s="238"/>
      <c r="L268" s="237"/>
      <c r="M268" s="237"/>
      <c r="N268" s="237"/>
      <c r="O268" s="237"/>
      <c r="P268" s="237"/>
    </row>
    <row r="269" spans="1:16" ht="36" customHeight="1" outlineLevel="1">
      <c r="A269" s="448"/>
      <c r="B269" s="317" t="s">
        <v>1454</v>
      </c>
      <c r="C269" s="292" t="s">
        <v>6</v>
      </c>
      <c r="D269" s="244" t="s">
        <v>33</v>
      </c>
      <c r="E269" s="239" t="str">
        <f>B269&amp;$C$255</f>
        <v>11.4.5A02</v>
      </c>
      <c r="F269" s="240" t="s">
        <v>34</v>
      </c>
      <c r="G269" s="241" t="s">
        <v>1039</v>
      </c>
      <c r="H269" s="350">
        <v>20.010000000000002</v>
      </c>
      <c r="I269" s="360">
        <v>115.42</v>
      </c>
      <c r="J269" s="434">
        <f t="shared" si="75"/>
        <v>2309.5542</v>
      </c>
      <c r="K269" s="238"/>
      <c r="L269" s="237"/>
      <c r="M269" s="237"/>
      <c r="N269" s="237"/>
      <c r="O269" s="237"/>
      <c r="P269" s="237"/>
    </row>
    <row r="270" spans="1:16" s="281" customFormat="1" ht="23.25" customHeight="1">
      <c r="A270" s="430"/>
      <c r="B270" s="325">
        <v>12</v>
      </c>
      <c r="C270" s="326" t="s">
        <v>1136</v>
      </c>
      <c r="D270" s="326"/>
      <c r="E270" s="326"/>
      <c r="F270" s="326"/>
      <c r="G270" s="326"/>
      <c r="H270" s="326"/>
      <c r="I270" s="327"/>
      <c r="J270" s="431">
        <f>SUM(J271,J273)</f>
        <v>25082.9</v>
      </c>
      <c r="K270" s="279"/>
      <c r="L270" s="280"/>
      <c r="M270" s="280"/>
      <c r="N270" s="280"/>
      <c r="O270" s="280"/>
      <c r="P270" s="280"/>
    </row>
    <row r="271" spans="1:16" ht="15.6" outlineLevel="1">
      <c r="A271" s="432"/>
      <c r="B271" s="312" t="s">
        <v>1207</v>
      </c>
      <c r="C271" s="275" t="s">
        <v>1137</v>
      </c>
      <c r="D271" s="275"/>
      <c r="E271" s="275"/>
      <c r="F271" s="275"/>
      <c r="G271" s="275"/>
      <c r="H271" s="275"/>
      <c r="I271" s="276"/>
      <c r="J271" s="433">
        <f>J272</f>
        <v>11250</v>
      </c>
      <c r="K271" s="238"/>
      <c r="L271" s="237"/>
      <c r="M271" s="237"/>
      <c r="N271" s="237"/>
      <c r="O271" s="237"/>
      <c r="P271" s="237"/>
    </row>
    <row r="272" spans="1:16" ht="15.75" customHeight="1" outlineLevel="1">
      <c r="A272" s="453"/>
      <c r="B272" s="317" t="s">
        <v>1208</v>
      </c>
      <c r="C272" s="295" t="s">
        <v>6</v>
      </c>
      <c r="D272" s="252" t="s">
        <v>35</v>
      </c>
      <c r="E272" s="239" t="str">
        <f>B272&amp;$C$270</f>
        <v xml:space="preserve">12.1.1PÓS OBRA  </v>
      </c>
      <c r="F272" s="253" t="s">
        <v>36</v>
      </c>
      <c r="G272" s="241" t="s">
        <v>1039</v>
      </c>
      <c r="H272" s="246">
        <v>750</v>
      </c>
      <c r="I272" s="360">
        <v>15</v>
      </c>
      <c r="J272" s="434">
        <f t="shared" ref="J272" si="76">SUM(I272*H272)</f>
        <v>11250</v>
      </c>
      <c r="K272" s="238"/>
      <c r="L272" s="237"/>
      <c r="M272" s="237"/>
      <c r="N272" s="237"/>
      <c r="O272" s="237"/>
      <c r="P272" s="237"/>
    </row>
    <row r="273" spans="1:16" ht="15.6" outlineLevel="1">
      <c r="A273" s="432"/>
      <c r="B273" s="312" t="s">
        <v>1307</v>
      </c>
      <c r="C273" s="275" t="s">
        <v>1131</v>
      </c>
      <c r="D273" s="275"/>
      <c r="E273" s="275"/>
      <c r="F273" s="275"/>
      <c r="G273" s="275"/>
      <c r="H273" s="275"/>
      <c r="I273" s="276"/>
      <c r="J273" s="433">
        <f>SUM(J274:J276)</f>
        <v>13832.900000000001</v>
      </c>
      <c r="K273" s="238"/>
      <c r="L273" s="237"/>
      <c r="M273" s="237"/>
      <c r="N273" s="237"/>
      <c r="O273" s="237"/>
      <c r="P273" s="237"/>
    </row>
    <row r="274" spans="1:16" ht="15.6" outlineLevel="1">
      <c r="A274" s="454"/>
      <c r="B274" s="313" t="s">
        <v>1308</v>
      </c>
      <c r="C274" s="301" t="s">
        <v>6</v>
      </c>
      <c r="D274" s="248" t="s">
        <v>1052</v>
      </c>
      <c r="E274" s="239" t="str">
        <f t="shared" ref="E274:E276" si="77">B274&amp;$C$270</f>
        <v xml:space="preserve">12.2.1PÓS OBRA  </v>
      </c>
      <c r="F274" s="249" t="s">
        <v>1053</v>
      </c>
      <c r="G274" s="247" t="s">
        <v>1124</v>
      </c>
      <c r="H274" s="246">
        <v>2</v>
      </c>
      <c r="I274" s="360">
        <v>3419.6</v>
      </c>
      <c r="J274" s="434">
        <f t="shared" ref="J274:J276" si="78">SUM(I274*H274)</f>
        <v>6839.2</v>
      </c>
      <c r="K274" s="238"/>
      <c r="L274" s="237"/>
      <c r="M274" s="237"/>
      <c r="N274" s="237"/>
      <c r="O274" s="237"/>
      <c r="P274" s="237"/>
    </row>
    <row r="275" spans="1:16" ht="15.6" outlineLevel="1">
      <c r="A275" s="454"/>
      <c r="B275" s="313" t="s">
        <v>1309</v>
      </c>
      <c r="C275" s="301" t="s">
        <v>6</v>
      </c>
      <c r="D275" s="248" t="s">
        <v>1054</v>
      </c>
      <c r="E275" s="239" t="str">
        <f t="shared" si="77"/>
        <v xml:space="preserve">12.2.2PÓS OBRA  </v>
      </c>
      <c r="F275" s="249" t="s">
        <v>1055</v>
      </c>
      <c r="G275" s="247" t="s">
        <v>1124</v>
      </c>
      <c r="H275" s="246">
        <v>2</v>
      </c>
      <c r="I275" s="360">
        <v>1195.58</v>
      </c>
      <c r="J275" s="434">
        <f t="shared" si="78"/>
        <v>2391.16</v>
      </c>
      <c r="K275" s="238"/>
      <c r="L275" s="237"/>
      <c r="M275" s="237"/>
      <c r="N275" s="237"/>
      <c r="O275" s="237"/>
      <c r="P275" s="237"/>
    </row>
    <row r="276" spans="1:16" ht="15.6" outlineLevel="1">
      <c r="A276" s="454"/>
      <c r="B276" s="313" t="s">
        <v>1310</v>
      </c>
      <c r="C276" s="301" t="s">
        <v>6</v>
      </c>
      <c r="D276" s="248" t="s">
        <v>1056</v>
      </c>
      <c r="E276" s="239" t="str">
        <f t="shared" si="77"/>
        <v xml:space="preserve">12.2.3PÓS OBRA  </v>
      </c>
      <c r="F276" s="249" t="s">
        <v>1057</v>
      </c>
      <c r="G276" s="247" t="s">
        <v>1124</v>
      </c>
      <c r="H276" s="246">
        <v>2</v>
      </c>
      <c r="I276" s="360">
        <v>2301.27</v>
      </c>
      <c r="J276" s="434">
        <f t="shared" si="78"/>
        <v>4602.54</v>
      </c>
      <c r="K276" s="238"/>
      <c r="L276" s="237"/>
      <c r="M276" s="237"/>
      <c r="N276" s="237"/>
      <c r="O276" s="237"/>
      <c r="P276" s="237"/>
    </row>
    <row r="277" spans="1:16" ht="15.75" customHeight="1" thickBot="1">
      <c r="A277" s="455"/>
      <c r="B277" s="321"/>
      <c r="C277" s="254"/>
      <c r="D277" s="254"/>
      <c r="E277" s="254"/>
      <c r="F277" s="255"/>
      <c r="G277" s="255"/>
      <c r="H277" s="256"/>
      <c r="I277" s="257"/>
      <c r="J277" s="456"/>
      <c r="K277" s="238"/>
      <c r="L277" s="237"/>
      <c r="M277" s="237"/>
      <c r="N277" s="237"/>
      <c r="O277" s="237"/>
      <c r="P277" s="237"/>
    </row>
    <row r="278" spans="1:16" ht="32.25" customHeight="1">
      <c r="A278" s="457"/>
      <c r="B278" s="322"/>
      <c r="C278" s="290"/>
      <c r="D278" s="290"/>
      <c r="E278" s="290"/>
      <c r="F278" s="290"/>
      <c r="G278" s="290"/>
      <c r="H278" s="290"/>
      <c r="I278" s="258" t="s">
        <v>1074</v>
      </c>
      <c r="J278" s="458">
        <f>J11+J46+J209+J270</f>
        <v>1611379.9036039882</v>
      </c>
      <c r="K278" s="259"/>
      <c r="L278" s="260"/>
      <c r="M278" s="260"/>
      <c r="N278" s="260"/>
      <c r="O278" s="260"/>
      <c r="P278" s="260"/>
    </row>
    <row r="279" spans="1:16" ht="15.75" customHeight="1">
      <c r="A279" s="459"/>
      <c r="B279" s="322"/>
      <c r="C279" s="291"/>
      <c r="D279" s="291"/>
      <c r="E279" s="291"/>
      <c r="F279" s="291"/>
      <c r="G279" s="291"/>
      <c r="H279" s="460"/>
      <c r="I279" s="262" t="s">
        <v>1073</v>
      </c>
      <c r="J279" s="461">
        <f>SUM(J278*'CALCULO BDI'!D12)</f>
        <v>547869.16722535598</v>
      </c>
      <c r="K279" s="260"/>
      <c r="L279" s="260"/>
      <c r="M279" s="260"/>
      <c r="N279" s="260"/>
      <c r="O279" s="260"/>
      <c r="P279" s="260"/>
    </row>
    <row r="280" spans="1:16" ht="15.75" customHeight="1" thickBot="1">
      <c r="A280" s="459"/>
      <c r="B280" s="322"/>
      <c r="C280" s="291"/>
      <c r="D280" s="291"/>
      <c r="E280" s="291"/>
      <c r="F280" s="291"/>
      <c r="G280" s="291"/>
      <c r="H280" s="460"/>
      <c r="I280" s="262" t="s">
        <v>1072</v>
      </c>
      <c r="J280" s="461">
        <f>SUM(J278:J279)</f>
        <v>2159249.070829344</v>
      </c>
      <c r="K280" s="260"/>
      <c r="L280" s="260"/>
      <c r="M280" s="260"/>
      <c r="N280" s="260"/>
      <c r="O280" s="260"/>
      <c r="P280" s="260"/>
    </row>
    <row r="281" spans="1:16" ht="15.75" customHeight="1" thickBot="1">
      <c r="A281" s="462"/>
      <c r="B281" s="463"/>
      <c r="C281" s="464"/>
      <c r="D281" s="464"/>
      <c r="E281" s="464"/>
      <c r="F281" s="464"/>
      <c r="G281" s="464"/>
      <c r="H281" s="465"/>
      <c r="I281" s="466"/>
      <c r="J281" s="467"/>
      <c r="K281" s="260"/>
      <c r="L281" s="260"/>
      <c r="M281" s="260"/>
      <c r="N281" s="260"/>
      <c r="O281" s="260"/>
      <c r="P281" s="260"/>
    </row>
    <row r="282" spans="1:16" ht="15.75" customHeight="1">
      <c r="A282" s="291"/>
      <c r="B282" s="322"/>
      <c r="C282" s="260"/>
      <c r="D282" s="260"/>
      <c r="E282" s="260"/>
      <c r="F282" s="260"/>
      <c r="G282" s="260"/>
      <c r="H282" s="261"/>
      <c r="I282" s="260"/>
      <c r="J282" s="334"/>
      <c r="K282" s="260"/>
      <c r="L282" s="260"/>
      <c r="M282" s="260"/>
      <c r="N282" s="260"/>
      <c r="O282" s="260"/>
      <c r="P282" s="260"/>
    </row>
    <row r="283" spans="1:16" ht="15.75" customHeight="1">
      <c r="A283" s="291"/>
      <c r="B283" s="322"/>
      <c r="C283" s="260"/>
      <c r="D283" s="260"/>
      <c r="E283" s="260"/>
      <c r="F283" s="260"/>
      <c r="G283" s="260"/>
      <c r="H283" s="261"/>
      <c r="I283" s="260"/>
      <c r="J283" s="334"/>
      <c r="K283" s="260"/>
      <c r="L283" s="260"/>
      <c r="M283" s="260"/>
      <c r="N283" s="260"/>
      <c r="O283" s="260"/>
      <c r="P283" s="260"/>
    </row>
    <row r="284" spans="1:16" ht="15.75" customHeight="1">
      <c r="A284" s="291"/>
      <c r="B284" s="322"/>
      <c r="C284" s="260"/>
      <c r="D284" s="260"/>
      <c r="E284" s="260"/>
      <c r="F284" s="260"/>
      <c r="G284" s="260"/>
      <c r="H284" s="261"/>
      <c r="I284" s="260"/>
      <c r="J284" s="334"/>
      <c r="K284" s="260"/>
      <c r="L284" s="260"/>
      <c r="M284" s="260"/>
      <c r="N284" s="260"/>
      <c r="O284" s="260"/>
      <c r="P284" s="260"/>
    </row>
    <row r="285" spans="1:16" ht="15.75" customHeight="1">
      <c r="A285" s="291"/>
      <c r="B285" s="322"/>
      <c r="C285" s="260"/>
      <c r="D285" s="260"/>
      <c r="E285" s="260"/>
      <c r="F285" s="260"/>
      <c r="G285" s="260"/>
      <c r="H285" s="261"/>
      <c r="I285" s="260"/>
      <c r="J285" s="334"/>
      <c r="K285" s="260"/>
      <c r="L285" s="260"/>
      <c r="M285" s="260"/>
      <c r="N285" s="260"/>
      <c r="O285" s="260"/>
      <c r="P285" s="260"/>
    </row>
    <row r="286" spans="1:16" ht="15.75" customHeight="1">
      <c r="A286" s="291"/>
      <c r="B286" s="322"/>
      <c r="C286" s="260"/>
      <c r="D286" s="260"/>
      <c r="E286" s="260"/>
      <c r="F286" s="260"/>
      <c r="G286" s="260"/>
      <c r="H286" s="261"/>
      <c r="I286" s="260"/>
      <c r="J286" s="334"/>
      <c r="K286" s="260"/>
      <c r="L286" s="260"/>
      <c r="M286" s="260"/>
      <c r="N286" s="260"/>
      <c r="O286" s="260"/>
      <c r="P286" s="260"/>
    </row>
    <row r="287" spans="1:16" ht="15.75" customHeight="1">
      <c r="A287" s="291"/>
      <c r="B287" s="322"/>
      <c r="C287" s="260"/>
      <c r="D287" s="260"/>
      <c r="E287" s="260"/>
      <c r="F287" s="263"/>
      <c r="G287" s="263"/>
      <c r="H287" s="261"/>
      <c r="I287" s="260"/>
      <c r="J287" s="334"/>
      <c r="K287" s="260"/>
      <c r="L287" s="260"/>
      <c r="M287" s="260"/>
      <c r="N287" s="260"/>
      <c r="O287" s="260"/>
      <c r="P287" s="260"/>
    </row>
    <row r="288" spans="1:16" ht="15.75" customHeight="1">
      <c r="A288" s="291"/>
      <c r="B288" s="322"/>
      <c r="C288" s="260"/>
      <c r="D288" s="260"/>
      <c r="E288" s="260"/>
      <c r="F288" s="264"/>
      <c r="G288" s="264"/>
      <c r="H288" s="261"/>
      <c r="I288" s="260"/>
      <c r="J288" s="334"/>
      <c r="K288" s="260"/>
      <c r="L288" s="260"/>
      <c r="M288" s="260"/>
      <c r="N288" s="260"/>
      <c r="O288" s="260"/>
      <c r="P288" s="260"/>
    </row>
    <row r="289" spans="1:16" ht="15.75" customHeight="1">
      <c r="A289" s="291"/>
      <c r="B289" s="322"/>
      <c r="C289" s="260"/>
      <c r="D289" s="260"/>
      <c r="E289" s="260"/>
      <c r="F289" s="265"/>
      <c r="G289" s="265"/>
      <c r="H289" s="261"/>
      <c r="I289" s="260"/>
      <c r="J289" s="334"/>
      <c r="K289" s="260"/>
      <c r="L289" s="260"/>
      <c r="M289" s="260"/>
      <c r="N289" s="260"/>
      <c r="O289" s="260"/>
      <c r="P289" s="260"/>
    </row>
    <row r="290" spans="1:16" ht="15.75" customHeight="1">
      <c r="A290" s="291"/>
      <c r="B290" s="322"/>
      <c r="C290" s="260"/>
      <c r="D290" s="260"/>
      <c r="E290" s="260"/>
      <c r="F290" s="260"/>
      <c r="G290" s="260"/>
      <c r="H290" s="261"/>
      <c r="I290" s="260"/>
      <c r="J290" s="334"/>
      <c r="K290" s="260"/>
      <c r="L290" s="260"/>
      <c r="M290" s="260"/>
      <c r="N290" s="260"/>
      <c r="O290" s="260"/>
      <c r="P290" s="260"/>
    </row>
    <row r="291" spans="1:16" ht="15.75" customHeight="1" thickBot="1">
      <c r="A291" s="291"/>
      <c r="B291" s="323"/>
      <c r="C291" s="266"/>
      <c r="D291" s="266"/>
      <c r="E291" s="266"/>
      <c r="F291" s="266"/>
      <c r="G291" s="266"/>
      <c r="H291" s="267"/>
      <c r="I291" s="266"/>
      <c r="J291" s="335"/>
      <c r="K291" s="260"/>
      <c r="L291" s="260"/>
      <c r="M291" s="260"/>
      <c r="N291" s="260"/>
      <c r="O291" s="260"/>
      <c r="P291" s="260"/>
    </row>
    <row r="292" spans="1:16" ht="15.75" customHeight="1">
      <c r="A292" s="291"/>
      <c r="B292" s="322"/>
      <c r="C292" s="260"/>
      <c r="D292" s="260"/>
      <c r="E292" s="260"/>
      <c r="F292" s="260"/>
      <c r="G292" s="260"/>
      <c r="H292" s="261"/>
      <c r="I292" s="260"/>
      <c r="J292" s="299"/>
      <c r="K292" s="260"/>
      <c r="L292" s="260"/>
      <c r="M292" s="260"/>
      <c r="N292" s="260"/>
      <c r="O292" s="260"/>
      <c r="P292" s="260"/>
    </row>
    <row r="293" spans="1:16" ht="15.75" customHeight="1">
      <c r="A293" s="291"/>
      <c r="B293" s="322"/>
      <c r="C293" s="260"/>
      <c r="D293" s="260"/>
      <c r="E293" s="260"/>
      <c r="F293" s="260"/>
      <c r="G293" s="260"/>
      <c r="H293" s="261"/>
      <c r="I293" s="260"/>
      <c r="J293" s="299"/>
      <c r="K293" s="260"/>
      <c r="L293" s="260"/>
      <c r="M293" s="260"/>
      <c r="N293" s="260"/>
      <c r="O293" s="260"/>
      <c r="P293" s="260"/>
    </row>
    <row r="294" spans="1:16" ht="15.75" customHeight="1">
      <c r="A294" s="291"/>
      <c r="B294" s="322"/>
      <c r="C294" s="260"/>
      <c r="D294" s="260"/>
      <c r="E294" s="260"/>
      <c r="F294" s="260"/>
      <c r="G294" s="260"/>
      <c r="H294" s="261"/>
      <c r="I294" s="260"/>
      <c r="J294" s="299"/>
      <c r="K294" s="260"/>
      <c r="L294" s="260"/>
      <c r="M294" s="260"/>
      <c r="N294" s="260"/>
      <c r="O294" s="260"/>
      <c r="P294" s="260"/>
    </row>
    <row r="295" spans="1:16" ht="15.75" customHeight="1">
      <c r="A295" s="291"/>
      <c r="B295" s="322"/>
      <c r="C295" s="260"/>
      <c r="D295" s="260"/>
      <c r="E295" s="260"/>
      <c r="F295" s="260"/>
      <c r="G295" s="260"/>
      <c r="H295" s="261"/>
      <c r="I295" s="260"/>
      <c r="J295" s="299"/>
      <c r="K295" s="260"/>
      <c r="L295" s="260"/>
      <c r="M295" s="260"/>
      <c r="N295" s="260"/>
      <c r="O295" s="260"/>
      <c r="P295" s="260"/>
    </row>
    <row r="296" spans="1:16" ht="15.75" customHeight="1">
      <c r="A296" s="291"/>
      <c r="B296" s="322"/>
      <c r="C296" s="260"/>
      <c r="D296" s="260"/>
      <c r="E296" s="260"/>
      <c r="F296" s="260"/>
      <c r="G296" s="260"/>
      <c r="H296" s="261"/>
      <c r="I296" s="260"/>
      <c r="J296" s="299"/>
      <c r="K296" s="260"/>
      <c r="L296" s="260"/>
      <c r="M296" s="260"/>
      <c r="N296" s="260"/>
      <c r="O296" s="260"/>
      <c r="P296" s="260"/>
    </row>
    <row r="297" spans="1:16" ht="15.75" customHeight="1">
      <c r="A297" s="291"/>
      <c r="B297" s="322"/>
      <c r="C297" s="260"/>
      <c r="D297" s="260"/>
      <c r="E297" s="260"/>
      <c r="F297" s="260"/>
      <c r="G297" s="260"/>
      <c r="H297" s="261"/>
      <c r="I297" s="260"/>
      <c r="J297" s="299"/>
      <c r="K297" s="260"/>
      <c r="L297" s="260"/>
      <c r="M297" s="260"/>
      <c r="N297" s="260"/>
      <c r="O297" s="260"/>
      <c r="P297" s="260"/>
    </row>
    <row r="298" spans="1:16" ht="15.75" customHeight="1">
      <c r="A298" s="291"/>
      <c r="B298" s="322"/>
      <c r="C298" s="260"/>
      <c r="D298" s="260"/>
      <c r="E298" s="260"/>
      <c r="F298" s="260"/>
      <c r="G298" s="260"/>
      <c r="H298" s="261"/>
      <c r="I298" s="260"/>
      <c r="J298" s="299"/>
      <c r="K298" s="260"/>
      <c r="L298" s="260"/>
      <c r="M298" s="260"/>
      <c r="N298" s="260"/>
      <c r="O298" s="260"/>
      <c r="P298" s="260"/>
    </row>
    <row r="299" spans="1:16" ht="15.75" customHeight="1">
      <c r="A299" s="291"/>
      <c r="B299" s="322"/>
      <c r="C299" s="260"/>
      <c r="D299" s="260"/>
      <c r="E299" s="260"/>
      <c r="F299" s="260"/>
      <c r="G299" s="260"/>
      <c r="H299" s="261"/>
      <c r="I299" s="260"/>
      <c r="J299" s="299"/>
      <c r="K299" s="260"/>
      <c r="L299" s="260"/>
      <c r="M299" s="260"/>
      <c r="N299" s="260"/>
      <c r="O299" s="260"/>
      <c r="P299" s="260"/>
    </row>
    <row r="300" spans="1:16" ht="15.75" customHeight="1">
      <c r="A300" s="291"/>
      <c r="B300" s="322"/>
      <c r="C300" s="260"/>
      <c r="D300" s="260"/>
      <c r="E300" s="260"/>
      <c r="F300" s="260"/>
      <c r="G300" s="260"/>
      <c r="H300" s="261"/>
      <c r="I300" s="260"/>
      <c r="J300" s="299"/>
      <c r="K300" s="260"/>
      <c r="L300" s="260"/>
      <c r="M300" s="260"/>
      <c r="N300" s="260"/>
      <c r="O300" s="260"/>
      <c r="P300" s="260"/>
    </row>
    <row r="301" spans="1:16" ht="15.75" customHeight="1">
      <c r="A301" s="291"/>
      <c r="B301" s="322"/>
      <c r="C301" s="260"/>
      <c r="D301" s="260"/>
      <c r="E301" s="260"/>
      <c r="F301" s="260"/>
      <c r="G301" s="260"/>
      <c r="H301" s="261"/>
      <c r="I301" s="260"/>
      <c r="J301" s="299"/>
      <c r="K301" s="260"/>
      <c r="L301" s="260"/>
      <c r="M301" s="260"/>
      <c r="N301" s="260"/>
      <c r="O301" s="260"/>
      <c r="P301" s="260"/>
    </row>
    <row r="302" spans="1:16" ht="15.75" customHeight="1">
      <c r="A302" s="291"/>
      <c r="B302" s="322"/>
      <c r="C302" s="260"/>
      <c r="D302" s="260"/>
      <c r="E302" s="260"/>
      <c r="F302" s="260"/>
      <c r="G302" s="260"/>
      <c r="H302" s="261"/>
      <c r="I302" s="260"/>
      <c r="J302" s="299"/>
      <c r="K302" s="260"/>
      <c r="L302" s="260"/>
      <c r="M302" s="260"/>
      <c r="N302" s="260"/>
      <c r="O302" s="260"/>
      <c r="P302" s="260"/>
    </row>
    <row r="303" spans="1:16" ht="15.75" customHeight="1">
      <c r="A303" s="291"/>
      <c r="B303" s="322"/>
      <c r="C303" s="260"/>
      <c r="D303" s="260"/>
      <c r="E303" s="260"/>
      <c r="F303" s="260"/>
      <c r="G303" s="260"/>
      <c r="H303" s="261"/>
      <c r="I303" s="260"/>
      <c r="J303" s="299"/>
      <c r="K303" s="260"/>
      <c r="L303" s="260"/>
      <c r="M303" s="260"/>
      <c r="N303" s="260"/>
      <c r="O303" s="260"/>
      <c r="P303" s="260"/>
    </row>
    <row r="304" spans="1:16" ht="15.75" customHeight="1">
      <c r="A304" s="291"/>
      <c r="B304" s="322"/>
      <c r="C304" s="260"/>
      <c r="D304" s="260"/>
      <c r="E304" s="260"/>
      <c r="F304" s="260"/>
      <c r="G304" s="260"/>
      <c r="H304" s="261"/>
      <c r="I304" s="260"/>
      <c r="J304" s="299"/>
      <c r="K304" s="260"/>
      <c r="L304" s="260"/>
      <c r="M304" s="260"/>
      <c r="N304" s="260"/>
      <c r="O304" s="260"/>
      <c r="P304" s="260"/>
    </row>
    <row r="305" spans="1:16" ht="15.75" customHeight="1">
      <c r="A305" s="291"/>
      <c r="B305" s="322"/>
      <c r="C305" s="260"/>
      <c r="D305" s="260"/>
      <c r="E305" s="260"/>
      <c r="F305" s="260"/>
      <c r="G305" s="260"/>
      <c r="H305" s="261"/>
      <c r="I305" s="260"/>
      <c r="J305" s="299"/>
      <c r="K305" s="260"/>
      <c r="L305" s="260"/>
      <c r="M305" s="260"/>
      <c r="N305" s="260"/>
      <c r="O305" s="260"/>
      <c r="P305" s="260"/>
    </row>
    <row r="306" spans="1:16" ht="15.75" customHeight="1">
      <c r="A306" s="291"/>
      <c r="B306" s="322"/>
      <c r="C306" s="260"/>
      <c r="D306" s="260"/>
      <c r="E306" s="260"/>
      <c r="F306" s="260"/>
      <c r="G306" s="260"/>
      <c r="H306" s="261"/>
      <c r="I306" s="260"/>
      <c r="J306" s="299"/>
      <c r="K306" s="260"/>
      <c r="L306" s="260"/>
      <c r="M306" s="260"/>
      <c r="N306" s="260"/>
      <c r="O306" s="260"/>
      <c r="P306" s="260"/>
    </row>
    <row r="307" spans="1:16" ht="15.75" customHeight="1">
      <c r="A307" s="291"/>
      <c r="B307" s="322"/>
      <c r="C307" s="260"/>
      <c r="D307" s="260"/>
      <c r="E307" s="260"/>
      <c r="F307" s="260"/>
      <c r="G307" s="260"/>
      <c r="H307" s="261"/>
      <c r="I307" s="260"/>
      <c r="J307" s="299"/>
      <c r="K307" s="260"/>
      <c r="L307" s="260"/>
      <c r="M307" s="260"/>
      <c r="N307" s="260"/>
      <c r="O307" s="260"/>
      <c r="P307" s="260"/>
    </row>
    <row r="308" spans="1:16" ht="15.75" customHeight="1">
      <c r="A308" s="291"/>
      <c r="B308" s="322"/>
      <c r="C308" s="260"/>
      <c r="D308" s="260"/>
      <c r="E308" s="260"/>
      <c r="F308" s="260"/>
      <c r="G308" s="260"/>
      <c r="H308" s="261"/>
      <c r="I308" s="260"/>
      <c r="J308" s="299"/>
      <c r="K308" s="260"/>
      <c r="L308" s="260"/>
      <c r="M308" s="260"/>
      <c r="N308" s="260"/>
      <c r="O308" s="260"/>
      <c r="P308" s="260"/>
    </row>
    <row r="309" spans="1:16" ht="15.75" customHeight="1">
      <c r="A309" s="291"/>
      <c r="B309" s="322"/>
      <c r="C309" s="260"/>
      <c r="D309" s="260"/>
      <c r="E309" s="260"/>
      <c r="F309" s="260"/>
      <c r="G309" s="260"/>
      <c r="H309" s="261"/>
      <c r="I309" s="260"/>
      <c r="J309" s="299"/>
      <c r="K309" s="260"/>
      <c r="L309" s="260"/>
      <c r="M309" s="260"/>
      <c r="N309" s="260"/>
      <c r="O309" s="260"/>
      <c r="P309" s="260"/>
    </row>
    <row r="310" spans="1:16" ht="15.75" customHeight="1">
      <c r="A310" s="291"/>
      <c r="B310" s="322"/>
      <c r="C310" s="260"/>
      <c r="D310" s="260"/>
      <c r="E310" s="260"/>
      <c r="F310" s="260"/>
      <c r="G310" s="260"/>
      <c r="H310" s="261"/>
      <c r="I310" s="260"/>
      <c r="J310" s="299"/>
      <c r="K310" s="260"/>
      <c r="L310" s="260"/>
      <c r="M310" s="260"/>
      <c r="N310" s="260"/>
      <c r="O310" s="260"/>
      <c r="P310" s="260"/>
    </row>
    <row r="311" spans="1:16" ht="15.75" customHeight="1">
      <c r="A311" s="291"/>
      <c r="B311" s="322"/>
      <c r="C311" s="260"/>
      <c r="D311" s="260"/>
      <c r="E311" s="260"/>
      <c r="F311" s="260"/>
      <c r="G311" s="260"/>
      <c r="H311" s="261"/>
      <c r="I311" s="260"/>
      <c r="J311" s="299"/>
      <c r="K311" s="260"/>
      <c r="L311" s="260"/>
      <c r="M311" s="260"/>
      <c r="N311" s="260"/>
      <c r="O311" s="260"/>
      <c r="P311" s="260"/>
    </row>
    <row r="312" spans="1:16" ht="15.75" customHeight="1">
      <c r="A312" s="291"/>
      <c r="B312" s="322"/>
      <c r="C312" s="260"/>
      <c r="D312" s="260"/>
      <c r="E312" s="260"/>
      <c r="F312" s="260"/>
      <c r="G312" s="260"/>
      <c r="H312" s="261"/>
      <c r="I312" s="260"/>
      <c r="J312" s="299"/>
      <c r="K312" s="260"/>
      <c r="L312" s="260"/>
      <c r="M312" s="260"/>
      <c r="N312" s="260"/>
      <c r="O312" s="260"/>
      <c r="P312" s="260"/>
    </row>
    <row r="313" spans="1:16" ht="15.75" customHeight="1">
      <c r="A313" s="291"/>
      <c r="B313" s="322"/>
      <c r="C313" s="260"/>
      <c r="D313" s="260"/>
      <c r="E313" s="260"/>
      <c r="F313" s="260"/>
      <c r="G313" s="260"/>
      <c r="H313" s="260"/>
      <c r="I313" s="260"/>
      <c r="J313" s="299"/>
      <c r="K313" s="260"/>
      <c r="L313" s="260"/>
      <c r="M313" s="260"/>
      <c r="N313" s="260"/>
      <c r="O313" s="260"/>
      <c r="P313" s="260"/>
    </row>
    <row r="314" spans="1:16" ht="15.75" customHeight="1">
      <c r="A314" s="291"/>
      <c r="B314" s="322"/>
      <c r="C314" s="260"/>
      <c r="D314" s="260"/>
      <c r="E314" s="260"/>
      <c r="F314" s="260"/>
      <c r="G314" s="260"/>
      <c r="H314" s="260"/>
      <c r="I314" s="260"/>
      <c r="J314" s="299"/>
      <c r="K314" s="260"/>
      <c r="L314" s="260"/>
      <c r="M314" s="260"/>
      <c r="N314" s="260"/>
      <c r="O314" s="260"/>
      <c r="P314" s="260"/>
    </row>
    <row r="315" spans="1:16" ht="15.75" customHeight="1">
      <c r="A315" s="291"/>
      <c r="B315" s="322"/>
      <c r="C315" s="260"/>
      <c r="D315" s="260"/>
      <c r="E315" s="260"/>
      <c r="F315" s="260"/>
      <c r="G315" s="260"/>
      <c r="H315" s="260"/>
      <c r="I315" s="260"/>
      <c r="J315" s="299"/>
      <c r="K315" s="260"/>
      <c r="L315" s="260"/>
      <c r="M315" s="260"/>
      <c r="N315" s="260"/>
      <c r="O315" s="260"/>
      <c r="P315" s="260"/>
    </row>
    <row r="316" spans="1:16" ht="15.75" customHeight="1">
      <c r="A316" s="291"/>
      <c r="B316" s="322"/>
      <c r="C316" s="260"/>
      <c r="D316" s="260"/>
      <c r="E316" s="260"/>
      <c r="F316" s="260"/>
      <c r="G316" s="260"/>
      <c r="H316" s="260"/>
      <c r="I316" s="260"/>
      <c r="J316" s="299"/>
      <c r="K316" s="260"/>
      <c r="L316" s="260"/>
      <c r="M316" s="260"/>
      <c r="N316" s="260"/>
      <c r="O316" s="260"/>
      <c r="P316" s="260"/>
    </row>
    <row r="317" spans="1:16" ht="15.75" customHeight="1">
      <c r="A317" s="291"/>
      <c r="B317" s="322"/>
      <c r="C317" s="260"/>
      <c r="D317" s="260"/>
      <c r="E317" s="260"/>
      <c r="F317" s="260"/>
      <c r="G317" s="260"/>
      <c r="H317" s="260"/>
      <c r="I317" s="260"/>
      <c r="J317" s="299"/>
      <c r="K317" s="260"/>
      <c r="L317" s="260"/>
      <c r="M317" s="260"/>
      <c r="N317" s="260"/>
      <c r="O317" s="260"/>
      <c r="P317" s="260"/>
    </row>
    <row r="318" spans="1:16" ht="15.75" customHeight="1">
      <c r="A318" s="291"/>
      <c r="B318" s="322"/>
      <c r="C318" s="260"/>
      <c r="D318" s="260"/>
      <c r="E318" s="260"/>
      <c r="F318" s="260"/>
      <c r="G318" s="260"/>
      <c r="H318" s="260"/>
      <c r="I318" s="260"/>
      <c r="J318" s="299"/>
      <c r="K318" s="260"/>
      <c r="L318" s="260"/>
      <c r="M318" s="260"/>
      <c r="N318" s="260"/>
      <c r="O318" s="260"/>
      <c r="P318" s="260"/>
    </row>
    <row r="319" spans="1:16" ht="15.75" customHeight="1">
      <c r="A319" s="291"/>
      <c r="B319" s="322"/>
      <c r="C319" s="260"/>
      <c r="D319" s="260"/>
      <c r="E319" s="260"/>
      <c r="F319" s="260"/>
      <c r="G319" s="260"/>
      <c r="H319" s="260"/>
      <c r="I319" s="260"/>
      <c r="J319" s="299"/>
      <c r="K319" s="260"/>
      <c r="L319" s="260"/>
      <c r="M319" s="260"/>
      <c r="N319" s="260"/>
      <c r="O319" s="260"/>
      <c r="P319" s="260"/>
    </row>
    <row r="320" spans="1:16" ht="15.75" customHeight="1">
      <c r="A320" s="291"/>
      <c r="B320" s="322"/>
      <c r="C320" s="260"/>
      <c r="D320" s="260"/>
      <c r="E320" s="260"/>
      <c r="F320" s="260"/>
      <c r="G320" s="260"/>
      <c r="H320" s="260"/>
      <c r="I320" s="260"/>
      <c r="J320" s="299"/>
      <c r="K320" s="260"/>
      <c r="L320" s="260"/>
      <c r="M320" s="260"/>
      <c r="N320" s="260"/>
      <c r="O320" s="260"/>
      <c r="P320" s="260"/>
    </row>
    <row r="321" spans="1:16" ht="15.75" customHeight="1">
      <c r="A321" s="291"/>
      <c r="B321" s="322"/>
      <c r="C321" s="260"/>
      <c r="D321" s="260"/>
      <c r="E321" s="260"/>
      <c r="F321" s="260"/>
      <c r="G321" s="260"/>
      <c r="H321" s="260"/>
      <c r="I321" s="260"/>
      <c r="J321" s="299"/>
      <c r="K321" s="260"/>
      <c r="L321" s="260"/>
      <c r="M321" s="260"/>
      <c r="N321" s="260"/>
      <c r="O321" s="260"/>
      <c r="P321" s="260"/>
    </row>
    <row r="322" spans="1:16" ht="15.75" customHeight="1">
      <c r="A322" s="291"/>
      <c r="B322" s="322"/>
      <c r="C322" s="260"/>
      <c r="D322" s="260"/>
      <c r="E322" s="260"/>
      <c r="F322" s="260"/>
      <c r="G322" s="260"/>
      <c r="H322" s="260"/>
      <c r="I322" s="260"/>
      <c r="J322" s="299"/>
      <c r="K322" s="260"/>
      <c r="L322" s="260"/>
      <c r="M322" s="260"/>
      <c r="N322" s="260"/>
      <c r="O322" s="260"/>
      <c r="P322" s="260"/>
    </row>
    <row r="323" spans="1:16" ht="15.75" customHeight="1">
      <c r="A323" s="291"/>
      <c r="B323" s="322"/>
      <c r="C323" s="260"/>
      <c r="D323" s="260"/>
      <c r="E323" s="260"/>
      <c r="F323" s="260"/>
      <c r="G323" s="260"/>
      <c r="H323" s="260"/>
      <c r="I323" s="260"/>
      <c r="J323" s="299"/>
      <c r="K323" s="260"/>
      <c r="L323" s="260"/>
      <c r="M323" s="260"/>
      <c r="N323" s="260"/>
      <c r="O323" s="260"/>
      <c r="P323" s="260"/>
    </row>
    <row r="324" spans="1:16" ht="15.75" customHeight="1">
      <c r="A324" s="291"/>
      <c r="B324" s="322"/>
      <c r="C324" s="260"/>
      <c r="D324" s="260"/>
      <c r="E324" s="260"/>
      <c r="F324" s="260"/>
      <c r="G324" s="260"/>
      <c r="H324" s="260"/>
      <c r="I324" s="260"/>
      <c r="J324" s="299"/>
      <c r="K324" s="260"/>
      <c r="L324" s="260"/>
      <c r="M324" s="260"/>
      <c r="N324" s="260"/>
      <c r="O324" s="260"/>
      <c r="P324" s="260"/>
    </row>
    <row r="325" spans="1:16" ht="15.75" customHeight="1">
      <c r="A325" s="291"/>
      <c r="B325" s="322"/>
      <c r="C325" s="260"/>
      <c r="D325" s="260"/>
      <c r="E325" s="260"/>
      <c r="F325" s="260"/>
      <c r="G325" s="260"/>
      <c r="H325" s="260"/>
      <c r="I325" s="260"/>
      <c r="J325" s="299"/>
      <c r="K325" s="260"/>
      <c r="L325" s="260"/>
      <c r="M325" s="260"/>
      <c r="N325" s="260"/>
      <c r="O325" s="260"/>
      <c r="P325" s="260"/>
    </row>
    <row r="326" spans="1:16" ht="15.75" customHeight="1">
      <c r="A326" s="291"/>
      <c r="B326" s="322"/>
      <c r="C326" s="260"/>
      <c r="D326" s="260"/>
      <c r="E326" s="260"/>
      <c r="F326" s="260"/>
      <c r="G326" s="260"/>
      <c r="H326" s="260"/>
      <c r="I326" s="260"/>
      <c r="J326" s="299"/>
      <c r="K326" s="260"/>
      <c r="L326" s="260"/>
      <c r="M326" s="260"/>
      <c r="N326" s="260"/>
      <c r="O326" s="260"/>
      <c r="P326" s="260"/>
    </row>
    <row r="327" spans="1:16" ht="15.75" customHeight="1">
      <c r="A327" s="291"/>
      <c r="B327" s="322"/>
      <c r="C327" s="260"/>
      <c r="D327" s="260"/>
      <c r="E327" s="260"/>
      <c r="F327" s="260"/>
      <c r="G327" s="260"/>
      <c r="H327" s="260"/>
      <c r="I327" s="260"/>
      <c r="J327" s="299"/>
      <c r="K327" s="260"/>
      <c r="L327" s="260"/>
      <c r="M327" s="260"/>
      <c r="N327" s="260"/>
      <c r="O327" s="260"/>
      <c r="P327" s="260"/>
    </row>
    <row r="328" spans="1:16" ht="15.75" customHeight="1">
      <c r="A328" s="291"/>
      <c r="B328" s="322"/>
      <c r="C328" s="260"/>
      <c r="D328" s="260"/>
      <c r="E328" s="260"/>
      <c r="F328" s="260"/>
      <c r="G328" s="260"/>
      <c r="H328" s="260"/>
      <c r="I328" s="260"/>
      <c r="J328" s="299"/>
      <c r="K328" s="260"/>
      <c r="L328" s="260"/>
      <c r="M328" s="260"/>
      <c r="N328" s="260"/>
      <c r="O328" s="260"/>
      <c r="P328" s="260"/>
    </row>
    <row r="329" spans="1:16" ht="15.75" customHeight="1">
      <c r="A329" s="291"/>
      <c r="B329" s="322"/>
      <c r="C329" s="260"/>
      <c r="D329" s="260"/>
      <c r="E329" s="260"/>
      <c r="F329" s="260"/>
      <c r="G329" s="260"/>
      <c r="H329" s="260"/>
      <c r="I329" s="260"/>
      <c r="J329" s="299"/>
      <c r="K329" s="260"/>
      <c r="L329" s="260"/>
      <c r="M329" s="260"/>
      <c r="N329" s="260"/>
      <c r="O329" s="260"/>
      <c r="P329" s="260"/>
    </row>
    <row r="330" spans="1:16" ht="15.75" customHeight="1">
      <c r="A330" s="291"/>
      <c r="B330" s="322"/>
      <c r="C330" s="260"/>
      <c r="D330" s="260"/>
      <c r="E330" s="260"/>
      <c r="F330" s="260"/>
      <c r="G330" s="260"/>
      <c r="H330" s="260"/>
      <c r="I330" s="260"/>
      <c r="J330" s="299"/>
      <c r="K330" s="260"/>
      <c r="L330" s="260"/>
      <c r="M330" s="260"/>
      <c r="N330" s="260"/>
      <c r="O330" s="260"/>
      <c r="P330" s="260"/>
    </row>
    <row r="331" spans="1:16" ht="15.75" customHeight="1">
      <c r="A331" s="291"/>
      <c r="B331" s="322"/>
      <c r="C331" s="260"/>
      <c r="D331" s="260"/>
      <c r="E331" s="260"/>
      <c r="F331" s="260"/>
      <c r="G331" s="260"/>
      <c r="H331" s="260"/>
      <c r="I331" s="260"/>
      <c r="J331" s="299"/>
      <c r="K331" s="260"/>
      <c r="L331" s="260"/>
      <c r="M331" s="260"/>
      <c r="N331" s="260"/>
      <c r="O331" s="260"/>
      <c r="P331" s="260"/>
    </row>
    <row r="332" spans="1:16" ht="15.75" customHeight="1">
      <c r="A332" s="291"/>
      <c r="B332" s="322"/>
      <c r="C332" s="260"/>
      <c r="D332" s="260"/>
      <c r="E332" s="260"/>
      <c r="F332" s="260"/>
      <c r="G332" s="260"/>
      <c r="H332" s="260"/>
      <c r="I332" s="260"/>
      <c r="J332" s="299"/>
      <c r="K332" s="260"/>
      <c r="L332" s="260"/>
      <c r="M332" s="260"/>
      <c r="N332" s="260"/>
      <c r="O332" s="260"/>
      <c r="P332" s="260"/>
    </row>
    <row r="333" spans="1:16" ht="15.75" customHeight="1">
      <c r="A333" s="291"/>
      <c r="B333" s="322"/>
      <c r="C333" s="260"/>
      <c r="D333" s="260"/>
      <c r="E333" s="260"/>
      <c r="F333" s="260"/>
      <c r="G333" s="260"/>
      <c r="H333" s="260"/>
      <c r="I333" s="260"/>
      <c r="J333" s="299"/>
      <c r="K333" s="260"/>
      <c r="L333" s="260"/>
      <c r="M333" s="260"/>
      <c r="N333" s="260"/>
      <c r="O333" s="260"/>
      <c r="P333" s="260"/>
    </row>
    <row r="334" spans="1:16" ht="15.75" customHeight="1">
      <c r="A334" s="291"/>
      <c r="B334" s="322"/>
      <c r="C334" s="260"/>
      <c r="D334" s="260"/>
      <c r="E334" s="260"/>
      <c r="F334" s="260"/>
      <c r="G334" s="260"/>
      <c r="H334" s="260"/>
      <c r="I334" s="260"/>
      <c r="J334" s="299"/>
      <c r="K334" s="260"/>
      <c r="L334" s="260"/>
      <c r="M334" s="260"/>
      <c r="N334" s="260"/>
      <c r="O334" s="260"/>
      <c r="P334" s="260"/>
    </row>
    <row r="335" spans="1:16" ht="15.75" customHeight="1">
      <c r="A335" s="291"/>
      <c r="B335" s="322"/>
      <c r="C335" s="260"/>
      <c r="D335" s="260"/>
      <c r="E335" s="260"/>
      <c r="F335" s="260"/>
      <c r="G335" s="260"/>
      <c r="H335" s="260"/>
      <c r="I335" s="260"/>
      <c r="J335" s="299"/>
      <c r="K335" s="260"/>
      <c r="L335" s="260"/>
      <c r="M335" s="260"/>
      <c r="N335" s="260"/>
      <c r="O335" s="260"/>
      <c r="P335" s="260"/>
    </row>
    <row r="336" spans="1:16" ht="15.75" customHeight="1">
      <c r="A336" s="291"/>
      <c r="B336" s="322"/>
      <c r="C336" s="260"/>
      <c r="D336" s="260"/>
      <c r="E336" s="260"/>
      <c r="F336" s="260"/>
      <c r="G336" s="260"/>
      <c r="H336" s="260"/>
      <c r="I336" s="260"/>
      <c r="J336" s="299"/>
      <c r="K336" s="260"/>
      <c r="L336" s="260"/>
      <c r="M336" s="260"/>
      <c r="N336" s="260"/>
      <c r="O336" s="260"/>
      <c r="P336" s="260"/>
    </row>
    <row r="337" spans="1:16" ht="15.75" customHeight="1">
      <c r="A337" s="291"/>
      <c r="B337" s="322"/>
      <c r="C337" s="260"/>
      <c r="D337" s="260"/>
      <c r="E337" s="260"/>
      <c r="F337" s="260"/>
      <c r="G337" s="260"/>
      <c r="H337" s="260"/>
      <c r="I337" s="260"/>
      <c r="J337" s="299"/>
      <c r="K337" s="260"/>
      <c r="L337" s="260"/>
      <c r="M337" s="260"/>
      <c r="N337" s="260"/>
      <c r="O337" s="260"/>
      <c r="P337" s="260"/>
    </row>
    <row r="338" spans="1:16" ht="15.75" customHeight="1">
      <c r="A338" s="291"/>
      <c r="B338" s="322"/>
      <c r="C338" s="260"/>
      <c r="D338" s="260"/>
      <c r="E338" s="260"/>
      <c r="F338" s="260"/>
      <c r="G338" s="260"/>
      <c r="H338" s="260"/>
      <c r="I338" s="260"/>
      <c r="J338" s="299"/>
      <c r="K338" s="260"/>
      <c r="L338" s="260"/>
      <c r="M338" s="260"/>
      <c r="N338" s="260"/>
      <c r="O338" s="260"/>
      <c r="P338" s="260"/>
    </row>
    <row r="339" spans="1:16" ht="15.75" customHeight="1">
      <c r="A339" s="291"/>
      <c r="B339" s="322"/>
      <c r="C339" s="260"/>
      <c r="D339" s="260"/>
      <c r="E339" s="260"/>
      <c r="F339" s="260"/>
      <c r="G339" s="260"/>
      <c r="H339" s="260"/>
      <c r="I339" s="260"/>
      <c r="J339" s="299"/>
      <c r="K339" s="260"/>
      <c r="L339" s="260"/>
      <c r="M339" s="260"/>
      <c r="N339" s="260"/>
      <c r="O339" s="260"/>
      <c r="P339" s="260"/>
    </row>
    <row r="340" spans="1:16" ht="15.75" customHeight="1">
      <c r="A340" s="291"/>
      <c r="B340" s="322"/>
      <c r="C340" s="260"/>
      <c r="D340" s="260"/>
      <c r="E340" s="260"/>
      <c r="F340" s="260"/>
      <c r="G340" s="260"/>
      <c r="H340" s="260"/>
      <c r="I340" s="260"/>
      <c r="J340" s="299"/>
      <c r="K340" s="260"/>
      <c r="L340" s="260"/>
      <c r="M340" s="260"/>
      <c r="N340" s="260"/>
      <c r="O340" s="260"/>
      <c r="P340" s="260"/>
    </row>
    <row r="341" spans="1:16" ht="15.75" customHeight="1">
      <c r="A341" s="291"/>
      <c r="B341" s="322"/>
      <c r="C341" s="260"/>
      <c r="D341" s="260"/>
      <c r="E341" s="260"/>
      <c r="F341" s="260"/>
      <c r="G341" s="260"/>
      <c r="H341" s="260"/>
      <c r="I341" s="260"/>
      <c r="J341" s="299"/>
      <c r="K341" s="260"/>
      <c r="L341" s="260"/>
      <c r="M341" s="260"/>
      <c r="N341" s="260"/>
      <c r="O341" s="260"/>
      <c r="P341" s="260"/>
    </row>
    <row r="342" spans="1:16" ht="15.75" customHeight="1">
      <c r="A342" s="291"/>
      <c r="B342" s="322"/>
      <c r="C342" s="260"/>
      <c r="D342" s="260"/>
      <c r="E342" s="260"/>
      <c r="F342" s="260"/>
      <c r="G342" s="260"/>
      <c r="H342" s="260"/>
      <c r="I342" s="260"/>
      <c r="J342" s="299"/>
      <c r="K342" s="260"/>
      <c r="L342" s="260"/>
      <c r="M342" s="260"/>
      <c r="N342" s="260"/>
      <c r="O342" s="260"/>
      <c r="P342" s="260"/>
    </row>
    <row r="343" spans="1:16" ht="15.75" customHeight="1">
      <c r="A343" s="291"/>
      <c r="B343" s="322"/>
      <c r="C343" s="260"/>
      <c r="D343" s="260"/>
      <c r="E343" s="260"/>
      <c r="F343" s="260"/>
      <c r="G343" s="260"/>
      <c r="H343" s="260"/>
      <c r="I343" s="260"/>
      <c r="J343" s="299"/>
      <c r="K343" s="260"/>
      <c r="L343" s="260"/>
      <c r="M343" s="260"/>
      <c r="N343" s="260"/>
      <c r="O343" s="260"/>
      <c r="P343" s="260"/>
    </row>
    <row r="344" spans="1:16" ht="15.75" customHeight="1">
      <c r="A344" s="291"/>
      <c r="B344" s="322"/>
      <c r="C344" s="260"/>
      <c r="D344" s="260"/>
      <c r="E344" s="260"/>
      <c r="F344" s="260"/>
      <c r="G344" s="260"/>
      <c r="H344" s="260"/>
      <c r="I344" s="260"/>
      <c r="J344" s="299"/>
      <c r="K344" s="260"/>
      <c r="L344" s="260"/>
      <c r="M344" s="260"/>
      <c r="N344" s="260"/>
      <c r="O344" s="260"/>
      <c r="P344" s="260"/>
    </row>
    <row r="345" spans="1:16" ht="15.75" customHeight="1">
      <c r="A345" s="291"/>
      <c r="B345" s="322"/>
      <c r="C345" s="260"/>
      <c r="D345" s="260"/>
      <c r="E345" s="260"/>
      <c r="F345" s="260"/>
      <c r="G345" s="260"/>
      <c r="H345" s="260"/>
      <c r="I345" s="260"/>
      <c r="J345" s="299"/>
      <c r="K345" s="260"/>
      <c r="L345" s="260"/>
      <c r="M345" s="260"/>
      <c r="N345" s="260"/>
      <c r="O345" s="260"/>
      <c r="P345" s="260"/>
    </row>
    <row r="346" spans="1:16" ht="15.75" customHeight="1">
      <c r="A346" s="291"/>
      <c r="B346" s="322"/>
      <c r="C346" s="260"/>
      <c r="D346" s="260"/>
      <c r="E346" s="260"/>
      <c r="F346" s="260"/>
      <c r="G346" s="260"/>
      <c r="H346" s="260"/>
      <c r="I346" s="260"/>
      <c r="J346" s="299"/>
      <c r="K346" s="260"/>
      <c r="L346" s="260"/>
      <c r="M346" s="260"/>
      <c r="N346" s="260"/>
      <c r="O346" s="260"/>
      <c r="P346" s="260"/>
    </row>
    <row r="347" spans="1:16" ht="15.75" customHeight="1">
      <c r="A347" s="291"/>
      <c r="B347" s="322"/>
      <c r="C347" s="260"/>
      <c r="D347" s="260"/>
      <c r="E347" s="260"/>
      <c r="F347" s="260"/>
      <c r="G347" s="260"/>
      <c r="H347" s="260"/>
      <c r="I347" s="260"/>
      <c r="J347" s="299"/>
      <c r="K347" s="260"/>
      <c r="L347" s="260"/>
      <c r="M347" s="260"/>
      <c r="N347" s="260"/>
      <c r="O347" s="260"/>
      <c r="P347" s="260"/>
    </row>
    <row r="348" spans="1:16" ht="15.75" customHeight="1">
      <c r="A348" s="291"/>
      <c r="B348" s="322"/>
      <c r="C348" s="260"/>
      <c r="D348" s="260"/>
      <c r="E348" s="260"/>
      <c r="F348" s="260"/>
      <c r="G348" s="260"/>
      <c r="H348" s="260"/>
      <c r="I348" s="260"/>
      <c r="J348" s="299"/>
      <c r="K348" s="260"/>
      <c r="L348" s="260"/>
      <c r="M348" s="260"/>
      <c r="N348" s="260"/>
      <c r="O348" s="260"/>
      <c r="P348" s="260"/>
    </row>
    <row r="349" spans="1:16" ht="15.75" customHeight="1">
      <c r="A349" s="291"/>
      <c r="B349" s="322"/>
      <c r="C349" s="260"/>
      <c r="D349" s="260"/>
      <c r="E349" s="260"/>
      <c r="F349" s="260"/>
      <c r="G349" s="260"/>
      <c r="H349" s="260"/>
      <c r="I349" s="260"/>
      <c r="J349" s="299"/>
      <c r="K349" s="260"/>
      <c r="L349" s="260"/>
      <c r="M349" s="260"/>
      <c r="N349" s="260"/>
      <c r="O349" s="260"/>
      <c r="P349" s="260"/>
    </row>
    <row r="350" spans="1:16" ht="15.75" customHeight="1">
      <c r="A350" s="291"/>
      <c r="B350" s="322"/>
      <c r="C350" s="260"/>
      <c r="D350" s="260"/>
      <c r="E350" s="260"/>
      <c r="F350" s="260"/>
      <c r="G350" s="260"/>
      <c r="H350" s="260"/>
      <c r="I350" s="260"/>
      <c r="J350" s="299"/>
      <c r="K350" s="260"/>
      <c r="L350" s="260"/>
      <c r="M350" s="260"/>
      <c r="N350" s="260"/>
      <c r="O350" s="260"/>
      <c r="P350" s="260"/>
    </row>
    <row r="351" spans="1:16" ht="15.75" customHeight="1">
      <c r="A351" s="291"/>
      <c r="B351" s="322"/>
      <c r="C351" s="260"/>
      <c r="D351" s="260"/>
      <c r="E351" s="260"/>
      <c r="F351" s="260"/>
      <c r="G351" s="260"/>
      <c r="H351" s="260"/>
      <c r="I351" s="260"/>
      <c r="J351" s="299"/>
      <c r="K351" s="260"/>
      <c r="L351" s="260"/>
      <c r="M351" s="260"/>
      <c r="N351" s="260"/>
      <c r="O351" s="260"/>
      <c r="P351" s="260"/>
    </row>
    <row r="352" spans="1:16" ht="15.75" customHeight="1">
      <c r="A352" s="291"/>
      <c r="B352" s="322"/>
      <c r="C352" s="260"/>
      <c r="D352" s="260"/>
      <c r="E352" s="260"/>
      <c r="F352" s="260"/>
      <c r="G352" s="260"/>
      <c r="H352" s="260"/>
      <c r="I352" s="260"/>
      <c r="J352" s="299"/>
      <c r="K352" s="260"/>
      <c r="L352" s="260"/>
      <c r="M352" s="260"/>
      <c r="N352" s="260"/>
      <c r="O352" s="260"/>
      <c r="P352" s="260"/>
    </row>
    <row r="353" spans="1:16" ht="15.75" customHeight="1">
      <c r="A353" s="291"/>
      <c r="B353" s="322"/>
      <c r="C353" s="260"/>
      <c r="D353" s="260"/>
      <c r="E353" s="260"/>
      <c r="F353" s="260"/>
      <c r="G353" s="260"/>
      <c r="H353" s="260"/>
      <c r="I353" s="260"/>
      <c r="J353" s="299"/>
      <c r="K353" s="260"/>
      <c r="L353" s="260"/>
      <c r="M353" s="260"/>
      <c r="N353" s="260"/>
      <c r="O353" s="260"/>
      <c r="P353" s="260"/>
    </row>
    <row r="354" spans="1:16" ht="15.75" customHeight="1">
      <c r="A354" s="291"/>
      <c r="B354" s="322"/>
      <c r="C354" s="260"/>
      <c r="D354" s="260"/>
      <c r="E354" s="260"/>
      <c r="F354" s="260"/>
      <c r="G354" s="260"/>
      <c r="H354" s="260"/>
      <c r="I354" s="260"/>
      <c r="J354" s="299"/>
      <c r="K354" s="260"/>
      <c r="L354" s="260"/>
      <c r="M354" s="260"/>
      <c r="N354" s="260"/>
      <c r="O354" s="260"/>
      <c r="P354" s="260"/>
    </row>
    <row r="355" spans="1:16" ht="15.75" customHeight="1">
      <c r="A355" s="291"/>
      <c r="B355" s="322"/>
      <c r="C355" s="260"/>
      <c r="D355" s="260"/>
      <c r="E355" s="260"/>
      <c r="F355" s="260"/>
      <c r="G355" s="260"/>
      <c r="H355" s="260"/>
      <c r="I355" s="260"/>
      <c r="J355" s="299"/>
      <c r="K355" s="260"/>
      <c r="L355" s="260"/>
      <c r="M355" s="260"/>
      <c r="N355" s="260"/>
      <c r="O355" s="260"/>
      <c r="P355" s="260"/>
    </row>
    <row r="356" spans="1:16" ht="15.75" customHeight="1">
      <c r="A356" s="291"/>
      <c r="B356" s="322"/>
      <c r="C356" s="260"/>
      <c r="D356" s="260"/>
      <c r="E356" s="260"/>
      <c r="F356" s="260"/>
      <c r="G356" s="260"/>
      <c r="H356" s="260"/>
      <c r="I356" s="260"/>
      <c r="J356" s="299"/>
      <c r="K356" s="260"/>
      <c r="L356" s="260"/>
      <c r="M356" s="260"/>
      <c r="N356" s="260"/>
      <c r="O356" s="260"/>
      <c r="P356" s="260"/>
    </row>
    <row r="357" spans="1:16" ht="15.75" customHeight="1">
      <c r="A357" s="291"/>
      <c r="B357" s="322"/>
      <c r="C357" s="260"/>
      <c r="D357" s="260"/>
      <c r="E357" s="260"/>
      <c r="F357" s="260"/>
      <c r="G357" s="260"/>
      <c r="H357" s="260"/>
      <c r="I357" s="260"/>
      <c r="J357" s="299"/>
      <c r="K357" s="260"/>
      <c r="L357" s="260"/>
      <c r="M357" s="260"/>
      <c r="N357" s="260"/>
      <c r="O357" s="260"/>
      <c r="P357" s="260"/>
    </row>
    <row r="358" spans="1:16" ht="15.75" customHeight="1">
      <c r="A358" s="291"/>
      <c r="B358" s="322"/>
      <c r="C358" s="260"/>
      <c r="D358" s="260"/>
      <c r="E358" s="260"/>
      <c r="F358" s="260"/>
      <c r="G358" s="260"/>
      <c r="H358" s="260"/>
      <c r="I358" s="260"/>
      <c r="J358" s="299"/>
      <c r="K358" s="260"/>
      <c r="L358" s="260"/>
      <c r="M358" s="260"/>
      <c r="N358" s="260"/>
      <c r="O358" s="260"/>
      <c r="P358" s="260"/>
    </row>
    <row r="359" spans="1:16" ht="15.75" customHeight="1">
      <c r="A359" s="291"/>
      <c r="B359" s="322"/>
      <c r="C359" s="260"/>
      <c r="D359" s="260"/>
      <c r="E359" s="260"/>
      <c r="F359" s="260"/>
      <c r="G359" s="260"/>
      <c r="H359" s="260"/>
      <c r="I359" s="260"/>
      <c r="J359" s="299"/>
      <c r="K359" s="260"/>
      <c r="L359" s="260"/>
      <c r="M359" s="260"/>
      <c r="N359" s="260"/>
      <c r="O359" s="260"/>
      <c r="P359" s="260"/>
    </row>
    <row r="360" spans="1:16" ht="15.75" customHeight="1">
      <c r="A360" s="291"/>
      <c r="B360" s="322"/>
      <c r="C360" s="260"/>
      <c r="D360" s="260"/>
      <c r="E360" s="260"/>
      <c r="F360" s="260"/>
      <c r="G360" s="260"/>
      <c r="H360" s="260"/>
      <c r="I360" s="260"/>
      <c r="J360" s="299"/>
      <c r="K360" s="260"/>
      <c r="L360" s="260"/>
      <c r="M360" s="260"/>
      <c r="N360" s="260"/>
      <c r="O360" s="260"/>
      <c r="P360" s="260"/>
    </row>
    <row r="361" spans="1:16" ht="15.75" customHeight="1">
      <c r="A361" s="291"/>
      <c r="B361" s="322"/>
      <c r="C361" s="260"/>
      <c r="D361" s="260"/>
      <c r="E361" s="260"/>
      <c r="F361" s="260"/>
      <c r="G361" s="260"/>
      <c r="H361" s="260"/>
      <c r="I361" s="260"/>
      <c r="J361" s="299"/>
      <c r="K361" s="260"/>
      <c r="L361" s="260"/>
      <c r="M361" s="260"/>
      <c r="N361" s="260"/>
      <c r="O361" s="260"/>
      <c r="P361" s="260"/>
    </row>
    <row r="362" spans="1:16" ht="15.75" customHeight="1">
      <c r="A362" s="291"/>
      <c r="B362" s="322"/>
      <c r="C362" s="260"/>
      <c r="D362" s="260"/>
      <c r="E362" s="260"/>
      <c r="F362" s="260"/>
      <c r="G362" s="260"/>
      <c r="H362" s="260"/>
      <c r="I362" s="260"/>
      <c r="J362" s="299"/>
      <c r="K362" s="260"/>
      <c r="L362" s="260"/>
      <c r="M362" s="260"/>
      <c r="N362" s="260"/>
      <c r="O362" s="260"/>
      <c r="P362" s="260"/>
    </row>
    <row r="363" spans="1:16" ht="15.75" customHeight="1">
      <c r="A363" s="291"/>
      <c r="B363" s="322"/>
      <c r="C363" s="260"/>
      <c r="D363" s="260"/>
      <c r="E363" s="260"/>
      <c r="F363" s="260"/>
      <c r="G363" s="260"/>
      <c r="H363" s="260"/>
      <c r="I363" s="260"/>
      <c r="J363" s="299"/>
      <c r="K363" s="260"/>
      <c r="L363" s="260"/>
      <c r="M363" s="260"/>
      <c r="N363" s="260"/>
      <c r="O363" s="260"/>
      <c r="P363" s="260"/>
    </row>
    <row r="364" spans="1:16" ht="15.75" customHeight="1">
      <c r="A364" s="291"/>
      <c r="B364" s="322"/>
      <c r="C364" s="260"/>
      <c r="D364" s="260"/>
      <c r="E364" s="260"/>
      <c r="F364" s="260"/>
      <c r="G364" s="260"/>
      <c r="H364" s="260"/>
      <c r="I364" s="260"/>
      <c r="J364" s="299"/>
      <c r="K364" s="260"/>
      <c r="L364" s="260"/>
      <c r="M364" s="260"/>
      <c r="N364" s="260"/>
      <c r="O364" s="260"/>
      <c r="P364" s="260"/>
    </row>
    <row r="365" spans="1:16" ht="15.75" customHeight="1">
      <c r="A365" s="291"/>
      <c r="B365" s="322"/>
      <c r="C365" s="260"/>
      <c r="D365" s="260"/>
      <c r="E365" s="260"/>
      <c r="F365" s="260"/>
      <c r="G365" s="260"/>
      <c r="H365" s="260"/>
      <c r="I365" s="260"/>
      <c r="J365" s="299"/>
      <c r="K365" s="260"/>
      <c r="L365" s="260"/>
      <c r="M365" s="260"/>
      <c r="N365" s="260"/>
      <c r="O365" s="260"/>
      <c r="P365" s="260"/>
    </row>
    <row r="366" spans="1:16" ht="15.75" customHeight="1">
      <c r="A366" s="291"/>
      <c r="B366" s="322"/>
      <c r="C366" s="260"/>
      <c r="D366" s="260"/>
      <c r="E366" s="260"/>
      <c r="F366" s="260"/>
      <c r="G366" s="260"/>
      <c r="H366" s="260"/>
      <c r="I366" s="260"/>
      <c r="J366" s="299"/>
      <c r="K366" s="260"/>
      <c r="L366" s="260"/>
      <c r="M366" s="260"/>
      <c r="N366" s="260"/>
      <c r="O366" s="260"/>
      <c r="P366" s="260"/>
    </row>
    <row r="367" spans="1:16" ht="15.75" customHeight="1">
      <c r="A367" s="291"/>
      <c r="B367" s="322"/>
      <c r="C367" s="260"/>
      <c r="D367" s="260"/>
      <c r="E367" s="260"/>
      <c r="F367" s="260"/>
      <c r="G367" s="260"/>
      <c r="H367" s="260"/>
      <c r="I367" s="260"/>
      <c r="J367" s="299"/>
      <c r="K367" s="260"/>
      <c r="L367" s="260"/>
      <c r="M367" s="260"/>
      <c r="N367" s="260"/>
      <c r="O367" s="260"/>
      <c r="P367" s="260"/>
    </row>
    <row r="368" spans="1:16" ht="15.75" customHeight="1">
      <c r="A368" s="291"/>
      <c r="B368" s="322"/>
      <c r="C368" s="260"/>
      <c r="D368" s="260"/>
      <c r="E368" s="260"/>
      <c r="F368" s="260"/>
      <c r="G368" s="260"/>
      <c r="H368" s="260"/>
      <c r="I368" s="260"/>
      <c r="J368" s="299"/>
      <c r="K368" s="260"/>
      <c r="L368" s="260"/>
      <c r="M368" s="260"/>
      <c r="N368" s="260"/>
      <c r="O368" s="260"/>
      <c r="P368" s="260"/>
    </row>
    <row r="369" spans="1:16" ht="15.75" customHeight="1">
      <c r="A369" s="291"/>
      <c r="B369" s="322"/>
      <c r="C369" s="260"/>
      <c r="D369" s="260"/>
      <c r="E369" s="260"/>
      <c r="F369" s="260"/>
      <c r="G369" s="260"/>
      <c r="H369" s="260"/>
      <c r="I369" s="260"/>
      <c r="J369" s="299"/>
      <c r="K369" s="260"/>
      <c r="L369" s="260"/>
      <c r="M369" s="260"/>
      <c r="N369" s="260"/>
      <c r="O369" s="260"/>
      <c r="P369" s="260"/>
    </row>
    <row r="370" spans="1:16" ht="15.75" customHeight="1">
      <c r="A370" s="291"/>
      <c r="B370" s="322"/>
      <c r="C370" s="260"/>
      <c r="D370" s="260"/>
      <c r="E370" s="260"/>
      <c r="F370" s="260"/>
      <c r="G370" s="260"/>
      <c r="H370" s="260"/>
      <c r="I370" s="260"/>
      <c r="J370" s="299"/>
      <c r="K370" s="260"/>
      <c r="L370" s="260"/>
      <c r="M370" s="260"/>
      <c r="N370" s="260"/>
      <c r="O370" s="260"/>
      <c r="P370" s="260"/>
    </row>
    <row r="371" spans="1:16" ht="15.75" customHeight="1">
      <c r="A371" s="291"/>
      <c r="B371" s="322"/>
      <c r="C371" s="260"/>
      <c r="D371" s="260"/>
      <c r="E371" s="260"/>
      <c r="F371" s="260"/>
      <c r="G371" s="260"/>
      <c r="H371" s="260"/>
      <c r="I371" s="260"/>
      <c r="J371" s="299"/>
      <c r="K371" s="260"/>
      <c r="L371" s="260"/>
      <c r="M371" s="260"/>
      <c r="N371" s="260"/>
      <c r="O371" s="260"/>
      <c r="P371" s="260"/>
    </row>
    <row r="372" spans="1:16" ht="15.75" customHeight="1">
      <c r="A372" s="291"/>
      <c r="B372" s="322"/>
      <c r="C372" s="260"/>
      <c r="D372" s="260"/>
      <c r="E372" s="260"/>
      <c r="F372" s="260"/>
      <c r="G372" s="260"/>
      <c r="H372" s="260"/>
      <c r="I372" s="260"/>
      <c r="J372" s="299"/>
      <c r="K372" s="260"/>
      <c r="L372" s="260"/>
      <c r="M372" s="260"/>
      <c r="N372" s="260"/>
      <c r="O372" s="260"/>
      <c r="P372" s="260"/>
    </row>
    <row r="373" spans="1:16" ht="15.75" customHeight="1">
      <c r="A373" s="291"/>
      <c r="B373" s="322"/>
      <c r="C373" s="260"/>
      <c r="D373" s="260"/>
      <c r="E373" s="260"/>
      <c r="F373" s="260"/>
      <c r="G373" s="260"/>
      <c r="H373" s="260"/>
      <c r="I373" s="260"/>
      <c r="J373" s="299"/>
      <c r="K373" s="260"/>
      <c r="L373" s="260"/>
      <c r="M373" s="260"/>
      <c r="N373" s="260"/>
      <c r="O373" s="260"/>
      <c r="P373" s="260"/>
    </row>
    <row r="374" spans="1:16" ht="15.75" customHeight="1">
      <c r="A374" s="291"/>
      <c r="B374" s="322"/>
      <c r="C374" s="260"/>
      <c r="D374" s="260"/>
      <c r="E374" s="260"/>
      <c r="F374" s="260"/>
      <c r="G374" s="260"/>
      <c r="H374" s="260"/>
      <c r="I374" s="260"/>
      <c r="J374" s="299"/>
      <c r="K374" s="260"/>
      <c r="L374" s="260"/>
      <c r="M374" s="260"/>
      <c r="N374" s="260"/>
      <c r="O374" s="260"/>
      <c r="P374" s="260"/>
    </row>
    <row r="375" spans="1:16" ht="15.75" customHeight="1">
      <c r="A375" s="291"/>
      <c r="B375" s="322"/>
      <c r="C375" s="260"/>
      <c r="D375" s="260"/>
      <c r="E375" s="260"/>
      <c r="F375" s="260"/>
      <c r="G375" s="260"/>
      <c r="H375" s="260"/>
      <c r="I375" s="260"/>
      <c r="J375" s="299"/>
      <c r="K375" s="260"/>
      <c r="L375" s="260"/>
      <c r="M375" s="260"/>
      <c r="N375" s="260"/>
      <c r="O375" s="260"/>
      <c r="P375" s="260"/>
    </row>
    <row r="376" spans="1:16" ht="15.75" customHeight="1">
      <c r="A376" s="291"/>
      <c r="B376" s="322"/>
      <c r="C376" s="260"/>
      <c r="D376" s="260"/>
      <c r="E376" s="260"/>
      <c r="F376" s="260"/>
      <c r="G376" s="260"/>
      <c r="H376" s="260"/>
      <c r="I376" s="260"/>
      <c r="J376" s="299"/>
      <c r="K376" s="260"/>
      <c r="L376" s="260"/>
      <c r="M376" s="260"/>
      <c r="N376" s="260"/>
      <c r="O376" s="260"/>
      <c r="P376" s="260"/>
    </row>
    <row r="377" spans="1:16" ht="15.75" customHeight="1">
      <c r="A377" s="291"/>
      <c r="B377" s="322"/>
      <c r="C377" s="260"/>
      <c r="D377" s="260"/>
      <c r="E377" s="260"/>
      <c r="F377" s="260"/>
      <c r="G377" s="260"/>
      <c r="H377" s="260"/>
      <c r="I377" s="260"/>
      <c r="J377" s="299"/>
      <c r="K377" s="260"/>
      <c r="L377" s="260"/>
      <c r="M377" s="260"/>
      <c r="N377" s="260"/>
      <c r="O377" s="260"/>
      <c r="P377" s="260"/>
    </row>
    <row r="378" spans="1:16" ht="15.75" customHeight="1">
      <c r="A378" s="291"/>
      <c r="B378" s="322"/>
      <c r="C378" s="260"/>
      <c r="D378" s="260"/>
      <c r="E378" s="260"/>
      <c r="F378" s="260"/>
      <c r="G378" s="260"/>
      <c r="H378" s="260"/>
      <c r="I378" s="260"/>
      <c r="J378" s="299"/>
      <c r="K378" s="260"/>
      <c r="L378" s="260"/>
      <c r="M378" s="260"/>
      <c r="N378" s="260"/>
      <c r="O378" s="260"/>
      <c r="P378" s="260"/>
    </row>
    <row r="379" spans="1:16" ht="15.75" customHeight="1">
      <c r="A379" s="291"/>
      <c r="B379" s="322"/>
      <c r="C379" s="260"/>
      <c r="D379" s="260"/>
      <c r="E379" s="260"/>
      <c r="F379" s="260"/>
      <c r="G379" s="260"/>
      <c r="H379" s="260"/>
      <c r="I379" s="260"/>
      <c r="J379" s="299"/>
      <c r="K379" s="260"/>
      <c r="L379" s="260"/>
      <c r="M379" s="260"/>
      <c r="N379" s="260"/>
      <c r="O379" s="260"/>
      <c r="P379" s="260"/>
    </row>
    <row r="380" spans="1:16" ht="15.75" customHeight="1">
      <c r="A380" s="291"/>
      <c r="B380" s="322"/>
      <c r="C380" s="260"/>
      <c r="D380" s="260"/>
      <c r="E380" s="260"/>
      <c r="F380" s="260"/>
      <c r="G380" s="260"/>
      <c r="H380" s="260"/>
      <c r="I380" s="260"/>
      <c r="J380" s="299"/>
      <c r="K380" s="260"/>
      <c r="L380" s="260"/>
      <c r="M380" s="260"/>
      <c r="N380" s="260"/>
      <c r="O380" s="260"/>
      <c r="P380" s="260"/>
    </row>
    <row r="381" spans="1:16" ht="15.75" customHeight="1">
      <c r="A381" s="291"/>
      <c r="B381" s="322"/>
      <c r="C381" s="260"/>
      <c r="D381" s="260"/>
      <c r="E381" s="260"/>
      <c r="F381" s="260"/>
      <c r="G381" s="260"/>
      <c r="H381" s="260"/>
      <c r="I381" s="260"/>
      <c r="J381" s="299"/>
      <c r="K381" s="260"/>
      <c r="L381" s="260"/>
      <c r="M381" s="260"/>
      <c r="N381" s="260"/>
      <c r="O381" s="260"/>
      <c r="P381" s="260"/>
    </row>
    <row r="382" spans="1:16" ht="15.75" customHeight="1">
      <c r="A382" s="291"/>
      <c r="B382" s="322"/>
      <c r="C382" s="260"/>
      <c r="D382" s="260"/>
      <c r="E382" s="260"/>
      <c r="F382" s="260"/>
      <c r="G382" s="260"/>
      <c r="H382" s="260"/>
      <c r="I382" s="260"/>
      <c r="J382" s="299"/>
      <c r="K382" s="260"/>
      <c r="L382" s="260"/>
      <c r="M382" s="260"/>
      <c r="N382" s="260"/>
      <c r="O382" s="260"/>
      <c r="P382" s="260"/>
    </row>
    <row r="383" spans="1:16" ht="15.75" customHeight="1">
      <c r="A383" s="291"/>
      <c r="B383" s="322"/>
      <c r="C383" s="260"/>
      <c r="D383" s="260"/>
      <c r="E383" s="260"/>
      <c r="F383" s="260"/>
      <c r="G383" s="260"/>
      <c r="H383" s="260"/>
      <c r="I383" s="260"/>
      <c r="J383" s="299"/>
      <c r="K383" s="260"/>
      <c r="L383" s="260"/>
      <c r="M383" s="260"/>
      <c r="N383" s="260"/>
      <c r="O383" s="260"/>
      <c r="P383" s="260"/>
    </row>
    <row r="384" spans="1:16" ht="15.75" customHeight="1">
      <c r="A384" s="291"/>
      <c r="B384" s="322"/>
      <c r="C384" s="260"/>
      <c r="D384" s="260"/>
      <c r="E384" s="260"/>
      <c r="F384" s="260"/>
      <c r="G384" s="260"/>
      <c r="H384" s="260"/>
      <c r="I384" s="260"/>
      <c r="J384" s="299"/>
      <c r="K384" s="260"/>
      <c r="L384" s="260"/>
      <c r="M384" s="260"/>
      <c r="N384" s="260"/>
      <c r="O384" s="260"/>
      <c r="P384" s="260"/>
    </row>
    <row r="385" spans="1:16" ht="15.75" customHeight="1">
      <c r="A385" s="291"/>
      <c r="B385" s="322"/>
      <c r="C385" s="260"/>
      <c r="D385" s="260"/>
      <c r="E385" s="260"/>
      <c r="F385" s="260"/>
      <c r="G385" s="260"/>
      <c r="H385" s="260"/>
      <c r="I385" s="260"/>
      <c r="J385" s="299"/>
      <c r="K385" s="260"/>
      <c r="L385" s="260"/>
      <c r="M385" s="260"/>
      <c r="N385" s="260"/>
      <c r="O385" s="260"/>
      <c r="P385" s="260"/>
    </row>
    <row r="386" spans="1:16" ht="15.75" customHeight="1">
      <c r="A386" s="291"/>
      <c r="B386" s="322"/>
      <c r="C386" s="260"/>
      <c r="D386" s="260"/>
      <c r="E386" s="260"/>
      <c r="F386" s="260"/>
      <c r="G386" s="260"/>
      <c r="H386" s="260"/>
      <c r="I386" s="260"/>
      <c r="J386" s="299"/>
      <c r="K386" s="260"/>
      <c r="L386" s="260"/>
      <c r="M386" s="260"/>
      <c r="N386" s="260"/>
      <c r="O386" s="260"/>
      <c r="P386" s="260"/>
    </row>
    <row r="387" spans="1:16" ht="15.75" customHeight="1">
      <c r="A387" s="291"/>
      <c r="B387" s="322"/>
      <c r="C387" s="260"/>
      <c r="D387" s="260"/>
      <c r="E387" s="260"/>
      <c r="F387" s="260"/>
      <c r="G387" s="260"/>
      <c r="H387" s="260"/>
      <c r="I387" s="260"/>
      <c r="J387" s="299"/>
      <c r="K387" s="260"/>
      <c r="L387" s="260"/>
      <c r="M387" s="260"/>
      <c r="N387" s="260"/>
      <c r="O387" s="260"/>
      <c r="P387" s="260"/>
    </row>
    <row r="388" spans="1:16" ht="15.75" customHeight="1">
      <c r="A388" s="291"/>
      <c r="B388" s="322"/>
      <c r="C388" s="260"/>
      <c r="D388" s="260"/>
      <c r="E388" s="260"/>
      <c r="F388" s="260"/>
      <c r="G388" s="260"/>
      <c r="H388" s="260"/>
      <c r="I388" s="260"/>
      <c r="J388" s="299"/>
      <c r="K388" s="260"/>
      <c r="L388" s="260"/>
      <c r="M388" s="260"/>
      <c r="N388" s="260"/>
      <c r="O388" s="260"/>
      <c r="P388" s="260"/>
    </row>
    <row r="389" spans="1:16" ht="15.75" customHeight="1">
      <c r="A389" s="291"/>
      <c r="B389" s="322"/>
      <c r="C389" s="260"/>
      <c r="D389" s="260"/>
      <c r="E389" s="260"/>
      <c r="F389" s="260"/>
      <c r="G389" s="260"/>
      <c r="H389" s="260"/>
      <c r="I389" s="260"/>
      <c r="J389" s="299"/>
      <c r="K389" s="260"/>
      <c r="L389" s="260"/>
      <c r="M389" s="260"/>
      <c r="N389" s="260"/>
      <c r="O389" s="260"/>
      <c r="P389" s="260"/>
    </row>
    <row r="390" spans="1:16" ht="15.75" customHeight="1">
      <c r="A390" s="291"/>
      <c r="B390" s="322"/>
      <c r="C390" s="260"/>
      <c r="D390" s="260"/>
      <c r="E390" s="260"/>
      <c r="F390" s="260"/>
      <c r="G390" s="260"/>
      <c r="H390" s="260"/>
      <c r="I390" s="260"/>
      <c r="J390" s="299"/>
      <c r="K390" s="260"/>
      <c r="L390" s="260"/>
      <c r="M390" s="260"/>
      <c r="N390" s="260"/>
      <c r="O390" s="260"/>
      <c r="P390" s="260"/>
    </row>
    <row r="391" spans="1:16" ht="15.75" customHeight="1">
      <c r="A391" s="291"/>
      <c r="B391" s="322"/>
      <c r="C391" s="260"/>
      <c r="D391" s="260"/>
      <c r="E391" s="260"/>
      <c r="F391" s="260"/>
      <c r="G391" s="260"/>
      <c r="H391" s="260"/>
      <c r="I391" s="260"/>
      <c r="J391" s="299"/>
      <c r="K391" s="260"/>
      <c r="L391" s="260"/>
      <c r="M391" s="260"/>
      <c r="N391" s="260"/>
      <c r="O391" s="260"/>
      <c r="P391" s="260"/>
    </row>
    <row r="392" spans="1:16" ht="15.75" customHeight="1">
      <c r="A392" s="291"/>
      <c r="B392" s="322"/>
      <c r="C392" s="260"/>
      <c r="D392" s="260"/>
      <c r="E392" s="260"/>
      <c r="F392" s="260"/>
      <c r="G392" s="260"/>
      <c r="H392" s="260"/>
      <c r="I392" s="260"/>
      <c r="J392" s="299"/>
      <c r="K392" s="260"/>
      <c r="L392" s="260"/>
      <c r="M392" s="260"/>
      <c r="N392" s="260"/>
      <c r="O392" s="260"/>
      <c r="P392" s="260"/>
    </row>
    <row r="393" spans="1:16" ht="15.75" customHeight="1">
      <c r="A393" s="291"/>
      <c r="B393" s="322"/>
      <c r="C393" s="260"/>
      <c r="D393" s="260"/>
      <c r="E393" s="260"/>
      <c r="F393" s="260"/>
      <c r="G393" s="260"/>
      <c r="H393" s="260"/>
      <c r="I393" s="260"/>
      <c r="J393" s="299"/>
      <c r="K393" s="260"/>
      <c r="L393" s="260"/>
      <c r="M393" s="260"/>
      <c r="N393" s="260"/>
      <c r="O393" s="260"/>
      <c r="P393" s="260"/>
    </row>
    <row r="394" spans="1:16" ht="15.75" customHeight="1">
      <c r="A394" s="291"/>
      <c r="B394" s="322"/>
      <c r="C394" s="260"/>
      <c r="D394" s="260"/>
      <c r="E394" s="260"/>
      <c r="F394" s="260"/>
      <c r="G394" s="260"/>
      <c r="H394" s="260"/>
      <c r="I394" s="260"/>
      <c r="J394" s="299"/>
      <c r="K394" s="260"/>
      <c r="L394" s="260"/>
      <c r="M394" s="260"/>
      <c r="N394" s="260"/>
      <c r="O394" s="260"/>
      <c r="P394" s="260"/>
    </row>
    <row r="395" spans="1:16" ht="15.75" customHeight="1">
      <c r="A395" s="291"/>
      <c r="B395" s="322"/>
      <c r="C395" s="260"/>
      <c r="D395" s="260"/>
      <c r="E395" s="260"/>
      <c r="F395" s="260"/>
      <c r="G395" s="260"/>
      <c r="H395" s="260"/>
      <c r="I395" s="260"/>
      <c r="J395" s="299"/>
      <c r="K395" s="260"/>
      <c r="L395" s="260"/>
      <c r="M395" s="260"/>
      <c r="N395" s="260"/>
      <c r="O395" s="260"/>
      <c r="P395" s="260"/>
    </row>
    <row r="396" spans="1:16" ht="15.75" customHeight="1">
      <c r="A396" s="291"/>
      <c r="B396" s="322"/>
      <c r="C396" s="260"/>
      <c r="D396" s="260"/>
      <c r="E396" s="260"/>
      <c r="F396" s="260"/>
      <c r="G396" s="260"/>
      <c r="H396" s="260"/>
      <c r="I396" s="260"/>
      <c r="J396" s="299"/>
      <c r="K396" s="260"/>
      <c r="L396" s="260"/>
      <c r="M396" s="260"/>
      <c r="N396" s="260"/>
      <c r="O396" s="260"/>
      <c r="P396" s="260"/>
    </row>
    <row r="397" spans="1:16" ht="15.75" customHeight="1">
      <c r="A397" s="291"/>
      <c r="B397" s="322"/>
      <c r="C397" s="260"/>
      <c r="D397" s="260"/>
      <c r="E397" s="260"/>
      <c r="F397" s="260"/>
      <c r="G397" s="260"/>
      <c r="H397" s="260"/>
      <c r="I397" s="260"/>
      <c r="J397" s="299"/>
      <c r="K397" s="260"/>
      <c r="L397" s="260"/>
      <c r="M397" s="260"/>
      <c r="N397" s="260"/>
      <c r="O397" s="260"/>
      <c r="P397" s="260"/>
    </row>
    <row r="398" spans="1:16" ht="15.75" customHeight="1">
      <c r="A398" s="291"/>
      <c r="B398" s="322"/>
      <c r="C398" s="260"/>
      <c r="D398" s="260"/>
      <c r="E398" s="260"/>
      <c r="F398" s="260"/>
      <c r="G398" s="260"/>
      <c r="H398" s="260"/>
      <c r="I398" s="260"/>
      <c r="J398" s="299"/>
      <c r="K398" s="260"/>
      <c r="L398" s="260"/>
      <c r="M398" s="260"/>
      <c r="N398" s="260"/>
      <c r="O398" s="260"/>
      <c r="P398" s="260"/>
    </row>
    <row r="399" spans="1:16" ht="15.75" customHeight="1">
      <c r="A399" s="291"/>
      <c r="B399" s="322"/>
      <c r="C399" s="260"/>
      <c r="D399" s="260"/>
      <c r="E399" s="260"/>
      <c r="F399" s="260"/>
      <c r="G399" s="260"/>
      <c r="H399" s="260"/>
      <c r="I399" s="260"/>
      <c r="J399" s="299"/>
      <c r="K399" s="260"/>
      <c r="L399" s="260"/>
      <c r="M399" s="260"/>
      <c r="N399" s="260"/>
      <c r="O399" s="260"/>
      <c r="P399" s="260"/>
    </row>
    <row r="400" spans="1:16" ht="15.75" customHeight="1">
      <c r="A400" s="291"/>
      <c r="B400" s="322"/>
      <c r="C400" s="260"/>
      <c r="D400" s="260"/>
      <c r="E400" s="260"/>
      <c r="F400" s="260"/>
      <c r="G400" s="260"/>
      <c r="H400" s="260"/>
      <c r="I400" s="260"/>
      <c r="J400" s="299"/>
      <c r="K400" s="260"/>
      <c r="L400" s="260"/>
      <c r="M400" s="260"/>
      <c r="N400" s="260"/>
      <c r="O400" s="260"/>
      <c r="P400" s="260"/>
    </row>
    <row r="401" spans="1:16" ht="15.75" customHeight="1">
      <c r="A401" s="291"/>
      <c r="B401" s="322"/>
      <c r="C401" s="260"/>
      <c r="D401" s="260"/>
      <c r="E401" s="260"/>
      <c r="F401" s="260"/>
      <c r="G401" s="260"/>
      <c r="H401" s="260"/>
      <c r="I401" s="260"/>
      <c r="J401" s="299"/>
      <c r="K401" s="260"/>
      <c r="L401" s="260"/>
      <c r="M401" s="260"/>
      <c r="N401" s="260"/>
      <c r="O401" s="260"/>
      <c r="P401" s="260"/>
    </row>
    <row r="402" spans="1:16" ht="15.75" customHeight="1">
      <c r="A402" s="291"/>
      <c r="B402" s="322"/>
      <c r="C402" s="260"/>
      <c r="D402" s="260"/>
      <c r="E402" s="260"/>
      <c r="F402" s="260"/>
      <c r="G402" s="260"/>
      <c r="H402" s="260"/>
      <c r="I402" s="260"/>
      <c r="J402" s="299"/>
      <c r="K402" s="260"/>
      <c r="L402" s="260"/>
      <c r="M402" s="260"/>
      <c r="N402" s="260"/>
      <c r="O402" s="260"/>
      <c r="P402" s="260"/>
    </row>
    <row r="403" spans="1:16" ht="15.75" customHeight="1">
      <c r="A403" s="291"/>
      <c r="B403" s="322"/>
      <c r="C403" s="260"/>
      <c r="D403" s="260"/>
      <c r="E403" s="260"/>
      <c r="F403" s="260"/>
      <c r="G403" s="260"/>
      <c r="H403" s="260"/>
      <c r="I403" s="260"/>
      <c r="J403" s="299"/>
      <c r="K403" s="260"/>
      <c r="L403" s="260"/>
      <c r="M403" s="260"/>
      <c r="N403" s="260"/>
      <c r="O403" s="260"/>
      <c r="P403" s="260"/>
    </row>
    <row r="404" spans="1:16" ht="15.75" customHeight="1">
      <c r="A404" s="291"/>
      <c r="B404" s="322"/>
      <c r="C404" s="260"/>
      <c r="D404" s="260"/>
      <c r="E404" s="260"/>
      <c r="F404" s="260"/>
      <c r="G404" s="260"/>
      <c r="H404" s="260"/>
      <c r="I404" s="260"/>
      <c r="J404" s="299"/>
      <c r="K404" s="260"/>
      <c r="L404" s="260"/>
      <c r="M404" s="260"/>
      <c r="N404" s="260"/>
      <c r="O404" s="260"/>
      <c r="P404" s="260"/>
    </row>
    <row r="405" spans="1:16" ht="15.75" customHeight="1">
      <c r="A405" s="291"/>
      <c r="B405" s="322"/>
      <c r="C405" s="260"/>
      <c r="D405" s="260"/>
      <c r="E405" s="260"/>
      <c r="F405" s="260"/>
      <c r="G405" s="260"/>
      <c r="H405" s="260"/>
      <c r="I405" s="260"/>
      <c r="J405" s="299"/>
      <c r="K405" s="260"/>
      <c r="L405" s="260"/>
      <c r="M405" s="260"/>
      <c r="N405" s="260"/>
      <c r="O405" s="260"/>
      <c r="P405" s="260"/>
    </row>
    <row r="406" spans="1:16" ht="15.75" customHeight="1">
      <c r="A406" s="291"/>
      <c r="B406" s="322"/>
      <c r="C406" s="260"/>
      <c r="D406" s="260"/>
      <c r="E406" s="260"/>
      <c r="F406" s="260"/>
      <c r="G406" s="260"/>
      <c r="H406" s="260"/>
      <c r="I406" s="260"/>
      <c r="J406" s="299"/>
      <c r="K406" s="260"/>
      <c r="L406" s="260"/>
      <c r="M406" s="260"/>
      <c r="N406" s="260"/>
      <c r="O406" s="260"/>
      <c r="P406" s="260"/>
    </row>
    <row r="407" spans="1:16" ht="15.75" customHeight="1">
      <c r="A407" s="291"/>
      <c r="B407" s="322"/>
      <c r="C407" s="260"/>
      <c r="D407" s="260"/>
      <c r="E407" s="260"/>
      <c r="F407" s="260"/>
      <c r="G407" s="260"/>
      <c r="H407" s="260"/>
      <c r="I407" s="260"/>
      <c r="J407" s="299"/>
      <c r="K407" s="260"/>
      <c r="L407" s="260"/>
      <c r="M407" s="260"/>
      <c r="N407" s="260"/>
      <c r="O407" s="260"/>
      <c r="P407" s="260"/>
    </row>
    <row r="408" spans="1:16" ht="15.75" customHeight="1">
      <c r="A408" s="291"/>
      <c r="B408" s="322"/>
      <c r="C408" s="260"/>
      <c r="D408" s="260"/>
      <c r="E408" s="260"/>
      <c r="F408" s="260"/>
      <c r="G408" s="260"/>
      <c r="H408" s="260"/>
      <c r="I408" s="260"/>
      <c r="J408" s="299"/>
      <c r="K408" s="260"/>
      <c r="L408" s="260"/>
      <c r="M408" s="260"/>
      <c r="N408" s="260"/>
      <c r="O408" s="260"/>
      <c r="P408" s="260"/>
    </row>
    <row r="409" spans="1:16" ht="15.75" customHeight="1">
      <c r="A409" s="291"/>
      <c r="B409" s="322"/>
      <c r="C409" s="260"/>
      <c r="D409" s="260"/>
      <c r="E409" s="260"/>
      <c r="F409" s="260"/>
      <c r="G409" s="260"/>
      <c r="H409" s="260"/>
      <c r="I409" s="260"/>
      <c r="J409" s="299"/>
      <c r="K409" s="260"/>
      <c r="L409" s="260"/>
      <c r="M409" s="260"/>
      <c r="N409" s="260"/>
      <c r="O409" s="260"/>
      <c r="P409" s="260"/>
    </row>
    <row r="410" spans="1:16" ht="15.75" customHeight="1">
      <c r="A410" s="291"/>
      <c r="B410" s="322"/>
      <c r="C410" s="260"/>
      <c r="D410" s="260"/>
      <c r="E410" s="260"/>
      <c r="F410" s="260"/>
      <c r="G410" s="260"/>
      <c r="H410" s="260"/>
      <c r="I410" s="260"/>
      <c r="J410" s="299"/>
      <c r="K410" s="260"/>
      <c r="L410" s="260"/>
      <c r="M410" s="260"/>
      <c r="N410" s="260"/>
      <c r="O410" s="260"/>
      <c r="P410" s="260"/>
    </row>
    <row r="411" spans="1:16" ht="15.75" customHeight="1">
      <c r="A411" s="291"/>
      <c r="B411" s="322"/>
      <c r="C411" s="260"/>
      <c r="D411" s="260"/>
      <c r="E411" s="260"/>
      <c r="F411" s="260"/>
      <c r="G411" s="260"/>
      <c r="H411" s="260"/>
      <c r="I411" s="260"/>
      <c r="J411" s="299"/>
      <c r="K411" s="260"/>
      <c r="L411" s="260"/>
      <c r="M411" s="260"/>
      <c r="N411" s="260"/>
      <c r="O411" s="260"/>
      <c r="P411" s="260"/>
    </row>
    <row r="412" spans="1:16" ht="15.75" customHeight="1">
      <c r="A412" s="291"/>
      <c r="B412" s="322"/>
      <c r="C412" s="260"/>
      <c r="D412" s="260"/>
      <c r="E412" s="260"/>
      <c r="F412" s="260"/>
      <c r="G412" s="260"/>
      <c r="H412" s="260"/>
      <c r="I412" s="260"/>
      <c r="J412" s="299"/>
      <c r="K412" s="260"/>
      <c r="L412" s="260"/>
      <c r="M412" s="260"/>
      <c r="N412" s="260"/>
      <c r="O412" s="260"/>
      <c r="P412" s="260"/>
    </row>
    <row r="413" spans="1:16" ht="15.75" customHeight="1">
      <c r="A413" s="291"/>
      <c r="B413" s="322"/>
      <c r="C413" s="260"/>
      <c r="D413" s="260"/>
      <c r="E413" s="260"/>
      <c r="F413" s="260"/>
      <c r="G413" s="260"/>
      <c r="H413" s="260"/>
      <c r="I413" s="260"/>
      <c r="J413" s="299"/>
      <c r="K413" s="260"/>
      <c r="L413" s="260"/>
      <c r="M413" s="260"/>
      <c r="N413" s="260"/>
      <c r="O413" s="260"/>
      <c r="P413" s="260"/>
    </row>
    <row r="414" spans="1:16" ht="15.75" customHeight="1">
      <c r="A414" s="291"/>
      <c r="B414" s="322"/>
      <c r="C414" s="260"/>
      <c r="D414" s="260"/>
      <c r="E414" s="260"/>
      <c r="F414" s="260"/>
      <c r="G414" s="260"/>
      <c r="H414" s="260"/>
      <c r="I414" s="260"/>
      <c r="J414" s="299"/>
      <c r="K414" s="260"/>
      <c r="L414" s="260"/>
      <c r="M414" s="260"/>
      <c r="N414" s="260"/>
      <c r="O414" s="260"/>
      <c r="P414" s="260"/>
    </row>
    <row r="415" spans="1:16" ht="15.75" customHeight="1">
      <c r="A415" s="291"/>
      <c r="B415" s="322"/>
      <c r="C415" s="260"/>
      <c r="D415" s="260"/>
      <c r="E415" s="260"/>
      <c r="F415" s="260"/>
      <c r="G415" s="260"/>
      <c r="H415" s="260"/>
      <c r="I415" s="260"/>
      <c r="J415" s="299"/>
      <c r="K415" s="260"/>
      <c r="L415" s="260"/>
      <c r="M415" s="260"/>
      <c r="N415" s="260"/>
      <c r="O415" s="260"/>
      <c r="P415" s="260"/>
    </row>
    <row r="416" spans="1:16" ht="15.75" customHeight="1">
      <c r="A416" s="290"/>
      <c r="B416" s="322"/>
      <c r="C416" s="268"/>
      <c r="D416" s="268"/>
      <c r="E416" s="268"/>
      <c r="F416" s="260"/>
      <c r="G416" s="260"/>
      <c r="H416" s="261"/>
      <c r="I416" s="269"/>
      <c r="J416" s="299"/>
      <c r="K416" s="260"/>
      <c r="L416" s="260"/>
      <c r="M416" s="260"/>
      <c r="N416" s="260"/>
      <c r="O416" s="260"/>
      <c r="P416" s="260"/>
    </row>
    <row r="417" spans="1:16" ht="15.75" customHeight="1">
      <c r="A417" s="290"/>
      <c r="B417" s="322"/>
      <c r="C417" s="268"/>
      <c r="D417" s="268"/>
      <c r="E417" s="268"/>
      <c r="F417" s="260"/>
      <c r="G417" s="260"/>
      <c r="H417" s="261"/>
      <c r="I417" s="269"/>
      <c r="J417" s="299"/>
      <c r="K417" s="260"/>
      <c r="L417" s="260"/>
      <c r="M417" s="260"/>
      <c r="N417" s="260"/>
      <c r="O417" s="260"/>
      <c r="P417" s="260"/>
    </row>
    <row r="418" spans="1:16" ht="15.75" customHeight="1">
      <c r="A418" s="290"/>
      <c r="B418" s="322"/>
      <c r="C418" s="268"/>
      <c r="D418" s="268"/>
      <c r="E418" s="268"/>
      <c r="F418" s="260"/>
      <c r="G418" s="260"/>
      <c r="H418" s="261"/>
      <c r="I418" s="269"/>
      <c r="J418" s="299"/>
      <c r="K418" s="260"/>
      <c r="L418" s="260"/>
      <c r="M418" s="260"/>
      <c r="N418" s="260"/>
      <c r="O418" s="260"/>
      <c r="P418" s="260"/>
    </row>
    <row r="419" spans="1:16" ht="15.75" customHeight="1">
      <c r="A419" s="290"/>
      <c r="B419" s="322"/>
      <c r="C419" s="268"/>
      <c r="D419" s="268"/>
      <c r="E419" s="268"/>
      <c r="F419" s="260"/>
      <c r="G419" s="260"/>
      <c r="H419" s="261"/>
      <c r="I419" s="269"/>
      <c r="J419" s="299"/>
      <c r="K419" s="260"/>
      <c r="L419" s="260"/>
      <c r="M419" s="260"/>
      <c r="N419" s="260"/>
      <c r="O419" s="260"/>
      <c r="P419" s="260"/>
    </row>
    <row r="420" spans="1:16" ht="15.75" customHeight="1">
      <c r="A420" s="290"/>
      <c r="B420" s="322"/>
      <c r="C420" s="268"/>
      <c r="D420" s="268"/>
      <c r="E420" s="268"/>
      <c r="F420" s="260"/>
      <c r="G420" s="260"/>
      <c r="H420" s="261"/>
      <c r="I420" s="269"/>
      <c r="J420" s="299"/>
      <c r="K420" s="260"/>
      <c r="L420" s="260"/>
      <c r="M420" s="260"/>
      <c r="N420" s="260"/>
      <c r="O420" s="260"/>
      <c r="P420" s="260"/>
    </row>
    <row r="421" spans="1:16" ht="15.75" customHeight="1">
      <c r="A421" s="290"/>
      <c r="B421" s="322"/>
      <c r="C421" s="268"/>
      <c r="D421" s="268"/>
      <c r="E421" s="268"/>
      <c r="F421" s="260"/>
      <c r="G421" s="260"/>
      <c r="H421" s="261"/>
      <c r="I421" s="269"/>
      <c r="J421" s="299"/>
      <c r="K421" s="260"/>
      <c r="L421" s="260"/>
      <c r="M421" s="260"/>
      <c r="N421" s="260"/>
      <c r="O421" s="260"/>
      <c r="P421" s="260"/>
    </row>
    <row r="422" spans="1:16" ht="15.75" customHeight="1">
      <c r="A422" s="290"/>
      <c r="B422" s="322"/>
      <c r="C422" s="268"/>
      <c r="D422" s="268"/>
      <c r="E422" s="268"/>
      <c r="F422" s="260"/>
      <c r="G422" s="260"/>
      <c r="H422" s="261"/>
      <c r="I422" s="269"/>
      <c r="J422" s="299"/>
      <c r="K422" s="260"/>
      <c r="L422" s="260"/>
      <c r="M422" s="260"/>
      <c r="N422" s="260"/>
      <c r="O422" s="260"/>
      <c r="P422" s="260"/>
    </row>
    <row r="423" spans="1:16" ht="15.75" customHeight="1">
      <c r="A423" s="290"/>
      <c r="B423" s="322"/>
      <c r="C423" s="268"/>
      <c r="D423" s="268"/>
      <c r="E423" s="268"/>
      <c r="F423" s="260"/>
      <c r="G423" s="260"/>
      <c r="H423" s="261"/>
      <c r="I423" s="269"/>
      <c r="J423" s="299"/>
      <c r="K423" s="260"/>
      <c r="L423" s="260"/>
      <c r="M423" s="260"/>
      <c r="N423" s="260"/>
      <c r="O423" s="260"/>
      <c r="P423" s="260"/>
    </row>
    <row r="424" spans="1:16" ht="15.75" customHeight="1">
      <c r="A424" s="290"/>
      <c r="B424" s="322"/>
      <c r="C424" s="268"/>
      <c r="D424" s="268"/>
      <c r="E424" s="268"/>
      <c r="F424" s="260"/>
      <c r="G424" s="260"/>
      <c r="H424" s="261"/>
      <c r="I424" s="269"/>
      <c r="J424" s="299"/>
      <c r="K424" s="260"/>
      <c r="L424" s="260"/>
      <c r="M424" s="260"/>
      <c r="N424" s="260"/>
      <c r="O424" s="260"/>
      <c r="P424" s="260"/>
    </row>
    <row r="425" spans="1:16" ht="15.75" customHeight="1">
      <c r="A425" s="290"/>
      <c r="B425" s="322"/>
      <c r="C425" s="268"/>
      <c r="D425" s="268"/>
      <c r="E425" s="268"/>
      <c r="F425" s="260"/>
      <c r="G425" s="260"/>
      <c r="H425" s="261"/>
      <c r="I425" s="269"/>
      <c r="J425" s="299"/>
      <c r="K425" s="260"/>
      <c r="L425" s="260"/>
      <c r="M425" s="260"/>
      <c r="N425" s="260"/>
      <c r="O425" s="260"/>
      <c r="P425" s="260"/>
    </row>
    <row r="426" spans="1:16" ht="15.75" customHeight="1">
      <c r="A426" s="290"/>
      <c r="B426" s="322"/>
      <c r="C426" s="268"/>
      <c r="D426" s="268"/>
      <c r="E426" s="268"/>
      <c r="F426" s="260"/>
      <c r="G426" s="260"/>
      <c r="H426" s="261"/>
      <c r="I426" s="269"/>
      <c r="J426" s="299"/>
      <c r="K426" s="260"/>
      <c r="L426" s="260"/>
      <c r="M426" s="260"/>
      <c r="N426" s="260"/>
      <c r="O426" s="260"/>
      <c r="P426" s="260"/>
    </row>
    <row r="427" spans="1:16" ht="15.75" customHeight="1">
      <c r="A427" s="290"/>
      <c r="B427" s="322"/>
      <c r="C427" s="268"/>
      <c r="D427" s="268"/>
      <c r="E427" s="268"/>
      <c r="F427" s="260"/>
      <c r="G427" s="260"/>
      <c r="H427" s="261"/>
      <c r="I427" s="269"/>
      <c r="J427" s="299"/>
      <c r="K427" s="260"/>
      <c r="L427" s="260"/>
      <c r="M427" s="260"/>
      <c r="N427" s="260"/>
      <c r="O427" s="260"/>
      <c r="P427" s="260"/>
    </row>
    <row r="428" spans="1:16" ht="15.75" customHeight="1">
      <c r="A428" s="290"/>
      <c r="B428" s="322"/>
      <c r="C428" s="268"/>
      <c r="D428" s="268"/>
      <c r="E428" s="268"/>
      <c r="F428" s="260"/>
      <c r="G428" s="260"/>
      <c r="H428" s="261"/>
      <c r="I428" s="269"/>
      <c r="J428" s="299"/>
      <c r="K428" s="260"/>
      <c r="L428" s="260"/>
      <c r="M428" s="260"/>
      <c r="N428" s="260"/>
      <c r="O428" s="260"/>
      <c r="P428" s="260"/>
    </row>
    <row r="429" spans="1:16" ht="15.75" customHeight="1">
      <c r="A429" s="291"/>
      <c r="B429" s="322"/>
      <c r="C429" s="260"/>
      <c r="D429" s="260"/>
      <c r="E429" s="260"/>
      <c r="F429" s="260"/>
      <c r="G429" s="260"/>
      <c r="H429" s="260"/>
      <c r="I429" s="260"/>
      <c r="J429" s="299"/>
      <c r="K429" s="260"/>
      <c r="L429" s="260"/>
      <c r="M429" s="260"/>
      <c r="N429" s="260"/>
      <c r="O429" s="260"/>
      <c r="P429" s="260"/>
    </row>
    <row r="430" spans="1:16" ht="15.75" customHeight="1">
      <c r="A430" s="291"/>
      <c r="B430" s="322"/>
      <c r="C430" s="260"/>
      <c r="D430" s="260"/>
      <c r="E430" s="260"/>
      <c r="F430" s="260"/>
      <c r="G430" s="260"/>
      <c r="H430" s="260"/>
      <c r="I430" s="260"/>
      <c r="J430" s="299"/>
      <c r="K430" s="260"/>
      <c r="L430" s="260"/>
      <c r="M430" s="260"/>
      <c r="N430" s="260"/>
      <c r="O430" s="260"/>
      <c r="P430" s="260"/>
    </row>
    <row r="431" spans="1:16" ht="15.75" customHeight="1">
      <c r="A431" s="291"/>
      <c r="B431" s="322"/>
      <c r="C431" s="260"/>
      <c r="D431" s="260"/>
      <c r="E431" s="260"/>
      <c r="F431" s="260"/>
      <c r="G431" s="260"/>
      <c r="H431" s="260"/>
      <c r="I431" s="260"/>
      <c r="J431" s="299"/>
      <c r="K431" s="260"/>
      <c r="L431" s="260"/>
      <c r="M431" s="260"/>
      <c r="N431" s="260"/>
      <c r="O431" s="260"/>
      <c r="P431" s="260"/>
    </row>
    <row r="432" spans="1:16" ht="15.75" customHeight="1">
      <c r="A432" s="291"/>
      <c r="B432" s="322"/>
      <c r="C432" s="260"/>
      <c r="D432" s="260"/>
      <c r="E432" s="260"/>
      <c r="F432" s="260"/>
      <c r="G432" s="260"/>
      <c r="H432" s="260"/>
      <c r="I432" s="260"/>
      <c r="J432" s="299"/>
      <c r="K432" s="260"/>
      <c r="L432" s="260"/>
      <c r="M432" s="260"/>
      <c r="N432" s="260"/>
      <c r="O432" s="260"/>
      <c r="P432" s="260"/>
    </row>
    <row r="433" spans="1:16" ht="15.75" customHeight="1">
      <c r="A433" s="291"/>
      <c r="B433" s="322"/>
      <c r="C433" s="260"/>
      <c r="D433" s="260"/>
      <c r="E433" s="260"/>
      <c r="F433" s="260"/>
      <c r="G433" s="260"/>
      <c r="H433" s="260"/>
      <c r="I433" s="260"/>
      <c r="J433" s="299"/>
      <c r="K433" s="260"/>
      <c r="L433" s="260"/>
      <c r="M433" s="260"/>
      <c r="N433" s="260"/>
      <c r="O433" s="260"/>
      <c r="P433" s="260"/>
    </row>
    <row r="434" spans="1:16" ht="15.75" customHeight="1">
      <c r="A434" s="291"/>
      <c r="B434" s="322"/>
      <c r="C434" s="260"/>
      <c r="D434" s="260"/>
      <c r="E434" s="260"/>
      <c r="F434" s="260"/>
      <c r="G434" s="260"/>
      <c r="H434" s="260"/>
      <c r="I434" s="260"/>
      <c r="J434" s="299"/>
      <c r="K434" s="260"/>
      <c r="L434" s="260"/>
      <c r="M434" s="260"/>
      <c r="N434" s="260"/>
      <c r="O434" s="260"/>
      <c r="P434" s="260"/>
    </row>
    <row r="435" spans="1:16" ht="15.75" customHeight="1">
      <c r="A435" s="291"/>
      <c r="B435" s="322"/>
      <c r="C435" s="260"/>
      <c r="D435" s="260"/>
      <c r="E435" s="260"/>
      <c r="F435" s="260"/>
      <c r="G435" s="260"/>
      <c r="H435" s="260"/>
      <c r="I435" s="260"/>
      <c r="J435" s="299"/>
      <c r="K435" s="260"/>
      <c r="L435" s="260"/>
      <c r="M435" s="260"/>
      <c r="N435" s="260"/>
      <c r="O435" s="260"/>
      <c r="P435" s="260"/>
    </row>
    <row r="436" spans="1:16" ht="15.75" customHeight="1">
      <c r="A436" s="291"/>
      <c r="B436" s="322"/>
      <c r="C436" s="260"/>
      <c r="D436" s="260"/>
      <c r="E436" s="260"/>
      <c r="F436" s="260"/>
      <c r="G436" s="260"/>
      <c r="H436" s="260"/>
      <c r="I436" s="260"/>
      <c r="J436" s="299"/>
      <c r="K436" s="260"/>
      <c r="L436" s="260"/>
      <c r="M436" s="260"/>
      <c r="N436" s="260"/>
      <c r="O436" s="260"/>
      <c r="P436" s="260"/>
    </row>
    <row r="437" spans="1:16" ht="15.75" customHeight="1">
      <c r="A437" s="291"/>
      <c r="B437" s="322"/>
      <c r="C437" s="260"/>
      <c r="D437" s="260"/>
      <c r="E437" s="260"/>
      <c r="F437" s="260"/>
      <c r="G437" s="260"/>
      <c r="H437" s="260"/>
      <c r="I437" s="260"/>
      <c r="J437" s="299"/>
      <c r="K437" s="260"/>
      <c r="L437" s="260"/>
      <c r="M437" s="260"/>
      <c r="N437" s="260"/>
      <c r="O437" s="260"/>
      <c r="P437" s="260"/>
    </row>
    <row r="438" spans="1:16" ht="15.75" customHeight="1">
      <c r="A438" s="291"/>
      <c r="B438" s="322"/>
      <c r="C438" s="260"/>
      <c r="D438" s="260"/>
      <c r="E438" s="260"/>
      <c r="F438" s="260"/>
      <c r="G438" s="260"/>
      <c r="H438" s="260"/>
      <c r="I438" s="260"/>
      <c r="J438" s="299"/>
      <c r="K438" s="260"/>
      <c r="L438" s="260"/>
      <c r="M438" s="260"/>
      <c r="N438" s="260"/>
      <c r="O438" s="260"/>
      <c r="P438" s="260"/>
    </row>
    <row r="439" spans="1:16" ht="15.75" customHeight="1">
      <c r="A439" s="291"/>
      <c r="B439" s="322"/>
      <c r="C439" s="260"/>
      <c r="D439" s="260"/>
      <c r="E439" s="260"/>
      <c r="F439" s="260"/>
      <c r="G439" s="260"/>
      <c r="H439" s="260"/>
      <c r="I439" s="260"/>
      <c r="J439" s="299"/>
      <c r="K439" s="260"/>
      <c r="L439" s="260"/>
      <c r="M439" s="260"/>
      <c r="N439" s="260"/>
      <c r="O439" s="260"/>
      <c r="P439" s="260"/>
    </row>
    <row r="440" spans="1:16" ht="15.75" customHeight="1">
      <c r="A440" s="291"/>
      <c r="B440" s="322"/>
      <c r="C440" s="260"/>
      <c r="D440" s="260"/>
      <c r="E440" s="260"/>
      <c r="F440" s="260"/>
      <c r="G440" s="260"/>
      <c r="H440" s="260"/>
      <c r="I440" s="260"/>
      <c r="J440" s="299"/>
      <c r="K440" s="260"/>
      <c r="L440" s="260"/>
      <c r="M440" s="260"/>
      <c r="N440" s="260"/>
      <c r="O440" s="260"/>
      <c r="P440" s="260"/>
    </row>
    <row r="441" spans="1:16" ht="15.75" customHeight="1">
      <c r="A441" s="291"/>
      <c r="B441" s="322"/>
      <c r="C441" s="260"/>
      <c r="D441" s="260"/>
      <c r="E441" s="260"/>
      <c r="F441" s="260"/>
      <c r="G441" s="260"/>
      <c r="H441" s="260"/>
      <c r="I441" s="260"/>
      <c r="J441" s="299"/>
      <c r="K441" s="260"/>
      <c r="L441" s="260"/>
      <c r="M441" s="260"/>
      <c r="N441" s="260"/>
      <c r="O441" s="260"/>
      <c r="P441" s="260"/>
    </row>
    <row r="442" spans="1:16" ht="15.75" customHeight="1">
      <c r="A442" s="291"/>
      <c r="B442" s="322"/>
      <c r="C442" s="260"/>
      <c r="D442" s="260"/>
      <c r="E442" s="260"/>
      <c r="F442" s="260"/>
      <c r="G442" s="260"/>
      <c r="H442" s="260"/>
      <c r="I442" s="260"/>
      <c r="J442" s="299"/>
      <c r="K442" s="260"/>
      <c r="L442" s="260"/>
      <c r="M442" s="260"/>
      <c r="N442" s="260"/>
      <c r="O442" s="260"/>
      <c r="P442" s="260"/>
    </row>
    <row r="443" spans="1:16" ht="15.75" customHeight="1">
      <c r="A443" s="291"/>
      <c r="B443" s="322"/>
      <c r="C443" s="260"/>
      <c r="D443" s="260"/>
      <c r="E443" s="260"/>
      <c r="F443" s="260"/>
      <c r="G443" s="260"/>
      <c r="H443" s="260"/>
      <c r="I443" s="260"/>
      <c r="J443" s="299"/>
      <c r="K443" s="260"/>
      <c r="L443" s="260"/>
      <c r="M443" s="260"/>
      <c r="N443" s="260"/>
      <c r="O443" s="260"/>
      <c r="P443" s="260"/>
    </row>
    <row r="444" spans="1:16" ht="15.75" customHeight="1">
      <c r="A444" s="291"/>
      <c r="B444" s="322"/>
      <c r="C444" s="260"/>
      <c r="D444" s="260"/>
      <c r="E444" s="260"/>
      <c r="F444" s="260"/>
      <c r="G444" s="260"/>
      <c r="H444" s="260"/>
      <c r="I444" s="260"/>
      <c r="J444" s="299"/>
      <c r="K444" s="260"/>
      <c r="L444" s="260"/>
      <c r="M444" s="260"/>
      <c r="N444" s="260"/>
      <c r="O444" s="260"/>
      <c r="P444" s="260"/>
    </row>
    <row r="445" spans="1:16" ht="15.75" customHeight="1">
      <c r="A445" s="291"/>
      <c r="B445" s="322"/>
      <c r="C445" s="260"/>
      <c r="D445" s="260"/>
      <c r="E445" s="260"/>
      <c r="F445" s="260"/>
      <c r="G445" s="260"/>
      <c r="H445" s="260"/>
      <c r="I445" s="260"/>
      <c r="J445" s="299"/>
      <c r="K445" s="260"/>
      <c r="L445" s="260"/>
      <c r="M445" s="260"/>
      <c r="N445" s="260"/>
      <c r="O445" s="260"/>
      <c r="P445" s="260"/>
    </row>
    <row r="446" spans="1:16" ht="15.75" customHeight="1">
      <c r="A446" s="291"/>
      <c r="B446" s="322"/>
      <c r="C446" s="260"/>
      <c r="D446" s="260"/>
      <c r="E446" s="260"/>
      <c r="F446" s="260"/>
      <c r="G446" s="260"/>
      <c r="H446" s="260"/>
      <c r="I446" s="260"/>
      <c r="J446" s="299"/>
      <c r="K446" s="260"/>
      <c r="L446" s="260"/>
      <c r="M446" s="260"/>
      <c r="N446" s="260"/>
      <c r="O446" s="260"/>
      <c r="P446" s="260"/>
    </row>
    <row r="447" spans="1:16" ht="15.75" customHeight="1">
      <c r="A447" s="291"/>
      <c r="B447" s="322"/>
      <c r="C447" s="260"/>
      <c r="D447" s="260"/>
      <c r="E447" s="260"/>
      <c r="F447" s="260"/>
      <c r="G447" s="260"/>
      <c r="H447" s="260"/>
      <c r="I447" s="260"/>
      <c r="J447" s="299"/>
      <c r="K447" s="260"/>
      <c r="L447" s="260"/>
      <c r="M447" s="260"/>
      <c r="N447" s="260"/>
      <c r="O447" s="260"/>
      <c r="P447" s="260"/>
    </row>
    <row r="448" spans="1:16" ht="15.75" customHeight="1">
      <c r="A448" s="291"/>
      <c r="B448" s="322"/>
      <c r="C448" s="260"/>
      <c r="D448" s="260"/>
      <c r="E448" s="260"/>
      <c r="F448" s="260"/>
      <c r="G448" s="260"/>
      <c r="H448" s="260"/>
      <c r="I448" s="260"/>
      <c r="J448" s="299"/>
      <c r="K448" s="260"/>
      <c r="L448" s="260"/>
      <c r="M448" s="260"/>
      <c r="N448" s="260"/>
      <c r="O448" s="260"/>
      <c r="P448" s="260"/>
    </row>
    <row r="449" spans="1:16" ht="15.75" customHeight="1">
      <c r="A449" s="291"/>
      <c r="B449" s="322"/>
      <c r="C449" s="260"/>
      <c r="D449" s="260"/>
      <c r="E449" s="260"/>
      <c r="F449" s="260"/>
      <c r="G449" s="260"/>
      <c r="H449" s="260"/>
      <c r="I449" s="260"/>
      <c r="J449" s="299"/>
      <c r="K449" s="260"/>
      <c r="L449" s="260"/>
      <c r="M449" s="260"/>
      <c r="N449" s="260"/>
      <c r="O449" s="260"/>
      <c r="P449" s="260"/>
    </row>
    <row r="450" spans="1:16" ht="15.75" customHeight="1">
      <c r="A450" s="291"/>
      <c r="B450" s="322"/>
      <c r="C450" s="260"/>
      <c r="D450" s="260"/>
      <c r="E450" s="260"/>
      <c r="F450" s="260"/>
      <c r="G450" s="260"/>
      <c r="H450" s="260"/>
      <c r="I450" s="260"/>
      <c r="J450" s="299"/>
      <c r="K450" s="260"/>
      <c r="L450" s="260"/>
      <c r="M450" s="260"/>
      <c r="N450" s="260"/>
      <c r="O450" s="260"/>
      <c r="P450" s="260"/>
    </row>
    <row r="451" spans="1:16" ht="15.75" customHeight="1">
      <c r="A451" s="291"/>
      <c r="B451" s="322"/>
      <c r="C451" s="260"/>
      <c r="D451" s="260"/>
      <c r="E451" s="260"/>
      <c r="F451" s="260"/>
      <c r="G451" s="260"/>
      <c r="H451" s="260"/>
      <c r="I451" s="260"/>
      <c r="J451" s="299"/>
      <c r="K451" s="260"/>
      <c r="L451" s="260"/>
      <c r="M451" s="260"/>
      <c r="N451" s="260"/>
      <c r="O451" s="260"/>
      <c r="P451" s="260"/>
    </row>
    <row r="452" spans="1:16" ht="15.75" customHeight="1">
      <c r="A452" s="291"/>
      <c r="B452" s="322"/>
      <c r="C452" s="260"/>
      <c r="D452" s="260"/>
      <c r="E452" s="260"/>
      <c r="F452" s="260"/>
      <c r="G452" s="260"/>
      <c r="H452" s="260"/>
      <c r="I452" s="260"/>
      <c r="J452" s="299"/>
      <c r="K452" s="260"/>
      <c r="L452" s="260"/>
      <c r="M452" s="260"/>
      <c r="N452" s="260"/>
      <c r="O452" s="260"/>
      <c r="P452" s="260"/>
    </row>
    <row r="453" spans="1:16" ht="15.75" customHeight="1">
      <c r="A453" s="291"/>
      <c r="B453" s="322"/>
      <c r="C453" s="260"/>
      <c r="D453" s="260"/>
      <c r="E453" s="260"/>
      <c r="F453" s="260"/>
      <c r="G453" s="260"/>
      <c r="H453" s="260"/>
      <c r="I453" s="260"/>
      <c r="J453" s="299"/>
      <c r="K453" s="260"/>
      <c r="L453" s="260"/>
      <c r="M453" s="260"/>
      <c r="N453" s="260"/>
      <c r="O453" s="260"/>
      <c r="P453" s="260"/>
    </row>
    <row r="454" spans="1:16" ht="15.75" customHeight="1">
      <c r="A454" s="291"/>
      <c r="B454" s="322"/>
      <c r="C454" s="260"/>
      <c r="D454" s="260"/>
      <c r="E454" s="260"/>
      <c r="F454" s="260"/>
      <c r="G454" s="260"/>
      <c r="H454" s="260"/>
      <c r="I454" s="260"/>
      <c r="J454" s="299"/>
      <c r="K454" s="260"/>
      <c r="L454" s="260"/>
      <c r="M454" s="260"/>
      <c r="N454" s="260"/>
      <c r="O454" s="260"/>
      <c r="P454" s="260"/>
    </row>
    <row r="455" spans="1:16" ht="15.75" customHeight="1">
      <c r="A455" s="291"/>
      <c r="B455" s="322"/>
      <c r="C455" s="260"/>
      <c r="D455" s="260"/>
      <c r="E455" s="260"/>
      <c r="F455" s="260"/>
      <c r="G455" s="260"/>
      <c r="H455" s="260"/>
      <c r="I455" s="260"/>
      <c r="J455" s="299"/>
      <c r="K455" s="260"/>
      <c r="L455" s="260"/>
      <c r="M455" s="260"/>
      <c r="N455" s="260"/>
      <c r="O455" s="260"/>
      <c r="P455" s="260"/>
    </row>
    <row r="456" spans="1:16" ht="15.75" customHeight="1">
      <c r="A456" s="291"/>
      <c r="B456" s="322"/>
      <c r="C456" s="260"/>
      <c r="D456" s="260"/>
      <c r="E456" s="260"/>
      <c r="F456" s="260"/>
      <c r="G456" s="260"/>
      <c r="H456" s="260"/>
      <c r="I456" s="260"/>
      <c r="J456" s="299"/>
      <c r="K456" s="260"/>
      <c r="L456" s="260"/>
      <c r="M456" s="260"/>
      <c r="N456" s="260"/>
      <c r="O456" s="260"/>
      <c r="P456" s="260"/>
    </row>
    <row r="457" spans="1:16" ht="15.75" customHeight="1">
      <c r="A457" s="291"/>
      <c r="B457" s="322"/>
      <c r="C457" s="260"/>
      <c r="D457" s="260"/>
      <c r="E457" s="260"/>
      <c r="F457" s="260"/>
      <c r="G457" s="260"/>
      <c r="H457" s="260"/>
      <c r="I457" s="260"/>
      <c r="J457" s="299"/>
      <c r="K457" s="260"/>
      <c r="L457" s="260"/>
      <c r="M457" s="260"/>
      <c r="N457" s="260"/>
      <c r="O457" s="260"/>
      <c r="P457" s="260"/>
    </row>
    <row r="458" spans="1:16" ht="15.75" customHeight="1">
      <c r="A458" s="291"/>
      <c r="B458" s="322"/>
      <c r="C458" s="260"/>
      <c r="D458" s="260"/>
      <c r="E458" s="260"/>
      <c r="F458" s="260"/>
      <c r="G458" s="260"/>
      <c r="H458" s="260"/>
      <c r="I458" s="260"/>
      <c r="J458" s="299"/>
      <c r="K458" s="260"/>
      <c r="L458" s="260"/>
      <c r="M458" s="260"/>
      <c r="N458" s="260"/>
      <c r="O458" s="260"/>
      <c r="P458" s="260"/>
    </row>
    <row r="459" spans="1:16" ht="15.75" customHeight="1">
      <c r="A459" s="291"/>
      <c r="B459" s="322"/>
      <c r="C459" s="260"/>
      <c r="D459" s="260"/>
      <c r="E459" s="260"/>
      <c r="F459" s="260"/>
      <c r="G459" s="260"/>
      <c r="H459" s="260"/>
      <c r="I459" s="260"/>
      <c r="J459" s="299"/>
      <c r="K459" s="260"/>
      <c r="L459" s="260"/>
      <c r="M459" s="260"/>
      <c r="N459" s="260"/>
      <c r="O459" s="260"/>
      <c r="P459" s="260"/>
    </row>
    <row r="460" spans="1:16" ht="15.75" customHeight="1">
      <c r="A460" s="291"/>
      <c r="B460" s="322"/>
      <c r="C460" s="260"/>
      <c r="D460" s="260"/>
      <c r="E460" s="260"/>
      <c r="F460" s="260"/>
      <c r="G460" s="260"/>
      <c r="H460" s="260"/>
      <c r="I460" s="260"/>
      <c r="J460" s="299"/>
      <c r="K460" s="260"/>
      <c r="L460" s="260"/>
      <c r="M460" s="260"/>
      <c r="N460" s="260"/>
      <c r="O460" s="260"/>
      <c r="P460" s="260"/>
    </row>
    <row r="461" spans="1:16" ht="15.75" customHeight="1">
      <c r="A461" s="291"/>
      <c r="B461" s="322"/>
      <c r="C461" s="260"/>
      <c r="D461" s="260"/>
      <c r="E461" s="260"/>
      <c r="F461" s="260"/>
      <c r="G461" s="260"/>
      <c r="H461" s="260"/>
      <c r="I461" s="260"/>
      <c r="J461" s="299"/>
      <c r="K461" s="260"/>
      <c r="L461" s="260"/>
      <c r="M461" s="260"/>
      <c r="N461" s="260"/>
      <c r="O461" s="260"/>
      <c r="P461" s="260"/>
    </row>
    <row r="462" spans="1:16" ht="15.75" customHeight="1">
      <c r="A462" s="291"/>
      <c r="B462" s="322"/>
      <c r="C462" s="260"/>
      <c r="D462" s="260"/>
      <c r="E462" s="260"/>
      <c r="F462" s="260"/>
      <c r="G462" s="260"/>
      <c r="H462" s="260"/>
      <c r="I462" s="260"/>
      <c r="J462" s="299"/>
      <c r="K462" s="260"/>
      <c r="L462" s="260"/>
      <c r="M462" s="260"/>
      <c r="N462" s="260"/>
      <c r="O462" s="260"/>
      <c r="P462" s="260"/>
    </row>
    <row r="463" spans="1:16" ht="15.75" customHeight="1">
      <c r="A463" s="291"/>
      <c r="B463" s="322"/>
      <c r="C463" s="260"/>
      <c r="D463" s="260"/>
      <c r="E463" s="260"/>
      <c r="F463" s="260"/>
      <c r="G463" s="260"/>
      <c r="H463" s="260"/>
      <c r="I463" s="260"/>
      <c r="J463" s="299"/>
      <c r="K463" s="260"/>
      <c r="L463" s="260"/>
      <c r="M463" s="260"/>
      <c r="N463" s="260"/>
      <c r="O463" s="260"/>
      <c r="P463" s="260"/>
    </row>
    <row r="464" spans="1:16" ht="15.75" customHeight="1">
      <c r="A464" s="291"/>
      <c r="B464" s="322"/>
      <c r="C464" s="260"/>
      <c r="D464" s="260"/>
      <c r="E464" s="260"/>
      <c r="F464" s="260"/>
      <c r="G464" s="260"/>
      <c r="H464" s="260"/>
      <c r="I464" s="260"/>
      <c r="J464" s="299"/>
      <c r="K464" s="260"/>
      <c r="L464" s="260"/>
      <c r="M464" s="260"/>
      <c r="N464" s="260"/>
      <c r="O464" s="260"/>
      <c r="P464" s="260"/>
    </row>
    <row r="465" spans="1:16" ht="15.75" customHeight="1">
      <c r="A465" s="291"/>
      <c r="B465" s="322"/>
      <c r="C465" s="260"/>
      <c r="D465" s="260"/>
      <c r="E465" s="260"/>
      <c r="F465" s="260"/>
      <c r="G465" s="260"/>
      <c r="H465" s="260"/>
      <c r="I465" s="260"/>
      <c r="J465" s="299"/>
      <c r="K465" s="260"/>
      <c r="L465" s="260"/>
      <c r="M465" s="260"/>
      <c r="N465" s="260"/>
      <c r="O465" s="260"/>
      <c r="P465" s="260"/>
    </row>
    <row r="466" spans="1:16" ht="15.75" customHeight="1">
      <c r="A466" s="291"/>
      <c r="B466" s="322"/>
      <c r="C466" s="260"/>
      <c r="D466" s="260"/>
      <c r="E466" s="260"/>
      <c r="F466" s="260"/>
      <c r="G466" s="260"/>
      <c r="H466" s="260"/>
      <c r="I466" s="260"/>
      <c r="J466" s="299"/>
      <c r="K466" s="260"/>
      <c r="L466" s="260"/>
      <c r="M466" s="260"/>
      <c r="N466" s="260"/>
      <c r="O466" s="260"/>
      <c r="P466" s="260"/>
    </row>
    <row r="467" spans="1:16" ht="15.75" customHeight="1">
      <c r="A467" s="291"/>
      <c r="B467" s="322"/>
      <c r="C467" s="260"/>
      <c r="D467" s="260"/>
      <c r="E467" s="260"/>
      <c r="F467" s="260"/>
      <c r="G467" s="260"/>
      <c r="H467" s="260"/>
      <c r="I467" s="260"/>
      <c r="J467" s="299"/>
      <c r="K467" s="260"/>
      <c r="L467" s="260"/>
      <c r="M467" s="260"/>
      <c r="N467" s="260"/>
      <c r="O467" s="260"/>
      <c r="P467" s="260"/>
    </row>
    <row r="468" spans="1:16" ht="15.75" customHeight="1">
      <c r="A468" s="291"/>
      <c r="B468" s="322"/>
      <c r="C468" s="260"/>
      <c r="D468" s="260"/>
      <c r="E468" s="260"/>
      <c r="F468" s="260"/>
      <c r="G468" s="260"/>
      <c r="H468" s="260"/>
      <c r="I468" s="260"/>
      <c r="J468" s="299"/>
      <c r="K468" s="260"/>
      <c r="L468" s="260"/>
      <c r="M468" s="260"/>
      <c r="N468" s="260"/>
      <c r="O468" s="260"/>
      <c r="P468" s="260"/>
    </row>
    <row r="469" spans="1:16" ht="15.75" customHeight="1">
      <c r="A469" s="291"/>
      <c r="B469" s="322"/>
      <c r="C469" s="260"/>
      <c r="D469" s="260"/>
      <c r="E469" s="260"/>
      <c r="F469" s="260"/>
      <c r="G469" s="260"/>
      <c r="H469" s="260"/>
      <c r="I469" s="260"/>
      <c r="J469" s="299"/>
      <c r="K469" s="260"/>
      <c r="L469" s="260"/>
      <c r="M469" s="260"/>
      <c r="N469" s="260"/>
      <c r="O469" s="260"/>
      <c r="P469" s="260"/>
    </row>
    <row r="470" spans="1:16" ht="15.75" customHeight="1">
      <c r="A470" s="291"/>
      <c r="B470" s="322"/>
      <c r="C470" s="260"/>
      <c r="D470" s="260"/>
      <c r="E470" s="260"/>
      <c r="F470" s="260"/>
      <c r="G470" s="260"/>
      <c r="H470" s="260"/>
      <c r="I470" s="260"/>
      <c r="J470" s="299"/>
      <c r="K470" s="260"/>
      <c r="L470" s="260"/>
      <c r="M470" s="260"/>
      <c r="N470" s="260"/>
      <c r="O470" s="260"/>
      <c r="P470" s="260"/>
    </row>
    <row r="471" spans="1:16" ht="15.75" customHeight="1">
      <c r="A471" s="291"/>
      <c r="B471" s="322"/>
      <c r="C471" s="260"/>
      <c r="D471" s="260"/>
      <c r="E471" s="260"/>
      <c r="F471" s="260"/>
      <c r="G471" s="260"/>
      <c r="H471" s="260"/>
      <c r="I471" s="260"/>
      <c r="J471" s="299"/>
      <c r="K471" s="260"/>
      <c r="L471" s="260"/>
      <c r="M471" s="260"/>
      <c r="N471" s="260"/>
      <c r="O471" s="260"/>
      <c r="P471" s="260"/>
    </row>
    <row r="472" spans="1:16" ht="15.75" customHeight="1">
      <c r="A472" s="291"/>
      <c r="B472" s="322"/>
      <c r="C472" s="260"/>
      <c r="D472" s="260"/>
      <c r="E472" s="260"/>
      <c r="F472" s="260"/>
      <c r="G472" s="260"/>
      <c r="H472" s="260"/>
      <c r="I472" s="260"/>
      <c r="J472" s="299"/>
      <c r="K472" s="260"/>
      <c r="L472" s="260"/>
      <c r="M472" s="260"/>
      <c r="N472" s="260"/>
      <c r="O472" s="260"/>
      <c r="P472" s="260"/>
    </row>
    <row r="473" spans="1:16" ht="15.75" customHeight="1">
      <c r="A473" s="291"/>
      <c r="B473" s="322"/>
      <c r="C473" s="260"/>
      <c r="D473" s="260"/>
      <c r="E473" s="260"/>
      <c r="F473" s="260"/>
      <c r="G473" s="260"/>
      <c r="H473" s="260"/>
      <c r="I473" s="260"/>
      <c r="J473" s="299"/>
      <c r="K473" s="260"/>
      <c r="L473" s="260"/>
      <c r="M473" s="260"/>
      <c r="N473" s="260"/>
      <c r="O473" s="260"/>
      <c r="P473" s="260"/>
    </row>
    <row r="474" spans="1:16" ht="15.75" customHeight="1">
      <c r="A474" s="291"/>
      <c r="B474" s="322"/>
      <c r="C474" s="260"/>
      <c r="D474" s="260"/>
      <c r="E474" s="260"/>
      <c r="F474" s="260"/>
      <c r="G474" s="260"/>
      <c r="H474" s="260"/>
      <c r="I474" s="260"/>
      <c r="J474" s="299"/>
      <c r="K474" s="260"/>
      <c r="L474" s="260"/>
      <c r="M474" s="260"/>
      <c r="N474" s="260"/>
      <c r="O474" s="260"/>
      <c r="P474" s="260"/>
    </row>
    <row r="475" spans="1:16" ht="15.75" customHeight="1">
      <c r="A475" s="291"/>
      <c r="B475" s="322"/>
      <c r="C475" s="260"/>
      <c r="D475" s="260"/>
      <c r="E475" s="260"/>
      <c r="F475" s="260"/>
      <c r="G475" s="260"/>
      <c r="H475" s="260"/>
      <c r="I475" s="260"/>
      <c r="J475" s="299"/>
      <c r="K475" s="260"/>
      <c r="L475" s="260"/>
      <c r="M475" s="260"/>
      <c r="N475" s="260"/>
      <c r="O475" s="260"/>
      <c r="P475" s="260"/>
    </row>
    <row r="476" spans="1:16" ht="15.75" customHeight="1">
      <c r="A476" s="291"/>
      <c r="B476" s="322"/>
      <c r="C476" s="260"/>
      <c r="D476" s="260"/>
      <c r="E476" s="260"/>
      <c r="F476" s="260"/>
      <c r="G476" s="260"/>
      <c r="H476" s="260"/>
      <c r="I476" s="260"/>
      <c r="J476" s="299"/>
      <c r="K476" s="260"/>
      <c r="L476" s="260"/>
      <c r="M476" s="260"/>
      <c r="N476" s="260"/>
      <c r="O476" s="260"/>
      <c r="P476" s="260"/>
    </row>
    <row r="477" spans="1:16" ht="15.75" customHeight="1">
      <c r="A477" s="291"/>
      <c r="B477" s="322"/>
      <c r="C477" s="260"/>
      <c r="D477" s="260"/>
      <c r="E477" s="260"/>
      <c r="F477" s="260"/>
      <c r="G477" s="260"/>
      <c r="H477" s="260"/>
      <c r="I477" s="260"/>
      <c r="J477" s="299"/>
      <c r="K477" s="260"/>
      <c r="L477" s="260"/>
      <c r="M477" s="260"/>
      <c r="N477" s="260"/>
      <c r="O477" s="260"/>
      <c r="P477" s="260"/>
    </row>
    <row r="478" spans="1:16" ht="15.75" customHeight="1">
      <c r="A478" s="291"/>
      <c r="B478" s="322"/>
      <c r="C478" s="260"/>
      <c r="D478" s="260"/>
      <c r="E478" s="260"/>
      <c r="F478" s="260"/>
      <c r="G478" s="260"/>
      <c r="H478" s="260"/>
      <c r="I478" s="260"/>
      <c r="J478" s="299"/>
      <c r="K478" s="260"/>
      <c r="L478" s="260"/>
      <c r="M478" s="260"/>
      <c r="N478" s="260"/>
      <c r="O478" s="260"/>
      <c r="P478" s="260"/>
    </row>
    <row r="479" spans="1:16" ht="15.75" customHeight="1">
      <c r="A479" s="291"/>
      <c r="B479" s="322"/>
      <c r="C479" s="260"/>
      <c r="D479" s="260"/>
      <c r="E479" s="260"/>
      <c r="F479" s="260"/>
      <c r="G479" s="260"/>
      <c r="H479" s="260"/>
      <c r="I479" s="260"/>
      <c r="J479" s="299"/>
      <c r="K479" s="260"/>
      <c r="L479" s="260"/>
      <c r="M479" s="260"/>
      <c r="N479" s="260"/>
      <c r="O479" s="260"/>
      <c r="P479" s="260"/>
    </row>
    <row r="480" spans="1:16" ht="15.75" customHeight="1">
      <c r="A480" s="291"/>
      <c r="B480" s="322"/>
      <c r="C480" s="260"/>
      <c r="D480" s="260"/>
      <c r="E480" s="260"/>
      <c r="F480" s="260"/>
      <c r="G480" s="260"/>
      <c r="H480" s="260"/>
      <c r="I480" s="260"/>
      <c r="J480" s="299"/>
      <c r="K480" s="260"/>
      <c r="L480" s="260"/>
      <c r="M480" s="260"/>
      <c r="N480" s="260"/>
      <c r="O480" s="260"/>
      <c r="P480" s="260"/>
    </row>
    <row r="481" spans="1:16" ht="15.75" customHeight="1">
      <c r="A481" s="291"/>
      <c r="B481" s="322"/>
      <c r="C481" s="260"/>
      <c r="D481" s="260"/>
      <c r="E481" s="260"/>
      <c r="F481" s="260"/>
      <c r="G481" s="260"/>
      <c r="H481" s="260"/>
      <c r="I481" s="260"/>
      <c r="J481" s="299"/>
      <c r="K481" s="260"/>
      <c r="L481" s="260"/>
      <c r="M481" s="260"/>
      <c r="N481" s="260"/>
      <c r="O481" s="260"/>
      <c r="P481" s="260"/>
    </row>
    <row r="482" spans="1:16" ht="15.75" customHeight="1">
      <c r="A482" s="291"/>
      <c r="B482" s="322"/>
      <c r="C482" s="260"/>
      <c r="D482" s="260"/>
      <c r="E482" s="260"/>
      <c r="F482" s="260"/>
      <c r="G482" s="260"/>
      <c r="H482" s="260"/>
      <c r="I482" s="260"/>
      <c r="J482" s="299"/>
      <c r="K482" s="260"/>
      <c r="L482" s="260"/>
      <c r="M482" s="260"/>
      <c r="N482" s="260"/>
      <c r="O482" s="260"/>
      <c r="P482" s="260"/>
    </row>
    <row r="483" spans="1:16" ht="15.75" customHeight="1">
      <c r="A483" s="291"/>
      <c r="B483" s="322"/>
      <c r="C483" s="260"/>
      <c r="D483" s="260"/>
      <c r="E483" s="260"/>
      <c r="F483" s="260"/>
      <c r="G483" s="260"/>
      <c r="H483" s="260"/>
      <c r="I483" s="260"/>
      <c r="J483" s="299"/>
      <c r="K483" s="260"/>
      <c r="L483" s="260"/>
      <c r="M483" s="260"/>
      <c r="N483" s="260"/>
      <c r="O483" s="260"/>
      <c r="P483" s="260"/>
    </row>
    <row r="484" spans="1:16" ht="15.75" customHeight="1">
      <c r="A484" s="291"/>
      <c r="B484" s="322"/>
      <c r="C484" s="260"/>
      <c r="D484" s="260"/>
      <c r="E484" s="260"/>
      <c r="F484" s="260"/>
      <c r="G484" s="260"/>
      <c r="H484" s="260"/>
      <c r="I484" s="260"/>
      <c r="J484" s="299"/>
      <c r="K484" s="260"/>
      <c r="L484" s="260"/>
      <c r="M484" s="260"/>
      <c r="N484" s="260"/>
      <c r="O484" s="260"/>
      <c r="P484" s="260"/>
    </row>
    <row r="485" spans="1:16" ht="15.75" customHeight="1">
      <c r="A485" s="291"/>
      <c r="B485" s="322"/>
      <c r="C485" s="260"/>
      <c r="D485" s="260"/>
      <c r="E485" s="260"/>
      <c r="F485" s="260"/>
      <c r="G485" s="260"/>
      <c r="H485" s="260"/>
      <c r="I485" s="260"/>
      <c r="J485" s="299"/>
      <c r="K485" s="260"/>
      <c r="L485" s="260"/>
      <c r="M485" s="260"/>
      <c r="N485" s="260"/>
      <c r="O485" s="260"/>
      <c r="P485" s="260"/>
    </row>
    <row r="486" spans="1:16" ht="15.75" customHeight="1">
      <c r="A486" s="291"/>
      <c r="B486" s="322"/>
      <c r="C486" s="260"/>
      <c r="D486" s="260"/>
      <c r="E486" s="260"/>
      <c r="F486" s="260"/>
      <c r="G486" s="260"/>
      <c r="H486" s="260"/>
      <c r="I486" s="260"/>
      <c r="J486" s="299"/>
      <c r="K486" s="260"/>
      <c r="L486" s="260"/>
      <c r="M486" s="260"/>
      <c r="N486" s="260"/>
      <c r="O486" s="260"/>
      <c r="P486" s="260"/>
    </row>
    <row r="487" spans="1:16" ht="15.75" customHeight="1">
      <c r="A487" s="291"/>
      <c r="B487" s="322"/>
      <c r="C487" s="260"/>
      <c r="D487" s="260"/>
      <c r="E487" s="260"/>
      <c r="F487" s="260"/>
      <c r="G487" s="260"/>
      <c r="H487" s="260"/>
      <c r="I487" s="260"/>
      <c r="J487" s="299"/>
      <c r="K487" s="260"/>
      <c r="L487" s="260"/>
      <c r="M487" s="260"/>
      <c r="N487" s="260"/>
      <c r="O487" s="260"/>
      <c r="P487" s="260"/>
    </row>
    <row r="488" spans="1:16" ht="15.75" customHeight="1">
      <c r="A488" s="291"/>
      <c r="B488" s="322"/>
      <c r="C488" s="260"/>
      <c r="D488" s="260"/>
      <c r="E488" s="260"/>
      <c r="F488" s="260"/>
      <c r="G488" s="260"/>
      <c r="H488" s="260"/>
      <c r="I488" s="260"/>
      <c r="J488" s="299"/>
      <c r="K488" s="260"/>
      <c r="L488" s="260"/>
      <c r="M488" s="260"/>
      <c r="N488" s="260"/>
      <c r="O488" s="260"/>
      <c r="P488" s="260"/>
    </row>
    <row r="489" spans="1:16" ht="15.75" customHeight="1">
      <c r="A489" s="291"/>
      <c r="B489" s="322"/>
      <c r="C489" s="260"/>
      <c r="D489" s="260"/>
      <c r="E489" s="260"/>
      <c r="F489" s="260"/>
      <c r="G489" s="260"/>
      <c r="H489" s="260"/>
      <c r="I489" s="260"/>
      <c r="J489" s="299"/>
      <c r="K489" s="260"/>
      <c r="L489" s="260"/>
      <c r="M489" s="260"/>
      <c r="N489" s="260"/>
      <c r="O489" s="260"/>
      <c r="P489" s="260"/>
    </row>
    <row r="490" spans="1:16" ht="15.75" customHeight="1">
      <c r="A490" s="291"/>
      <c r="B490" s="322"/>
      <c r="C490" s="260"/>
      <c r="D490" s="260"/>
      <c r="E490" s="260"/>
      <c r="F490" s="260"/>
      <c r="G490" s="260"/>
      <c r="H490" s="260"/>
      <c r="I490" s="260"/>
      <c r="J490" s="299"/>
      <c r="K490" s="260"/>
      <c r="L490" s="260"/>
      <c r="M490" s="260"/>
      <c r="N490" s="260"/>
      <c r="O490" s="260"/>
      <c r="P490" s="260"/>
    </row>
    <row r="491" spans="1:16" ht="15.75" customHeight="1">
      <c r="A491" s="291"/>
      <c r="B491" s="322"/>
      <c r="C491" s="260"/>
      <c r="D491" s="260"/>
      <c r="E491" s="260"/>
      <c r="F491" s="260"/>
      <c r="G491" s="260"/>
      <c r="H491" s="260"/>
      <c r="I491" s="260"/>
      <c r="J491" s="299"/>
      <c r="K491" s="260"/>
      <c r="L491" s="260"/>
      <c r="M491" s="260"/>
      <c r="N491" s="260"/>
      <c r="O491" s="260"/>
      <c r="P491" s="260"/>
    </row>
    <row r="492" spans="1:16" ht="15.75" customHeight="1">
      <c r="A492" s="291"/>
      <c r="B492" s="322"/>
      <c r="C492" s="260"/>
      <c r="D492" s="260"/>
      <c r="E492" s="260"/>
      <c r="F492" s="260"/>
      <c r="G492" s="260"/>
      <c r="H492" s="260"/>
      <c r="I492" s="260"/>
      <c r="J492" s="299"/>
      <c r="K492" s="260"/>
      <c r="L492" s="260"/>
      <c r="M492" s="260"/>
      <c r="N492" s="260"/>
      <c r="O492" s="260"/>
      <c r="P492" s="260"/>
    </row>
    <row r="493" spans="1:16" ht="15.75" customHeight="1">
      <c r="A493" s="291"/>
      <c r="B493" s="322"/>
      <c r="C493" s="260"/>
      <c r="D493" s="260"/>
      <c r="E493" s="260"/>
      <c r="F493" s="260"/>
      <c r="G493" s="260"/>
      <c r="H493" s="260"/>
      <c r="I493" s="260"/>
      <c r="J493" s="299"/>
      <c r="K493" s="260"/>
      <c r="L493" s="260"/>
      <c r="M493" s="260"/>
      <c r="N493" s="260"/>
      <c r="O493" s="260"/>
      <c r="P493" s="260"/>
    </row>
    <row r="494" spans="1:16" ht="15.75" customHeight="1">
      <c r="A494" s="291"/>
      <c r="B494" s="322"/>
      <c r="C494" s="260"/>
      <c r="D494" s="260"/>
      <c r="E494" s="260"/>
      <c r="F494" s="260"/>
      <c r="G494" s="260"/>
      <c r="H494" s="260"/>
      <c r="I494" s="260"/>
      <c r="J494" s="299"/>
      <c r="K494" s="260"/>
      <c r="L494" s="260"/>
      <c r="M494" s="260"/>
      <c r="N494" s="260"/>
      <c r="O494" s="260"/>
      <c r="P494" s="260"/>
    </row>
    <row r="495" spans="1:16" ht="15.75" customHeight="1">
      <c r="A495" s="291"/>
      <c r="B495" s="322"/>
      <c r="C495" s="260"/>
      <c r="D495" s="260"/>
      <c r="E495" s="260"/>
      <c r="F495" s="260"/>
      <c r="G495" s="260"/>
      <c r="H495" s="260"/>
      <c r="I495" s="260"/>
      <c r="J495" s="299"/>
      <c r="K495" s="260"/>
      <c r="L495" s="260"/>
      <c r="M495" s="260"/>
      <c r="N495" s="260"/>
      <c r="O495" s="260"/>
      <c r="P495" s="260"/>
    </row>
    <row r="496" spans="1:16" ht="15.75" customHeight="1">
      <c r="A496" s="291"/>
      <c r="B496" s="322"/>
      <c r="C496" s="260"/>
      <c r="D496" s="260"/>
      <c r="E496" s="260"/>
      <c r="F496" s="260"/>
      <c r="G496" s="260"/>
      <c r="H496" s="260"/>
      <c r="I496" s="260"/>
      <c r="J496" s="299"/>
      <c r="K496" s="260"/>
      <c r="L496" s="260"/>
      <c r="M496" s="260"/>
      <c r="N496" s="260"/>
      <c r="O496" s="260"/>
      <c r="P496" s="260"/>
    </row>
    <row r="497" spans="1:16" ht="15.75" customHeight="1">
      <c r="A497" s="291"/>
      <c r="B497" s="322"/>
      <c r="C497" s="260"/>
      <c r="D497" s="260"/>
      <c r="E497" s="260"/>
      <c r="F497" s="260"/>
      <c r="G497" s="260"/>
      <c r="H497" s="260"/>
      <c r="I497" s="260"/>
      <c r="J497" s="299"/>
      <c r="K497" s="260"/>
      <c r="L497" s="260"/>
      <c r="M497" s="260"/>
      <c r="N497" s="260"/>
      <c r="O497" s="260"/>
      <c r="P497" s="260"/>
    </row>
    <row r="498" spans="1:16" ht="15.75" customHeight="1">
      <c r="A498" s="291"/>
      <c r="B498" s="322"/>
      <c r="C498" s="260"/>
      <c r="D498" s="260"/>
      <c r="E498" s="260"/>
      <c r="F498" s="260"/>
      <c r="G498" s="260"/>
      <c r="H498" s="260"/>
      <c r="I498" s="260"/>
      <c r="J498" s="299"/>
      <c r="K498" s="260"/>
      <c r="L498" s="260"/>
      <c r="M498" s="260"/>
      <c r="N498" s="260"/>
      <c r="O498" s="260"/>
      <c r="P498" s="260"/>
    </row>
    <row r="499" spans="1:16" ht="15.75" customHeight="1">
      <c r="A499" s="291"/>
      <c r="B499" s="322"/>
      <c r="C499" s="260"/>
      <c r="D499" s="260"/>
      <c r="E499" s="260"/>
      <c r="F499" s="260"/>
      <c r="G499" s="260"/>
      <c r="H499" s="260"/>
      <c r="I499" s="260"/>
      <c r="J499" s="299"/>
      <c r="K499" s="260"/>
      <c r="L499" s="260"/>
      <c r="M499" s="260"/>
      <c r="N499" s="260"/>
      <c r="O499" s="260"/>
      <c r="P499" s="260"/>
    </row>
    <row r="500" spans="1:16" ht="15.75" customHeight="1">
      <c r="A500" s="291"/>
      <c r="B500" s="322"/>
      <c r="C500" s="260"/>
      <c r="D500" s="260"/>
      <c r="E500" s="260"/>
      <c r="F500" s="260"/>
      <c r="G500" s="260"/>
      <c r="H500" s="260"/>
      <c r="I500" s="260"/>
      <c r="J500" s="299"/>
      <c r="K500" s="260"/>
      <c r="L500" s="260"/>
      <c r="M500" s="260"/>
      <c r="N500" s="260"/>
      <c r="O500" s="260"/>
      <c r="P500" s="260"/>
    </row>
    <row r="501" spans="1:16" ht="15.75" customHeight="1">
      <c r="A501" s="291"/>
      <c r="B501" s="322"/>
      <c r="C501" s="260"/>
      <c r="D501" s="260"/>
      <c r="E501" s="260"/>
      <c r="F501" s="260"/>
      <c r="G501" s="260"/>
      <c r="H501" s="260"/>
      <c r="I501" s="260"/>
      <c r="J501" s="299"/>
      <c r="K501" s="260"/>
      <c r="L501" s="260"/>
      <c r="M501" s="260"/>
      <c r="N501" s="260"/>
      <c r="O501" s="260"/>
      <c r="P501" s="260"/>
    </row>
    <row r="502" spans="1:16" ht="15.75" customHeight="1">
      <c r="A502" s="291"/>
      <c r="B502" s="322"/>
      <c r="C502" s="260"/>
      <c r="D502" s="260"/>
      <c r="E502" s="260"/>
      <c r="F502" s="260"/>
      <c r="G502" s="260"/>
      <c r="H502" s="260"/>
      <c r="I502" s="260"/>
      <c r="J502" s="299"/>
      <c r="K502" s="260"/>
      <c r="L502" s="260"/>
      <c r="M502" s="260"/>
      <c r="N502" s="260"/>
      <c r="O502" s="260"/>
      <c r="P502" s="260"/>
    </row>
    <row r="503" spans="1:16" ht="15.75" customHeight="1">
      <c r="A503" s="291"/>
      <c r="B503" s="322"/>
      <c r="C503" s="260"/>
      <c r="D503" s="260"/>
      <c r="E503" s="260"/>
      <c r="F503" s="260"/>
      <c r="G503" s="260"/>
      <c r="H503" s="260"/>
      <c r="I503" s="260"/>
      <c r="J503" s="299"/>
      <c r="K503" s="260"/>
      <c r="L503" s="260"/>
      <c r="M503" s="260"/>
      <c r="N503" s="260"/>
      <c r="O503" s="260"/>
      <c r="P503" s="260"/>
    </row>
    <row r="504" spans="1:16" ht="15.75" customHeight="1">
      <c r="A504" s="291"/>
      <c r="B504" s="322"/>
      <c r="C504" s="260"/>
      <c r="D504" s="260"/>
      <c r="E504" s="260"/>
      <c r="F504" s="260"/>
      <c r="G504" s="260"/>
      <c r="H504" s="260"/>
      <c r="I504" s="260"/>
      <c r="J504" s="299"/>
      <c r="K504" s="260"/>
      <c r="L504" s="260"/>
      <c r="M504" s="260"/>
      <c r="N504" s="260"/>
      <c r="O504" s="260"/>
      <c r="P504" s="260"/>
    </row>
    <row r="505" spans="1:16" ht="15.75" customHeight="1">
      <c r="A505" s="291"/>
      <c r="B505" s="322"/>
      <c r="C505" s="260"/>
      <c r="D505" s="260"/>
      <c r="E505" s="260"/>
      <c r="F505" s="260"/>
      <c r="G505" s="260"/>
      <c r="H505" s="260"/>
      <c r="I505" s="260"/>
      <c r="J505" s="299"/>
      <c r="K505" s="260"/>
      <c r="L505" s="260"/>
      <c r="M505" s="260"/>
      <c r="N505" s="260"/>
      <c r="O505" s="260"/>
      <c r="P505" s="260"/>
    </row>
    <row r="506" spans="1:16" ht="15.75" customHeight="1">
      <c r="A506" s="291"/>
      <c r="B506" s="322"/>
      <c r="C506" s="260"/>
      <c r="D506" s="260"/>
      <c r="E506" s="260"/>
      <c r="F506" s="260"/>
      <c r="G506" s="260"/>
      <c r="H506" s="260"/>
      <c r="I506" s="260"/>
      <c r="J506" s="299"/>
      <c r="K506" s="260"/>
      <c r="L506" s="260"/>
      <c r="M506" s="260"/>
      <c r="N506" s="260"/>
      <c r="O506" s="260"/>
      <c r="P506" s="260"/>
    </row>
    <row r="507" spans="1:16" ht="15.75" customHeight="1">
      <c r="A507" s="291"/>
      <c r="B507" s="322"/>
      <c r="C507" s="260"/>
      <c r="D507" s="260"/>
      <c r="E507" s="260"/>
      <c r="F507" s="260"/>
      <c r="G507" s="260"/>
      <c r="H507" s="260"/>
      <c r="I507" s="260"/>
      <c r="J507" s="299"/>
      <c r="K507" s="260"/>
      <c r="L507" s="260"/>
      <c r="M507" s="260"/>
      <c r="N507" s="260"/>
      <c r="O507" s="260"/>
      <c r="P507" s="260"/>
    </row>
    <row r="508" spans="1:16" ht="15.75" customHeight="1">
      <c r="A508" s="291"/>
      <c r="B508" s="322"/>
      <c r="C508" s="260"/>
      <c r="D508" s="260"/>
      <c r="E508" s="260"/>
      <c r="F508" s="260"/>
      <c r="G508" s="260"/>
      <c r="H508" s="260"/>
      <c r="I508" s="260"/>
      <c r="J508" s="299"/>
      <c r="K508" s="260"/>
      <c r="L508" s="260"/>
      <c r="M508" s="260"/>
      <c r="N508" s="260"/>
      <c r="O508" s="260"/>
      <c r="P508" s="260"/>
    </row>
    <row r="509" spans="1:16" ht="15.75" customHeight="1">
      <c r="A509" s="291"/>
      <c r="B509" s="322"/>
      <c r="C509" s="260"/>
      <c r="D509" s="260"/>
      <c r="E509" s="260"/>
      <c r="F509" s="260"/>
      <c r="G509" s="260"/>
      <c r="H509" s="260"/>
      <c r="I509" s="260"/>
      <c r="J509" s="299"/>
      <c r="K509" s="260"/>
      <c r="L509" s="260"/>
      <c r="M509" s="260"/>
      <c r="N509" s="260"/>
      <c r="O509" s="260"/>
      <c r="P509" s="260"/>
    </row>
    <row r="510" spans="1:16" ht="15.75" customHeight="1">
      <c r="A510" s="291"/>
      <c r="B510" s="322"/>
      <c r="C510" s="260"/>
      <c r="D510" s="260"/>
      <c r="E510" s="260"/>
      <c r="F510" s="260"/>
      <c r="G510" s="260"/>
      <c r="H510" s="260"/>
      <c r="I510" s="260"/>
      <c r="J510" s="299"/>
      <c r="K510" s="260"/>
      <c r="L510" s="260"/>
      <c r="M510" s="260"/>
      <c r="N510" s="260"/>
      <c r="O510" s="260"/>
      <c r="P510" s="260"/>
    </row>
    <row r="511" spans="1:16" ht="15.75" customHeight="1">
      <c r="A511" s="291"/>
      <c r="B511" s="322"/>
      <c r="C511" s="260"/>
      <c r="D511" s="260"/>
      <c r="E511" s="260"/>
      <c r="F511" s="260"/>
      <c r="G511" s="260"/>
      <c r="H511" s="260"/>
      <c r="I511" s="260"/>
      <c r="J511" s="299"/>
      <c r="K511" s="260"/>
      <c r="L511" s="260"/>
      <c r="M511" s="260"/>
      <c r="N511" s="260"/>
      <c r="O511" s="260"/>
      <c r="P511" s="260"/>
    </row>
    <row r="512" spans="1:16" ht="15.75" customHeight="1">
      <c r="A512" s="291"/>
      <c r="B512" s="322"/>
      <c r="C512" s="260"/>
      <c r="D512" s="260"/>
      <c r="E512" s="260"/>
      <c r="F512" s="260"/>
      <c r="G512" s="260"/>
      <c r="H512" s="260"/>
      <c r="I512" s="260"/>
      <c r="J512" s="299"/>
      <c r="K512" s="260"/>
      <c r="L512" s="260"/>
      <c r="M512" s="260"/>
      <c r="N512" s="260"/>
      <c r="O512" s="260"/>
      <c r="P512" s="260"/>
    </row>
    <row r="513" spans="1:16" ht="15.75" customHeight="1">
      <c r="A513" s="291"/>
      <c r="B513" s="322"/>
      <c r="C513" s="260"/>
      <c r="D513" s="260"/>
      <c r="E513" s="260"/>
      <c r="F513" s="260"/>
      <c r="G513" s="260"/>
      <c r="H513" s="260"/>
      <c r="I513" s="260"/>
      <c r="J513" s="299"/>
      <c r="K513" s="260"/>
      <c r="L513" s="260"/>
      <c r="M513" s="260"/>
      <c r="N513" s="260"/>
      <c r="O513" s="260"/>
      <c r="P513" s="260"/>
    </row>
    <row r="514" spans="1:16" ht="15.75" customHeight="1">
      <c r="A514" s="291"/>
      <c r="B514" s="322"/>
      <c r="C514" s="260"/>
      <c r="D514" s="260"/>
      <c r="E514" s="260"/>
      <c r="F514" s="260"/>
      <c r="G514" s="260"/>
      <c r="H514" s="260"/>
      <c r="I514" s="260"/>
      <c r="J514" s="299"/>
      <c r="K514" s="260"/>
      <c r="L514" s="260"/>
      <c r="M514" s="260"/>
      <c r="N514" s="260"/>
      <c r="O514" s="260"/>
      <c r="P514" s="260"/>
    </row>
    <row r="515" spans="1:16" ht="15.75" customHeight="1">
      <c r="A515" s="291"/>
      <c r="B515" s="322"/>
      <c r="C515" s="260"/>
      <c r="D515" s="260"/>
      <c r="E515" s="260"/>
      <c r="F515" s="260"/>
      <c r="G515" s="260"/>
      <c r="H515" s="260"/>
      <c r="I515" s="260"/>
      <c r="J515" s="299"/>
      <c r="K515" s="260"/>
      <c r="L515" s="260"/>
      <c r="M515" s="260"/>
      <c r="N515" s="260"/>
      <c r="O515" s="260"/>
      <c r="P515" s="260"/>
    </row>
    <row r="516" spans="1:16" ht="15.75" customHeight="1">
      <c r="A516" s="291"/>
      <c r="B516" s="322"/>
      <c r="C516" s="260"/>
      <c r="D516" s="260"/>
      <c r="E516" s="260"/>
      <c r="F516" s="260"/>
      <c r="G516" s="260"/>
      <c r="H516" s="260"/>
      <c r="I516" s="260"/>
      <c r="J516" s="299"/>
      <c r="K516" s="260"/>
      <c r="L516" s="260"/>
      <c r="M516" s="260"/>
      <c r="N516" s="260"/>
      <c r="O516" s="260"/>
      <c r="P516" s="260"/>
    </row>
    <row r="517" spans="1:16" ht="15.75" customHeight="1">
      <c r="A517" s="291"/>
      <c r="B517" s="322"/>
      <c r="C517" s="260"/>
      <c r="D517" s="260"/>
      <c r="E517" s="260"/>
      <c r="F517" s="260"/>
      <c r="G517" s="260"/>
      <c r="H517" s="260"/>
      <c r="I517" s="260"/>
      <c r="J517" s="299"/>
      <c r="K517" s="260"/>
      <c r="L517" s="260"/>
      <c r="M517" s="260"/>
      <c r="N517" s="260"/>
      <c r="O517" s="260"/>
      <c r="P517" s="260"/>
    </row>
    <row r="518" spans="1:16" ht="15.75" customHeight="1">
      <c r="A518" s="291"/>
      <c r="B518" s="322"/>
      <c r="C518" s="260"/>
      <c r="D518" s="260"/>
      <c r="E518" s="260"/>
      <c r="F518" s="260"/>
      <c r="G518" s="260"/>
      <c r="H518" s="260"/>
      <c r="I518" s="260"/>
      <c r="J518" s="299"/>
      <c r="K518" s="260"/>
      <c r="L518" s="260"/>
      <c r="M518" s="260"/>
      <c r="N518" s="260"/>
      <c r="O518" s="260"/>
      <c r="P518" s="260"/>
    </row>
    <row r="519" spans="1:16" ht="15.75" customHeight="1">
      <c r="A519" s="291"/>
      <c r="B519" s="322"/>
      <c r="C519" s="260"/>
      <c r="D519" s="260"/>
      <c r="E519" s="260"/>
      <c r="F519" s="260"/>
      <c r="G519" s="260"/>
      <c r="H519" s="260"/>
      <c r="I519" s="260"/>
      <c r="J519" s="299"/>
      <c r="K519" s="260"/>
      <c r="L519" s="260"/>
      <c r="M519" s="260"/>
      <c r="N519" s="260"/>
      <c r="O519" s="260"/>
      <c r="P519" s="260"/>
    </row>
    <row r="520" spans="1:16" ht="15.75" customHeight="1">
      <c r="A520" s="291"/>
      <c r="B520" s="322"/>
      <c r="C520" s="260"/>
      <c r="D520" s="260"/>
      <c r="E520" s="260"/>
      <c r="F520" s="260"/>
      <c r="G520" s="260"/>
      <c r="H520" s="260"/>
      <c r="I520" s="260"/>
      <c r="J520" s="299"/>
      <c r="K520" s="260"/>
      <c r="L520" s="260"/>
      <c r="M520" s="260"/>
      <c r="N520" s="260"/>
      <c r="O520" s="260"/>
      <c r="P520" s="260"/>
    </row>
    <row r="521" spans="1:16" ht="15.75" customHeight="1">
      <c r="A521" s="291"/>
      <c r="B521" s="322"/>
      <c r="C521" s="260"/>
      <c r="D521" s="260"/>
      <c r="E521" s="260"/>
      <c r="F521" s="260"/>
      <c r="G521" s="260"/>
      <c r="H521" s="260"/>
      <c r="I521" s="260"/>
      <c r="J521" s="299"/>
      <c r="K521" s="260"/>
      <c r="L521" s="260"/>
      <c r="M521" s="260"/>
      <c r="N521" s="260"/>
      <c r="O521" s="260"/>
      <c r="P521" s="260"/>
    </row>
    <row r="522" spans="1:16" ht="15.75" customHeight="1">
      <c r="A522" s="291"/>
      <c r="B522" s="322"/>
      <c r="C522" s="260"/>
      <c r="D522" s="260"/>
      <c r="E522" s="260"/>
      <c r="F522" s="260"/>
      <c r="G522" s="260"/>
      <c r="H522" s="260"/>
      <c r="I522" s="260"/>
      <c r="J522" s="299"/>
      <c r="K522" s="260"/>
      <c r="L522" s="260"/>
      <c r="M522" s="260"/>
      <c r="N522" s="260"/>
      <c r="O522" s="260"/>
      <c r="P522" s="260"/>
    </row>
    <row r="523" spans="1:16" ht="15.75" customHeight="1">
      <c r="A523" s="291"/>
      <c r="B523" s="322"/>
      <c r="C523" s="260"/>
      <c r="D523" s="260"/>
      <c r="E523" s="260"/>
      <c r="F523" s="260"/>
      <c r="G523" s="260"/>
      <c r="H523" s="260"/>
      <c r="I523" s="260"/>
      <c r="J523" s="299"/>
      <c r="K523" s="260"/>
      <c r="L523" s="260"/>
      <c r="M523" s="260"/>
      <c r="N523" s="260"/>
      <c r="O523" s="260"/>
      <c r="P523" s="260"/>
    </row>
    <row r="524" spans="1:16" ht="15.75" customHeight="1">
      <c r="A524" s="291"/>
      <c r="B524" s="322"/>
      <c r="C524" s="260"/>
      <c r="D524" s="260"/>
      <c r="E524" s="260"/>
      <c r="F524" s="260"/>
      <c r="G524" s="260"/>
      <c r="H524" s="260"/>
      <c r="I524" s="260"/>
      <c r="J524" s="299"/>
      <c r="K524" s="260"/>
      <c r="L524" s="260"/>
      <c r="M524" s="260"/>
      <c r="N524" s="260"/>
      <c r="O524" s="260"/>
      <c r="P524" s="260"/>
    </row>
    <row r="525" spans="1:16" ht="15.75" customHeight="1">
      <c r="A525" s="291"/>
      <c r="B525" s="322"/>
      <c r="C525" s="260"/>
      <c r="D525" s="260"/>
      <c r="E525" s="260"/>
      <c r="F525" s="260"/>
      <c r="G525" s="260"/>
      <c r="H525" s="260"/>
      <c r="I525" s="260"/>
      <c r="J525" s="299"/>
      <c r="K525" s="260"/>
      <c r="L525" s="260"/>
      <c r="M525" s="260"/>
      <c r="N525" s="260"/>
      <c r="O525" s="260"/>
      <c r="P525" s="260"/>
    </row>
    <row r="526" spans="1:16" ht="15.75" customHeight="1">
      <c r="A526" s="291"/>
      <c r="B526" s="322"/>
      <c r="C526" s="260"/>
      <c r="D526" s="260"/>
      <c r="E526" s="260"/>
      <c r="F526" s="260"/>
      <c r="G526" s="260"/>
      <c r="H526" s="260"/>
      <c r="I526" s="260"/>
      <c r="J526" s="299"/>
      <c r="K526" s="260"/>
      <c r="L526" s="260"/>
      <c r="M526" s="260"/>
      <c r="N526" s="260"/>
      <c r="O526" s="260"/>
      <c r="P526" s="260"/>
    </row>
    <row r="527" spans="1:16" ht="15.75" customHeight="1">
      <c r="A527" s="291"/>
      <c r="B527" s="322"/>
      <c r="C527" s="260"/>
      <c r="D527" s="260"/>
      <c r="E527" s="260"/>
      <c r="F527" s="260"/>
      <c r="G527" s="260"/>
      <c r="H527" s="260"/>
      <c r="I527" s="260"/>
      <c r="J527" s="299"/>
      <c r="K527" s="260"/>
      <c r="L527" s="260"/>
      <c r="M527" s="260"/>
      <c r="N527" s="260"/>
      <c r="O527" s="260"/>
      <c r="P527" s="260"/>
    </row>
    <row r="528" spans="1:16" ht="15.75" customHeight="1">
      <c r="A528" s="291"/>
      <c r="B528" s="322"/>
      <c r="C528" s="260"/>
      <c r="D528" s="260"/>
      <c r="E528" s="260"/>
      <c r="F528" s="260"/>
      <c r="G528" s="260"/>
      <c r="H528" s="260"/>
      <c r="I528" s="260"/>
      <c r="J528" s="299"/>
      <c r="K528" s="260"/>
      <c r="L528" s="260"/>
      <c r="M528" s="260"/>
      <c r="N528" s="260"/>
      <c r="O528" s="260"/>
      <c r="P528" s="260"/>
    </row>
    <row r="529" spans="1:16" ht="15.75" customHeight="1">
      <c r="A529" s="291"/>
      <c r="B529" s="322"/>
      <c r="C529" s="260"/>
      <c r="D529" s="260"/>
      <c r="E529" s="260"/>
      <c r="F529" s="260"/>
      <c r="G529" s="260"/>
      <c r="H529" s="260"/>
      <c r="I529" s="260"/>
      <c r="J529" s="299"/>
      <c r="K529" s="260"/>
      <c r="L529" s="260"/>
      <c r="M529" s="260"/>
      <c r="N529" s="260"/>
      <c r="O529" s="260"/>
      <c r="P529" s="260"/>
    </row>
    <row r="530" spans="1:16" ht="15.75" customHeight="1">
      <c r="A530" s="291"/>
      <c r="B530" s="322"/>
      <c r="C530" s="260"/>
      <c r="D530" s="260"/>
      <c r="E530" s="260"/>
      <c r="F530" s="260"/>
      <c r="G530" s="260"/>
      <c r="H530" s="260"/>
      <c r="I530" s="260"/>
      <c r="J530" s="299"/>
      <c r="K530" s="260"/>
      <c r="L530" s="260"/>
      <c r="M530" s="260"/>
      <c r="N530" s="260"/>
      <c r="O530" s="260"/>
      <c r="P530" s="260"/>
    </row>
    <row r="531" spans="1:16" ht="15.75" customHeight="1">
      <c r="A531" s="291"/>
      <c r="B531" s="322"/>
      <c r="C531" s="260"/>
      <c r="D531" s="260"/>
      <c r="E531" s="260"/>
      <c r="F531" s="260"/>
      <c r="G531" s="260"/>
      <c r="H531" s="260"/>
      <c r="I531" s="260"/>
      <c r="J531" s="299"/>
      <c r="K531" s="260"/>
      <c r="L531" s="260"/>
      <c r="M531" s="260"/>
      <c r="N531" s="260"/>
      <c r="O531" s="260"/>
      <c r="P531" s="260"/>
    </row>
    <row r="532" spans="1:16" ht="15.75" customHeight="1">
      <c r="A532" s="291"/>
      <c r="B532" s="322"/>
      <c r="C532" s="260"/>
      <c r="D532" s="260"/>
      <c r="E532" s="260"/>
      <c r="F532" s="260"/>
      <c r="G532" s="260"/>
      <c r="H532" s="260"/>
      <c r="I532" s="260"/>
      <c r="J532" s="299"/>
      <c r="K532" s="260"/>
      <c r="L532" s="260"/>
      <c r="M532" s="260"/>
      <c r="N532" s="260"/>
      <c r="O532" s="260"/>
      <c r="P532" s="260"/>
    </row>
    <row r="533" spans="1:16" ht="15.75" customHeight="1">
      <c r="A533" s="291"/>
      <c r="B533" s="322"/>
      <c r="C533" s="260"/>
      <c r="D533" s="260"/>
      <c r="E533" s="260"/>
      <c r="F533" s="260"/>
      <c r="G533" s="260"/>
      <c r="H533" s="260"/>
      <c r="I533" s="260"/>
      <c r="J533" s="299"/>
      <c r="K533" s="260"/>
      <c r="L533" s="260"/>
      <c r="M533" s="260"/>
      <c r="N533" s="260"/>
      <c r="O533" s="260"/>
      <c r="P533" s="260"/>
    </row>
    <row r="534" spans="1:16" ht="15.75" customHeight="1">
      <c r="A534" s="291"/>
      <c r="B534" s="322"/>
      <c r="C534" s="260"/>
      <c r="D534" s="260"/>
      <c r="E534" s="260"/>
      <c r="F534" s="260"/>
      <c r="G534" s="260"/>
      <c r="H534" s="260"/>
      <c r="I534" s="260"/>
      <c r="J534" s="299"/>
      <c r="K534" s="260"/>
      <c r="L534" s="260"/>
      <c r="M534" s="260"/>
      <c r="N534" s="260"/>
      <c r="O534" s="260"/>
      <c r="P534" s="260"/>
    </row>
    <row r="535" spans="1:16" ht="15.75" customHeight="1">
      <c r="A535" s="291"/>
      <c r="B535" s="322"/>
      <c r="C535" s="260"/>
      <c r="D535" s="260"/>
      <c r="E535" s="260"/>
      <c r="F535" s="260"/>
      <c r="G535" s="260"/>
      <c r="H535" s="260"/>
      <c r="I535" s="260"/>
      <c r="J535" s="299"/>
      <c r="K535" s="260"/>
      <c r="L535" s="260"/>
      <c r="M535" s="260"/>
      <c r="N535" s="260"/>
      <c r="O535" s="260"/>
      <c r="P535" s="260"/>
    </row>
    <row r="536" spans="1:16" ht="15.75" customHeight="1">
      <c r="A536" s="291"/>
      <c r="B536" s="322"/>
      <c r="C536" s="260"/>
      <c r="D536" s="260"/>
      <c r="E536" s="260"/>
      <c r="F536" s="260"/>
      <c r="G536" s="260"/>
      <c r="H536" s="260"/>
      <c r="I536" s="260"/>
      <c r="J536" s="299"/>
      <c r="K536" s="260"/>
      <c r="L536" s="260"/>
      <c r="M536" s="260"/>
      <c r="N536" s="260"/>
      <c r="O536" s="260"/>
      <c r="P536" s="260"/>
    </row>
    <row r="537" spans="1:16" ht="15.75" customHeight="1">
      <c r="A537" s="291"/>
      <c r="B537" s="322"/>
      <c r="C537" s="260"/>
      <c r="D537" s="260"/>
      <c r="E537" s="260"/>
      <c r="F537" s="260"/>
      <c r="G537" s="260"/>
      <c r="H537" s="260"/>
      <c r="I537" s="260"/>
      <c r="J537" s="299"/>
      <c r="K537" s="260"/>
      <c r="L537" s="260"/>
      <c r="M537" s="260"/>
      <c r="N537" s="260"/>
      <c r="O537" s="260"/>
      <c r="P537" s="260"/>
    </row>
    <row r="538" spans="1:16" ht="15.75" customHeight="1">
      <c r="A538" s="291"/>
      <c r="B538" s="322"/>
      <c r="C538" s="260"/>
      <c r="D538" s="260"/>
      <c r="E538" s="260"/>
      <c r="F538" s="260"/>
      <c r="G538" s="260"/>
      <c r="H538" s="260"/>
      <c r="I538" s="260"/>
      <c r="J538" s="299"/>
      <c r="K538" s="260"/>
      <c r="L538" s="260"/>
      <c r="M538" s="260"/>
      <c r="N538" s="260"/>
      <c r="O538" s="260"/>
      <c r="P538" s="260"/>
    </row>
    <row r="539" spans="1:16" ht="15.75" customHeight="1">
      <c r="A539" s="291"/>
      <c r="B539" s="322"/>
      <c r="C539" s="260"/>
      <c r="D539" s="260"/>
      <c r="E539" s="260"/>
      <c r="F539" s="260"/>
      <c r="G539" s="260"/>
      <c r="H539" s="260"/>
      <c r="I539" s="260"/>
      <c r="J539" s="299"/>
      <c r="K539" s="260"/>
      <c r="L539" s="260"/>
      <c r="M539" s="260"/>
      <c r="N539" s="260"/>
      <c r="O539" s="260"/>
      <c r="P539" s="260"/>
    </row>
    <row r="540" spans="1:16" ht="15.75" customHeight="1">
      <c r="A540" s="291"/>
      <c r="B540" s="322"/>
      <c r="C540" s="260"/>
      <c r="D540" s="260"/>
      <c r="E540" s="260"/>
      <c r="F540" s="260"/>
      <c r="G540" s="260"/>
      <c r="H540" s="260"/>
      <c r="I540" s="260"/>
      <c r="J540" s="299"/>
      <c r="K540" s="260"/>
      <c r="L540" s="260"/>
      <c r="M540" s="260"/>
      <c r="N540" s="260"/>
      <c r="O540" s="260"/>
      <c r="P540" s="260"/>
    </row>
    <row r="541" spans="1:16" ht="15.75" customHeight="1">
      <c r="A541" s="291"/>
      <c r="B541" s="322"/>
      <c r="C541" s="260"/>
      <c r="D541" s="260"/>
      <c r="E541" s="260"/>
      <c r="F541" s="260"/>
      <c r="G541" s="260"/>
      <c r="H541" s="260"/>
      <c r="I541" s="260"/>
      <c r="J541" s="299"/>
      <c r="K541" s="260"/>
      <c r="L541" s="260"/>
      <c r="M541" s="260"/>
      <c r="N541" s="260"/>
      <c r="O541" s="260"/>
      <c r="P541" s="260"/>
    </row>
    <row r="542" spans="1:16" ht="15.75" customHeight="1">
      <c r="A542" s="291"/>
      <c r="B542" s="322"/>
      <c r="C542" s="260"/>
      <c r="D542" s="260"/>
      <c r="E542" s="260"/>
      <c r="F542" s="260"/>
      <c r="G542" s="260"/>
      <c r="H542" s="260"/>
      <c r="I542" s="260"/>
      <c r="J542" s="299"/>
      <c r="K542" s="260"/>
      <c r="L542" s="260"/>
      <c r="M542" s="260"/>
      <c r="N542" s="260"/>
      <c r="O542" s="260"/>
      <c r="P542" s="260"/>
    </row>
    <row r="543" spans="1:16" ht="15.75" customHeight="1">
      <c r="A543" s="291"/>
      <c r="B543" s="322"/>
      <c r="C543" s="260"/>
      <c r="D543" s="260"/>
      <c r="E543" s="260"/>
      <c r="F543" s="260"/>
      <c r="G543" s="260"/>
      <c r="H543" s="260"/>
      <c r="I543" s="260"/>
      <c r="J543" s="299"/>
      <c r="K543" s="260"/>
      <c r="L543" s="260"/>
      <c r="M543" s="260"/>
      <c r="N543" s="260"/>
      <c r="O543" s="260"/>
      <c r="P543" s="260"/>
    </row>
    <row r="544" spans="1:16" ht="15.75" customHeight="1">
      <c r="A544" s="291"/>
      <c r="B544" s="322"/>
      <c r="C544" s="260"/>
      <c r="D544" s="260"/>
      <c r="E544" s="260"/>
      <c r="F544" s="260"/>
      <c r="G544" s="260"/>
      <c r="H544" s="260"/>
      <c r="I544" s="260"/>
      <c r="J544" s="299"/>
      <c r="K544" s="260"/>
      <c r="L544" s="260"/>
      <c r="M544" s="260"/>
      <c r="N544" s="260"/>
      <c r="O544" s="260"/>
      <c r="P544" s="260"/>
    </row>
    <row r="545" spans="1:16" ht="15.75" customHeight="1">
      <c r="A545" s="291"/>
      <c r="B545" s="322"/>
      <c r="C545" s="260"/>
      <c r="D545" s="260"/>
      <c r="E545" s="260"/>
      <c r="F545" s="260"/>
      <c r="G545" s="260"/>
      <c r="H545" s="260"/>
      <c r="I545" s="260"/>
      <c r="J545" s="299"/>
      <c r="K545" s="260"/>
      <c r="L545" s="260"/>
      <c r="M545" s="260"/>
      <c r="N545" s="260"/>
      <c r="O545" s="260"/>
      <c r="P545" s="260"/>
    </row>
    <row r="546" spans="1:16" ht="15.75" customHeight="1">
      <c r="A546" s="291"/>
      <c r="B546" s="322"/>
      <c r="C546" s="260"/>
      <c r="D546" s="260"/>
      <c r="E546" s="260"/>
      <c r="F546" s="260"/>
      <c r="G546" s="260"/>
      <c r="H546" s="260"/>
      <c r="I546" s="260"/>
      <c r="J546" s="299"/>
      <c r="K546" s="260"/>
      <c r="L546" s="260"/>
      <c r="M546" s="260"/>
      <c r="N546" s="260"/>
      <c r="O546" s="260"/>
      <c r="P546" s="260"/>
    </row>
    <row r="547" spans="1:16" ht="15.75" customHeight="1">
      <c r="A547" s="291"/>
      <c r="B547" s="322"/>
      <c r="C547" s="260"/>
      <c r="D547" s="260"/>
      <c r="E547" s="260"/>
      <c r="F547" s="260"/>
      <c r="G547" s="260"/>
      <c r="H547" s="260"/>
      <c r="I547" s="260"/>
      <c r="J547" s="299"/>
      <c r="K547" s="260"/>
      <c r="L547" s="260"/>
      <c r="M547" s="260"/>
      <c r="N547" s="260"/>
      <c r="O547" s="260"/>
      <c r="P547" s="260"/>
    </row>
    <row r="548" spans="1:16" ht="15.75" customHeight="1">
      <c r="A548" s="291"/>
      <c r="B548" s="322"/>
      <c r="C548" s="260"/>
      <c r="D548" s="260"/>
      <c r="E548" s="260"/>
      <c r="F548" s="260"/>
      <c r="G548" s="260"/>
      <c r="H548" s="260"/>
      <c r="I548" s="260"/>
      <c r="J548" s="299"/>
      <c r="K548" s="260"/>
      <c r="L548" s="260"/>
      <c r="M548" s="260"/>
      <c r="N548" s="260"/>
      <c r="O548" s="260"/>
      <c r="P548" s="260"/>
    </row>
    <row r="549" spans="1:16" ht="15.75" customHeight="1">
      <c r="A549" s="291"/>
      <c r="B549" s="322"/>
      <c r="C549" s="260"/>
      <c r="D549" s="260"/>
      <c r="E549" s="260"/>
      <c r="F549" s="260"/>
      <c r="G549" s="260"/>
      <c r="H549" s="260"/>
      <c r="I549" s="260"/>
      <c r="J549" s="299"/>
      <c r="K549" s="260"/>
      <c r="L549" s="260"/>
      <c r="M549" s="260"/>
      <c r="N549" s="260"/>
      <c r="O549" s="260"/>
      <c r="P549" s="260"/>
    </row>
    <row r="550" spans="1:16" ht="15.75" customHeight="1">
      <c r="A550" s="291"/>
      <c r="B550" s="322"/>
      <c r="C550" s="260"/>
      <c r="D550" s="260"/>
      <c r="E550" s="260"/>
      <c r="F550" s="260"/>
      <c r="G550" s="260"/>
      <c r="H550" s="260"/>
      <c r="I550" s="260"/>
      <c r="J550" s="299"/>
      <c r="K550" s="260"/>
      <c r="L550" s="260"/>
      <c r="M550" s="260"/>
      <c r="N550" s="260"/>
      <c r="O550" s="260"/>
      <c r="P550" s="260"/>
    </row>
    <row r="551" spans="1:16" ht="15.75" customHeight="1">
      <c r="A551" s="291"/>
      <c r="B551" s="322"/>
      <c r="C551" s="260"/>
      <c r="D551" s="260"/>
      <c r="E551" s="260"/>
      <c r="F551" s="260"/>
      <c r="G551" s="260"/>
      <c r="H551" s="260"/>
      <c r="I551" s="260"/>
      <c r="J551" s="299"/>
      <c r="K551" s="260"/>
      <c r="L551" s="260"/>
      <c r="M551" s="260"/>
      <c r="N551" s="260"/>
      <c r="O551" s="260"/>
      <c r="P551" s="260"/>
    </row>
    <row r="552" spans="1:16" ht="15.75" customHeight="1">
      <c r="A552" s="291"/>
      <c r="B552" s="322"/>
      <c r="C552" s="260"/>
      <c r="D552" s="260"/>
      <c r="E552" s="260"/>
      <c r="F552" s="260"/>
      <c r="G552" s="260"/>
      <c r="H552" s="260"/>
      <c r="I552" s="260"/>
      <c r="J552" s="299"/>
      <c r="K552" s="260"/>
      <c r="L552" s="260"/>
      <c r="M552" s="260"/>
      <c r="N552" s="260"/>
      <c r="O552" s="260"/>
      <c r="P552" s="260"/>
    </row>
    <row r="553" spans="1:16" ht="15.75" customHeight="1">
      <c r="A553" s="291"/>
      <c r="B553" s="322"/>
      <c r="C553" s="260"/>
      <c r="D553" s="260"/>
      <c r="E553" s="260"/>
      <c r="F553" s="260"/>
      <c r="G553" s="260"/>
      <c r="H553" s="260"/>
      <c r="I553" s="260"/>
      <c r="J553" s="299"/>
      <c r="K553" s="260"/>
      <c r="L553" s="260"/>
      <c r="M553" s="260"/>
      <c r="N553" s="260"/>
      <c r="O553" s="260"/>
      <c r="P553" s="260"/>
    </row>
    <row r="554" spans="1:16" ht="15.75" customHeight="1">
      <c r="A554" s="291"/>
      <c r="B554" s="322"/>
      <c r="C554" s="260"/>
      <c r="D554" s="260"/>
      <c r="E554" s="260"/>
      <c r="F554" s="260"/>
      <c r="G554" s="260"/>
      <c r="H554" s="260"/>
      <c r="I554" s="260"/>
      <c r="J554" s="299"/>
      <c r="K554" s="260"/>
      <c r="L554" s="260"/>
      <c r="M554" s="260"/>
      <c r="N554" s="260"/>
      <c r="O554" s="260"/>
      <c r="P554" s="260"/>
    </row>
    <row r="555" spans="1:16" ht="15.75" customHeight="1">
      <c r="A555" s="291"/>
      <c r="B555" s="322"/>
      <c r="C555" s="260"/>
      <c r="D555" s="260"/>
      <c r="E555" s="260"/>
      <c r="F555" s="260"/>
      <c r="G555" s="260"/>
      <c r="H555" s="260"/>
      <c r="I555" s="260"/>
      <c r="J555" s="299"/>
      <c r="K555" s="260"/>
      <c r="L555" s="260"/>
      <c r="M555" s="260"/>
      <c r="N555" s="260"/>
      <c r="O555" s="260"/>
      <c r="P555" s="260"/>
    </row>
    <row r="556" spans="1:16" ht="15.75" customHeight="1">
      <c r="A556" s="291"/>
      <c r="B556" s="322"/>
      <c r="C556" s="260"/>
      <c r="D556" s="260"/>
      <c r="E556" s="260"/>
      <c r="F556" s="260"/>
      <c r="G556" s="260"/>
      <c r="H556" s="260"/>
      <c r="I556" s="260"/>
      <c r="J556" s="299"/>
      <c r="K556" s="260"/>
      <c r="L556" s="260"/>
      <c r="M556" s="260"/>
      <c r="N556" s="260"/>
      <c r="O556" s="260"/>
      <c r="P556" s="260"/>
    </row>
    <row r="557" spans="1:16" ht="15.75" customHeight="1">
      <c r="A557" s="291"/>
      <c r="B557" s="322"/>
      <c r="C557" s="260"/>
      <c r="D557" s="260"/>
      <c r="E557" s="260"/>
      <c r="F557" s="260"/>
      <c r="G557" s="260"/>
      <c r="H557" s="260"/>
      <c r="I557" s="260"/>
      <c r="J557" s="299"/>
      <c r="K557" s="260"/>
      <c r="L557" s="260"/>
      <c r="M557" s="260"/>
      <c r="N557" s="260"/>
      <c r="O557" s="260"/>
      <c r="P557" s="260"/>
    </row>
    <row r="558" spans="1:16" ht="15.75" customHeight="1">
      <c r="A558" s="291"/>
      <c r="B558" s="322"/>
      <c r="C558" s="260"/>
      <c r="D558" s="260"/>
      <c r="E558" s="260"/>
      <c r="F558" s="260"/>
      <c r="G558" s="260"/>
      <c r="H558" s="260"/>
      <c r="I558" s="260"/>
      <c r="J558" s="299"/>
      <c r="K558" s="260"/>
      <c r="L558" s="260"/>
      <c r="M558" s="260"/>
      <c r="N558" s="260"/>
      <c r="O558" s="260"/>
      <c r="P558" s="260"/>
    </row>
    <row r="559" spans="1:16" ht="15.75" customHeight="1">
      <c r="A559" s="291"/>
      <c r="B559" s="322"/>
      <c r="C559" s="260"/>
      <c r="D559" s="260"/>
      <c r="E559" s="260"/>
      <c r="F559" s="260"/>
      <c r="G559" s="260"/>
      <c r="H559" s="260"/>
      <c r="I559" s="260"/>
      <c r="J559" s="299"/>
      <c r="K559" s="260"/>
      <c r="L559" s="260"/>
      <c r="M559" s="260"/>
      <c r="N559" s="260"/>
      <c r="O559" s="260"/>
      <c r="P559" s="260"/>
    </row>
    <row r="560" spans="1:16" ht="15.75" customHeight="1">
      <c r="A560" s="291"/>
      <c r="B560" s="322"/>
      <c r="C560" s="260"/>
      <c r="D560" s="260"/>
      <c r="E560" s="260"/>
      <c r="F560" s="260"/>
      <c r="G560" s="260"/>
      <c r="H560" s="260"/>
      <c r="I560" s="260"/>
      <c r="J560" s="299"/>
      <c r="K560" s="260"/>
      <c r="L560" s="260"/>
      <c r="M560" s="260"/>
      <c r="N560" s="260"/>
      <c r="O560" s="260"/>
      <c r="P560" s="260"/>
    </row>
    <row r="561" spans="1:16" ht="15.75" customHeight="1">
      <c r="A561" s="291"/>
      <c r="B561" s="322"/>
      <c r="C561" s="260"/>
      <c r="D561" s="260"/>
      <c r="E561" s="260"/>
      <c r="F561" s="260"/>
      <c r="G561" s="260"/>
      <c r="H561" s="260"/>
      <c r="I561" s="260"/>
      <c r="J561" s="299"/>
      <c r="K561" s="260"/>
      <c r="L561" s="260"/>
      <c r="M561" s="260"/>
      <c r="N561" s="260"/>
      <c r="O561" s="260"/>
      <c r="P561" s="260"/>
    </row>
    <row r="562" spans="1:16" ht="15.75" customHeight="1">
      <c r="A562" s="291"/>
      <c r="B562" s="322"/>
      <c r="C562" s="260"/>
      <c r="D562" s="260"/>
      <c r="E562" s="260"/>
      <c r="F562" s="260"/>
      <c r="G562" s="260"/>
      <c r="H562" s="260"/>
      <c r="I562" s="260"/>
      <c r="J562" s="299"/>
      <c r="K562" s="260"/>
      <c r="L562" s="260"/>
      <c r="M562" s="260"/>
      <c r="N562" s="260"/>
      <c r="O562" s="260"/>
      <c r="P562" s="260"/>
    </row>
    <row r="563" spans="1:16" ht="15.75" customHeight="1">
      <c r="A563" s="291"/>
      <c r="B563" s="322"/>
      <c r="C563" s="260"/>
      <c r="D563" s="260"/>
      <c r="E563" s="260"/>
      <c r="F563" s="260"/>
      <c r="G563" s="260"/>
      <c r="H563" s="260"/>
      <c r="I563" s="260"/>
      <c r="J563" s="299"/>
      <c r="K563" s="260"/>
      <c r="L563" s="260"/>
      <c r="M563" s="260"/>
      <c r="N563" s="260"/>
      <c r="O563" s="260"/>
      <c r="P563" s="260"/>
    </row>
    <row r="564" spans="1:16" ht="15.75" customHeight="1">
      <c r="A564" s="291"/>
      <c r="B564" s="322"/>
      <c r="C564" s="260"/>
      <c r="D564" s="260"/>
      <c r="E564" s="260"/>
      <c r="F564" s="260"/>
      <c r="G564" s="260"/>
      <c r="H564" s="260"/>
      <c r="I564" s="260"/>
      <c r="J564" s="299"/>
      <c r="K564" s="260"/>
      <c r="L564" s="260"/>
      <c r="M564" s="260"/>
      <c r="N564" s="260"/>
      <c r="O564" s="260"/>
      <c r="P564" s="260"/>
    </row>
    <row r="565" spans="1:16" ht="15.75" customHeight="1">
      <c r="A565" s="291"/>
      <c r="B565" s="322"/>
      <c r="C565" s="260"/>
      <c r="D565" s="260"/>
      <c r="E565" s="260"/>
      <c r="F565" s="260"/>
      <c r="G565" s="260"/>
      <c r="H565" s="260"/>
      <c r="I565" s="260"/>
      <c r="J565" s="299"/>
      <c r="K565" s="260"/>
      <c r="L565" s="260"/>
      <c r="M565" s="260"/>
      <c r="N565" s="260"/>
      <c r="O565" s="260"/>
      <c r="P565" s="260"/>
    </row>
    <row r="566" spans="1:16" ht="15.75" customHeight="1">
      <c r="A566" s="291"/>
      <c r="B566" s="322"/>
      <c r="C566" s="260"/>
      <c r="D566" s="260"/>
      <c r="E566" s="260"/>
      <c r="F566" s="260"/>
      <c r="G566" s="260"/>
      <c r="H566" s="260"/>
      <c r="I566" s="260"/>
      <c r="J566" s="299"/>
      <c r="K566" s="260"/>
      <c r="L566" s="260"/>
      <c r="M566" s="260"/>
      <c r="N566" s="260"/>
      <c r="O566" s="260"/>
      <c r="P566" s="260"/>
    </row>
    <row r="567" spans="1:16" ht="15.75" customHeight="1">
      <c r="A567" s="291"/>
      <c r="B567" s="322"/>
      <c r="C567" s="260"/>
      <c r="D567" s="260"/>
      <c r="E567" s="260"/>
      <c r="F567" s="260"/>
      <c r="G567" s="260"/>
      <c r="H567" s="260"/>
      <c r="I567" s="260"/>
      <c r="J567" s="299"/>
      <c r="K567" s="260"/>
      <c r="L567" s="260"/>
      <c r="M567" s="260"/>
      <c r="N567" s="260"/>
      <c r="O567" s="260"/>
      <c r="P567" s="260"/>
    </row>
    <row r="568" spans="1:16" ht="15.75" customHeight="1">
      <c r="A568" s="291"/>
      <c r="B568" s="322"/>
      <c r="C568" s="260"/>
      <c r="D568" s="260"/>
      <c r="E568" s="260"/>
      <c r="F568" s="260"/>
      <c r="G568" s="260"/>
      <c r="H568" s="260"/>
      <c r="I568" s="260"/>
      <c r="J568" s="299"/>
      <c r="K568" s="260"/>
      <c r="L568" s="260"/>
      <c r="M568" s="260"/>
      <c r="N568" s="260"/>
      <c r="O568" s="260"/>
      <c r="P568" s="260"/>
    </row>
    <row r="569" spans="1:16" ht="15.75" customHeight="1">
      <c r="A569" s="291"/>
      <c r="B569" s="322"/>
      <c r="C569" s="260"/>
      <c r="D569" s="260"/>
      <c r="E569" s="260"/>
      <c r="F569" s="260"/>
      <c r="G569" s="260"/>
      <c r="H569" s="260"/>
      <c r="I569" s="260"/>
      <c r="J569" s="299"/>
      <c r="K569" s="260"/>
      <c r="L569" s="260"/>
      <c r="M569" s="260"/>
      <c r="N569" s="260"/>
      <c r="O569" s="260"/>
      <c r="P569" s="260"/>
    </row>
    <row r="570" spans="1:16" ht="15.75" customHeight="1">
      <c r="A570" s="291"/>
      <c r="B570" s="322"/>
      <c r="C570" s="260"/>
      <c r="D570" s="260"/>
      <c r="E570" s="260"/>
      <c r="F570" s="260"/>
      <c r="G570" s="260"/>
      <c r="H570" s="260"/>
      <c r="I570" s="260"/>
      <c r="J570" s="299"/>
      <c r="K570" s="260"/>
      <c r="L570" s="260"/>
      <c r="M570" s="260"/>
      <c r="N570" s="260"/>
      <c r="O570" s="260"/>
      <c r="P570" s="260"/>
    </row>
    <row r="571" spans="1:16" ht="15.75" customHeight="1">
      <c r="A571" s="291"/>
      <c r="B571" s="322"/>
      <c r="C571" s="260"/>
      <c r="D571" s="260"/>
      <c r="E571" s="260"/>
      <c r="F571" s="260"/>
      <c r="G571" s="260"/>
      <c r="H571" s="260"/>
      <c r="I571" s="260"/>
      <c r="J571" s="299"/>
      <c r="K571" s="260"/>
      <c r="L571" s="260"/>
      <c r="M571" s="260"/>
      <c r="N571" s="260"/>
      <c r="O571" s="260"/>
      <c r="P571" s="260"/>
    </row>
    <row r="572" spans="1:16" ht="15.75" customHeight="1">
      <c r="A572" s="291"/>
      <c r="B572" s="322"/>
      <c r="C572" s="260"/>
      <c r="D572" s="260"/>
      <c r="E572" s="260"/>
      <c r="F572" s="260"/>
      <c r="G572" s="260"/>
      <c r="H572" s="260"/>
      <c r="I572" s="260"/>
      <c r="J572" s="299"/>
      <c r="K572" s="260"/>
      <c r="L572" s="260"/>
      <c r="M572" s="260"/>
      <c r="N572" s="260"/>
      <c r="O572" s="260"/>
      <c r="P572" s="260"/>
    </row>
    <row r="573" spans="1:16" ht="15.75" customHeight="1">
      <c r="A573" s="291"/>
      <c r="B573" s="322"/>
      <c r="C573" s="260"/>
      <c r="D573" s="260"/>
      <c r="E573" s="260"/>
      <c r="F573" s="260"/>
      <c r="G573" s="260"/>
      <c r="H573" s="260"/>
      <c r="I573" s="260"/>
      <c r="J573" s="299"/>
      <c r="K573" s="260"/>
      <c r="L573" s="260"/>
      <c r="M573" s="260"/>
      <c r="N573" s="260"/>
      <c r="O573" s="260"/>
      <c r="P573" s="260"/>
    </row>
    <row r="574" spans="1:16" ht="15.75" customHeight="1">
      <c r="A574" s="291"/>
      <c r="B574" s="322"/>
      <c r="C574" s="260"/>
      <c r="D574" s="260"/>
      <c r="E574" s="260"/>
      <c r="F574" s="260"/>
      <c r="G574" s="260"/>
      <c r="H574" s="260"/>
      <c r="I574" s="260"/>
      <c r="J574" s="299"/>
      <c r="K574" s="260"/>
      <c r="L574" s="260"/>
      <c r="M574" s="260"/>
      <c r="N574" s="260"/>
      <c r="O574" s="260"/>
      <c r="P574" s="260"/>
    </row>
    <row r="575" spans="1:16" ht="15.75" customHeight="1">
      <c r="A575" s="291"/>
      <c r="B575" s="322"/>
      <c r="C575" s="260"/>
      <c r="D575" s="260"/>
      <c r="E575" s="260"/>
      <c r="F575" s="260"/>
      <c r="G575" s="260"/>
      <c r="H575" s="260"/>
      <c r="I575" s="260"/>
      <c r="J575" s="299"/>
      <c r="K575" s="260"/>
      <c r="L575" s="260"/>
      <c r="M575" s="260"/>
      <c r="N575" s="260"/>
      <c r="O575" s="260"/>
      <c r="P575" s="260"/>
    </row>
    <row r="576" spans="1:16" ht="15.75" customHeight="1">
      <c r="A576" s="291"/>
      <c r="B576" s="322"/>
      <c r="C576" s="260"/>
      <c r="D576" s="260"/>
      <c r="E576" s="260"/>
      <c r="F576" s="260"/>
      <c r="G576" s="260"/>
      <c r="H576" s="260"/>
      <c r="I576" s="260"/>
      <c r="J576" s="299"/>
      <c r="K576" s="260"/>
      <c r="L576" s="260"/>
      <c r="M576" s="260"/>
      <c r="N576" s="260"/>
      <c r="O576" s="260"/>
      <c r="P576" s="260"/>
    </row>
    <row r="577" spans="1:16" ht="15.75" customHeight="1">
      <c r="A577" s="291"/>
      <c r="B577" s="322"/>
      <c r="C577" s="260"/>
      <c r="D577" s="260"/>
      <c r="E577" s="260"/>
      <c r="F577" s="260"/>
      <c r="G577" s="260"/>
      <c r="H577" s="260"/>
      <c r="I577" s="260"/>
      <c r="J577" s="299"/>
      <c r="K577" s="260"/>
      <c r="L577" s="260"/>
      <c r="M577" s="260"/>
      <c r="N577" s="260"/>
      <c r="O577" s="260"/>
      <c r="P577" s="260"/>
    </row>
    <row r="578" spans="1:16" ht="15.75" customHeight="1">
      <c r="A578" s="291"/>
      <c r="B578" s="322"/>
      <c r="C578" s="260"/>
      <c r="D578" s="260"/>
      <c r="E578" s="260"/>
      <c r="F578" s="260"/>
      <c r="G578" s="260"/>
      <c r="H578" s="260"/>
      <c r="I578" s="260"/>
      <c r="J578" s="299"/>
      <c r="K578" s="260"/>
      <c r="L578" s="260"/>
      <c r="M578" s="260"/>
      <c r="N578" s="260"/>
      <c r="O578" s="260"/>
      <c r="P578" s="260"/>
    </row>
    <row r="579" spans="1:16" ht="15.75" customHeight="1">
      <c r="A579" s="291"/>
      <c r="B579" s="322"/>
      <c r="C579" s="260"/>
      <c r="D579" s="260"/>
      <c r="E579" s="260"/>
      <c r="F579" s="260"/>
      <c r="G579" s="260"/>
      <c r="H579" s="260"/>
      <c r="I579" s="260"/>
      <c r="J579" s="299"/>
      <c r="K579" s="260"/>
      <c r="L579" s="260"/>
      <c r="M579" s="260"/>
      <c r="N579" s="260"/>
      <c r="O579" s="260"/>
      <c r="P579" s="260"/>
    </row>
    <row r="580" spans="1:16" ht="15.75" customHeight="1">
      <c r="A580" s="291"/>
      <c r="B580" s="322"/>
      <c r="C580" s="260"/>
      <c r="D580" s="260"/>
      <c r="E580" s="260"/>
      <c r="F580" s="260"/>
      <c r="G580" s="260"/>
      <c r="H580" s="260"/>
      <c r="I580" s="260"/>
      <c r="J580" s="299"/>
      <c r="K580" s="260"/>
      <c r="L580" s="260"/>
      <c r="M580" s="260"/>
      <c r="N580" s="260"/>
      <c r="O580" s="260"/>
      <c r="P580" s="260"/>
    </row>
    <row r="581" spans="1:16" ht="15.75" customHeight="1">
      <c r="A581" s="291"/>
      <c r="B581" s="322"/>
      <c r="C581" s="260"/>
      <c r="D581" s="260"/>
      <c r="E581" s="260"/>
      <c r="F581" s="260"/>
      <c r="G581" s="260"/>
      <c r="H581" s="260"/>
      <c r="I581" s="260"/>
      <c r="J581" s="299"/>
      <c r="K581" s="260"/>
      <c r="L581" s="260"/>
      <c r="M581" s="260"/>
      <c r="N581" s="260"/>
      <c r="O581" s="260"/>
      <c r="P581" s="260"/>
    </row>
    <row r="582" spans="1:16" ht="15.75" customHeight="1">
      <c r="A582" s="291"/>
      <c r="B582" s="322"/>
      <c r="C582" s="260"/>
      <c r="D582" s="260"/>
      <c r="E582" s="260"/>
      <c r="F582" s="260"/>
      <c r="G582" s="260"/>
      <c r="H582" s="260"/>
      <c r="I582" s="260"/>
      <c r="J582" s="299"/>
      <c r="K582" s="260"/>
      <c r="L582" s="260"/>
      <c r="M582" s="260"/>
      <c r="N582" s="260"/>
      <c r="O582" s="260"/>
      <c r="P582" s="260"/>
    </row>
    <row r="583" spans="1:16" ht="15.75" customHeight="1">
      <c r="A583" s="291"/>
      <c r="B583" s="322"/>
      <c r="C583" s="260"/>
      <c r="D583" s="260"/>
      <c r="E583" s="260"/>
      <c r="F583" s="260"/>
      <c r="G583" s="260"/>
      <c r="H583" s="260"/>
      <c r="I583" s="260"/>
      <c r="J583" s="299"/>
      <c r="K583" s="260"/>
      <c r="L583" s="260"/>
      <c r="M583" s="260"/>
      <c r="N583" s="260"/>
      <c r="O583" s="260"/>
      <c r="P583" s="260"/>
    </row>
    <row r="584" spans="1:16" ht="15.75" customHeight="1">
      <c r="A584" s="291"/>
      <c r="B584" s="322"/>
      <c r="C584" s="260"/>
      <c r="D584" s="260"/>
      <c r="E584" s="260"/>
      <c r="F584" s="260"/>
      <c r="G584" s="260"/>
      <c r="H584" s="260"/>
      <c r="I584" s="260"/>
      <c r="J584" s="299"/>
      <c r="K584" s="260"/>
      <c r="L584" s="260"/>
      <c r="M584" s="260"/>
      <c r="N584" s="260"/>
      <c r="O584" s="260"/>
      <c r="P584" s="260"/>
    </row>
    <row r="585" spans="1:16" ht="15.75" customHeight="1">
      <c r="A585" s="291"/>
      <c r="B585" s="322"/>
      <c r="C585" s="260"/>
      <c r="D585" s="260"/>
      <c r="E585" s="260"/>
      <c r="F585" s="260"/>
      <c r="G585" s="260"/>
      <c r="H585" s="260"/>
      <c r="I585" s="260"/>
      <c r="J585" s="299"/>
      <c r="K585" s="260"/>
      <c r="L585" s="260"/>
      <c r="M585" s="260"/>
      <c r="N585" s="260"/>
      <c r="O585" s="260"/>
      <c r="P585" s="260"/>
    </row>
    <row r="586" spans="1:16" ht="15.75" customHeight="1">
      <c r="A586" s="291"/>
      <c r="B586" s="322"/>
      <c r="C586" s="260"/>
      <c r="D586" s="260"/>
      <c r="E586" s="260"/>
      <c r="F586" s="260"/>
      <c r="G586" s="260"/>
      <c r="H586" s="260"/>
      <c r="I586" s="260"/>
      <c r="J586" s="299"/>
      <c r="K586" s="260"/>
      <c r="L586" s="260"/>
      <c r="M586" s="260"/>
      <c r="N586" s="260"/>
      <c r="O586" s="260"/>
      <c r="P586" s="260"/>
    </row>
    <row r="587" spans="1:16" ht="15.75" customHeight="1">
      <c r="A587" s="291"/>
      <c r="B587" s="322"/>
      <c r="C587" s="260"/>
      <c r="D587" s="260"/>
      <c r="E587" s="260"/>
      <c r="F587" s="260"/>
      <c r="G587" s="260"/>
      <c r="H587" s="260"/>
      <c r="I587" s="260"/>
      <c r="J587" s="299"/>
      <c r="K587" s="260"/>
      <c r="L587" s="260"/>
      <c r="M587" s="260"/>
      <c r="N587" s="260"/>
      <c r="O587" s="260"/>
      <c r="P587" s="260"/>
    </row>
    <row r="588" spans="1:16" ht="15.75" customHeight="1">
      <c r="A588" s="291"/>
      <c r="B588" s="322"/>
      <c r="C588" s="260"/>
      <c r="D588" s="260"/>
      <c r="E588" s="260"/>
      <c r="F588" s="260"/>
      <c r="G588" s="260"/>
      <c r="H588" s="260"/>
      <c r="I588" s="260"/>
      <c r="J588" s="299"/>
      <c r="K588" s="260"/>
      <c r="L588" s="260"/>
      <c r="M588" s="260"/>
      <c r="N588" s="260"/>
      <c r="O588" s="260"/>
      <c r="P588" s="260"/>
    </row>
    <row r="589" spans="1:16" ht="15.75" customHeight="1">
      <c r="A589" s="291"/>
      <c r="B589" s="322"/>
      <c r="C589" s="260"/>
      <c r="D589" s="260"/>
      <c r="E589" s="260"/>
      <c r="F589" s="260"/>
      <c r="G589" s="260"/>
      <c r="H589" s="260"/>
      <c r="I589" s="260"/>
      <c r="J589" s="299"/>
      <c r="K589" s="260"/>
      <c r="L589" s="260"/>
      <c r="M589" s="260"/>
      <c r="N589" s="260"/>
      <c r="O589" s="260"/>
      <c r="P589" s="260"/>
    </row>
    <row r="590" spans="1:16" ht="15.75" customHeight="1">
      <c r="A590" s="291"/>
      <c r="B590" s="322"/>
      <c r="C590" s="260"/>
      <c r="D590" s="260"/>
      <c r="E590" s="260"/>
      <c r="F590" s="260"/>
      <c r="G590" s="260"/>
      <c r="H590" s="260"/>
      <c r="I590" s="260"/>
      <c r="J590" s="299"/>
      <c r="K590" s="260"/>
      <c r="L590" s="260"/>
      <c r="M590" s="260"/>
      <c r="N590" s="260"/>
      <c r="O590" s="260"/>
      <c r="P590" s="260"/>
    </row>
    <row r="591" spans="1:16" ht="15.75" customHeight="1">
      <c r="A591" s="291"/>
      <c r="B591" s="322"/>
      <c r="C591" s="260"/>
      <c r="D591" s="260"/>
      <c r="E591" s="260"/>
      <c r="F591" s="260"/>
      <c r="G591" s="260"/>
      <c r="H591" s="260"/>
      <c r="I591" s="260"/>
      <c r="J591" s="299"/>
      <c r="K591" s="260"/>
      <c r="L591" s="260"/>
      <c r="M591" s="260"/>
      <c r="N591" s="260"/>
      <c r="O591" s="260"/>
      <c r="P591" s="260"/>
    </row>
    <row r="592" spans="1:16" ht="15.75" customHeight="1">
      <c r="A592" s="291"/>
      <c r="B592" s="322"/>
      <c r="C592" s="260"/>
      <c r="D592" s="260"/>
      <c r="E592" s="260"/>
      <c r="F592" s="260"/>
      <c r="G592" s="260"/>
      <c r="H592" s="260"/>
      <c r="I592" s="260"/>
      <c r="J592" s="299"/>
      <c r="K592" s="260"/>
      <c r="L592" s="260"/>
      <c r="M592" s="260"/>
      <c r="N592" s="260"/>
      <c r="O592" s="260"/>
      <c r="P592" s="260"/>
    </row>
    <row r="593" spans="1:16" ht="15.75" customHeight="1">
      <c r="A593" s="291"/>
      <c r="B593" s="322"/>
      <c r="C593" s="260"/>
      <c r="D593" s="260"/>
      <c r="E593" s="260"/>
      <c r="F593" s="260"/>
      <c r="G593" s="260"/>
      <c r="H593" s="260"/>
      <c r="I593" s="260"/>
      <c r="J593" s="299"/>
      <c r="K593" s="260"/>
      <c r="L593" s="260"/>
      <c r="M593" s="260"/>
      <c r="N593" s="260"/>
      <c r="O593" s="260"/>
      <c r="P593" s="260"/>
    </row>
    <row r="594" spans="1:16" ht="15.75" customHeight="1">
      <c r="A594" s="291"/>
      <c r="B594" s="322"/>
      <c r="C594" s="260"/>
      <c r="D594" s="260"/>
      <c r="E594" s="260"/>
      <c r="F594" s="260"/>
      <c r="G594" s="260"/>
      <c r="H594" s="260"/>
      <c r="I594" s="260"/>
      <c r="J594" s="299"/>
      <c r="K594" s="260"/>
      <c r="L594" s="260"/>
      <c r="M594" s="260"/>
      <c r="N594" s="260"/>
      <c r="O594" s="260"/>
      <c r="P594" s="260"/>
    </row>
    <row r="595" spans="1:16" ht="15.75" customHeight="1">
      <c r="A595" s="291"/>
      <c r="B595" s="322"/>
      <c r="C595" s="260"/>
      <c r="D595" s="260"/>
      <c r="E595" s="260"/>
      <c r="F595" s="260"/>
      <c r="G595" s="260"/>
      <c r="H595" s="260"/>
      <c r="I595" s="260"/>
      <c r="J595" s="299"/>
      <c r="K595" s="260"/>
      <c r="L595" s="260"/>
      <c r="M595" s="260"/>
      <c r="N595" s="260"/>
      <c r="O595" s="260"/>
      <c r="P595" s="260"/>
    </row>
    <row r="596" spans="1:16" ht="15.75" customHeight="1">
      <c r="A596" s="291"/>
      <c r="B596" s="322"/>
      <c r="C596" s="260"/>
      <c r="D596" s="260"/>
      <c r="E596" s="260"/>
      <c r="F596" s="260"/>
      <c r="G596" s="260"/>
      <c r="H596" s="260"/>
      <c r="I596" s="260"/>
      <c r="J596" s="299"/>
      <c r="K596" s="260"/>
      <c r="L596" s="260"/>
      <c r="M596" s="260"/>
      <c r="N596" s="260"/>
      <c r="O596" s="260"/>
      <c r="P596" s="260"/>
    </row>
    <row r="597" spans="1:16" ht="15.75" customHeight="1">
      <c r="A597" s="291"/>
      <c r="B597" s="322"/>
      <c r="C597" s="260"/>
      <c r="D597" s="260"/>
      <c r="E597" s="260"/>
      <c r="F597" s="260"/>
      <c r="G597" s="260"/>
      <c r="H597" s="260"/>
      <c r="I597" s="260"/>
      <c r="J597" s="299"/>
      <c r="K597" s="260"/>
      <c r="L597" s="260"/>
      <c r="M597" s="260"/>
      <c r="N597" s="260"/>
      <c r="O597" s="260"/>
      <c r="P597" s="260"/>
    </row>
    <row r="598" spans="1:16" ht="15.75" customHeight="1">
      <c r="A598" s="291"/>
      <c r="B598" s="322"/>
      <c r="C598" s="260"/>
      <c r="D598" s="260"/>
      <c r="E598" s="260"/>
      <c r="F598" s="260"/>
      <c r="G598" s="260"/>
      <c r="H598" s="260"/>
      <c r="I598" s="260"/>
      <c r="J598" s="299"/>
      <c r="K598" s="260"/>
      <c r="L598" s="260"/>
      <c r="M598" s="260"/>
      <c r="N598" s="260"/>
      <c r="O598" s="260"/>
      <c r="P598" s="260"/>
    </row>
    <row r="599" spans="1:16" ht="15.75" customHeight="1">
      <c r="A599" s="291"/>
      <c r="B599" s="322"/>
      <c r="C599" s="260"/>
      <c r="D599" s="260"/>
      <c r="E599" s="260"/>
      <c r="F599" s="260"/>
      <c r="G599" s="260"/>
      <c r="H599" s="260"/>
      <c r="I599" s="260"/>
      <c r="J599" s="299"/>
      <c r="K599" s="260"/>
      <c r="L599" s="260"/>
      <c r="M599" s="260"/>
      <c r="N599" s="260"/>
      <c r="O599" s="260"/>
      <c r="P599" s="260"/>
    </row>
    <row r="600" spans="1:16" ht="15.75" customHeight="1">
      <c r="A600" s="291"/>
      <c r="B600" s="322"/>
      <c r="C600" s="260"/>
      <c r="D600" s="260"/>
      <c r="E600" s="260"/>
      <c r="F600" s="260"/>
      <c r="G600" s="260"/>
      <c r="H600" s="260"/>
      <c r="I600" s="260"/>
      <c r="J600" s="299"/>
      <c r="K600" s="260"/>
      <c r="L600" s="260"/>
      <c r="M600" s="260"/>
      <c r="N600" s="260"/>
      <c r="O600" s="260"/>
      <c r="P600" s="260"/>
    </row>
    <row r="601" spans="1:16" ht="15.75" customHeight="1">
      <c r="A601" s="291"/>
      <c r="B601" s="322"/>
      <c r="C601" s="260"/>
      <c r="D601" s="260"/>
      <c r="E601" s="260"/>
      <c r="F601" s="260"/>
      <c r="G601" s="260"/>
      <c r="H601" s="260"/>
      <c r="I601" s="260"/>
      <c r="J601" s="299"/>
      <c r="K601" s="260"/>
      <c r="L601" s="260"/>
      <c r="M601" s="260"/>
      <c r="N601" s="260"/>
      <c r="O601" s="260"/>
      <c r="P601" s="260"/>
    </row>
    <row r="602" spans="1:16" ht="15.75" customHeight="1">
      <c r="A602" s="291"/>
      <c r="B602" s="322"/>
      <c r="C602" s="260"/>
      <c r="D602" s="260"/>
      <c r="E602" s="260"/>
      <c r="F602" s="260"/>
      <c r="G602" s="260"/>
      <c r="H602" s="260"/>
      <c r="I602" s="260"/>
      <c r="J602" s="299"/>
      <c r="K602" s="260"/>
      <c r="L602" s="260"/>
      <c r="M602" s="260"/>
      <c r="N602" s="260"/>
      <c r="O602" s="260"/>
      <c r="P602" s="260"/>
    </row>
    <row r="603" spans="1:16" ht="15.75" customHeight="1">
      <c r="A603" s="291"/>
      <c r="B603" s="322"/>
      <c r="C603" s="260"/>
      <c r="D603" s="260"/>
      <c r="E603" s="260"/>
      <c r="F603" s="260"/>
      <c r="G603" s="260"/>
      <c r="H603" s="260"/>
      <c r="I603" s="260"/>
      <c r="J603" s="299"/>
      <c r="K603" s="260"/>
      <c r="L603" s="260"/>
      <c r="M603" s="260"/>
      <c r="N603" s="260"/>
      <c r="O603" s="260"/>
      <c r="P603" s="260"/>
    </row>
    <row r="604" spans="1:16" ht="15.75" customHeight="1">
      <c r="A604" s="291"/>
      <c r="B604" s="322"/>
      <c r="C604" s="260"/>
      <c r="D604" s="260"/>
      <c r="E604" s="260"/>
      <c r="F604" s="260"/>
      <c r="G604" s="260"/>
      <c r="H604" s="260"/>
      <c r="I604" s="260"/>
      <c r="J604" s="299"/>
      <c r="K604" s="260"/>
      <c r="L604" s="260"/>
      <c r="M604" s="260"/>
      <c r="N604" s="260"/>
      <c r="O604" s="260"/>
      <c r="P604" s="260"/>
    </row>
    <row r="605" spans="1:16" ht="15.75" customHeight="1">
      <c r="A605" s="291"/>
      <c r="B605" s="322"/>
      <c r="C605" s="260"/>
      <c r="D605" s="260"/>
      <c r="E605" s="260"/>
      <c r="F605" s="260"/>
      <c r="G605" s="260"/>
      <c r="H605" s="260"/>
      <c r="I605" s="260"/>
      <c r="J605" s="299"/>
      <c r="K605" s="260"/>
      <c r="L605" s="260"/>
      <c r="M605" s="260"/>
      <c r="N605" s="260"/>
      <c r="O605" s="260"/>
      <c r="P605" s="260"/>
    </row>
    <row r="606" spans="1:16" ht="15.75" customHeight="1">
      <c r="A606" s="291"/>
      <c r="B606" s="322"/>
      <c r="C606" s="260"/>
      <c r="D606" s="260"/>
      <c r="E606" s="260"/>
      <c r="F606" s="260"/>
      <c r="G606" s="260"/>
      <c r="H606" s="260"/>
      <c r="I606" s="260"/>
      <c r="J606" s="299"/>
      <c r="K606" s="260"/>
      <c r="L606" s="260"/>
      <c r="M606" s="260"/>
      <c r="N606" s="260"/>
      <c r="O606" s="260"/>
      <c r="P606" s="260"/>
    </row>
    <row r="607" spans="1:16" ht="15.75" customHeight="1">
      <c r="A607" s="291"/>
      <c r="B607" s="322"/>
      <c r="C607" s="260"/>
      <c r="D607" s="260"/>
      <c r="E607" s="260"/>
      <c r="F607" s="260"/>
      <c r="G607" s="260"/>
      <c r="H607" s="260"/>
      <c r="I607" s="260"/>
      <c r="J607" s="299"/>
      <c r="K607" s="260"/>
      <c r="L607" s="260"/>
      <c r="M607" s="260"/>
      <c r="N607" s="260"/>
      <c r="O607" s="260"/>
      <c r="P607" s="260"/>
    </row>
    <row r="608" spans="1:16" ht="15.75" customHeight="1">
      <c r="A608" s="291"/>
      <c r="B608" s="322"/>
      <c r="C608" s="260"/>
      <c r="D608" s="260"/>
      <c r="E608" s="260"/>
      <c r="F608" s="260"/>
      <c r="G608" s="260"/>
      <c r="H608" s="260"/>
      <c r="I608" s="260"/>
      <c r="J608" s="299"/>
      <c r="K608" s="260"/>
      <c r="L608" s="260"/>
      <c r="M608" s="260"/>
      <c r="N608" s="260"/>
      <c r="O608" s="260"/>
      <c r="P608" s="260"/>
    </row>
    <row r="609" spans="1:16" ht="15.75" customHeight="1">
      <c r="A609" s="291"/>
      <c r="B609" s="322"/>
      <c r="C609" s="260"/>
      <c r="D609" s="260"/>
      <c r="E609" s="260"/>
      <c r="F609" s="260"/>
      <c r="G609" s="260"/>
      <c r="H609" s="260"/>
      <c r="I609" s="260"/>
      <c r="J609" s="299"/>
      <c r="K609" s="260"/>
      <c r="L609" s="260"/>
      <c r="M609" s="260"/>
      <c r="N609" s="260"/>
      <c r="O609" s="260"/>
      <c r="P609" s="260"/>
    </row>
    <row r="610" spans="1:16" ht="15.75" customHeight="1">
      <c r="A610" s="291"/>
      <c r="B610" s="322"/>
      <c r="C610" s="260"/>
      <c r="D610" s="260"/>
      <c r="E610" s="260"/>
      <c r="F610" s="260"/>
      <c r="G610" s="260"/>
      <c r="H610" s="260"/>
      <c r="I610" s="260"/>
      <c r="J610" s="299"/>
      <c r="K610" s="260"/>
      <c r="L610" s="260"/>
      <c r="M610" s="260"/>
      <c r="N610" s="260"/>
      <c r="O610" s="260"/>
      <c r="P610" s="260"/>
    </row>
    <row r="611" spans="1:16" ht="15.75" customHeight="1">
      <c r="A611" s="291"/>
      <c r="B611" s="322"/>
      <c r="C611" s="260"/>
      <c r="D611" s="260"/>
      <c r="E611" s="260"/>
      <c r="F611" s="260"/>
      <c r="G611" s="260"/>
      <c r="H611" s="260"/>
      <c r="I611" s="260"/>
      <c r="J611" s="299"/>
      <c r="K611" s="260"/>
      <c r="L611" s="260"/>
      <c r="M611" s="260"/>
      <c r="N611" s="260"/>
      <c r="O611" s="260"/>
      <c r="P611" s="260"/>
    </row>
    <row r="612" spans="1:16" ht="15.75" customHeight="1">
      <c r="A612" s="291"/>
      <c r="B612" s="322"/>
      <c r="C612" s="260"/>
      <c r="D612" s="260"/>
      <c r="E612" s="260"/>
      <c r="F612" s="260"/>
      <c r="G612" s="260"/>
      <c r="H612" s="260"/>
      <c r="I612" s="260"/>
      <c r="J612" s="299"/>
      <c r="K612" s="260"/>
      <c r="L612" s="260"/>
      <c r="M612" s="260"/>
      <c r="N612" s="260"/>
      <c r="O612" s="260"/>
      <c r="P612" s="260"/>
    </row>
    <row r="613" spans="1:16" ht="15.75" customHeight="1">
      <c r="A613" s="291"/>
      <c r="B613" s="322"/>
      <c r="C613" s="260"/>
      <c r="D613" s="260"/>
      <c r="E613" s="260"/>
      <c r="F613" s="260"/>
      <c r="G613" s="260"/>
      <c r="H613" s="260"/>
      <c r="I613" s="260"/>
      <c r="J613" s="299"/>
      <c r="K613" s="260"/>
      <c r="L613" s="260"/>
      <c r="M613" s="260"/>
      <c r="N613" s="260"/>
      <c r="O613" s="260"/>
      <c r="P613" s="260"/>
    </row>
    <row r="614" spans="1:16" ht="15.75" customHeight="1">
      <c r="A614" s="291"/>
      <c r="B614" s="322"/>
      <c r="C614" s="260"/>
      <c r="D614" s="260"/>
      <c r="E614" s="260"/>
      <c r="F614" s="260"/>
      <c r="G614" s="260"/>
      <c r="H614" s="260"/>
      <c r="I614" s="260"/>
      <c r="J614" s="299"/>
      <c r="K614" s="260"/>
      <c r="L614" s="260"/>
      <c r="M614" s="260"/>
      <c r="N614" s="260"/>
      <c r="O614" s="260"/>
      <c r="P614" s="260"/>
    </row>
    <row r="615" spans="1:16" ht="15.75" customHeight="1">
      <c r="A615" s="291"/>
      <c r="B615" s="322"/>
      <c r="C615" s="260"/>
      <c r="D615" s="260"/>
      <c r="E615" s="260"/>
      <c r="F615" s="260"/>
      <c r="G615" s="260"/>
      <c r="H615" s="260"/>
      <c r="I615" s="260"/>
      <c r="J615" s="299"/>
      <c r="K615" s="260"/>
      <c r="L615" s="260"/>
      <c r="M615" s="260"/>
      <c r="N615" s="260"/>
      <c r="O615" s="260"/>
      <c r="P615" s="260"/>
    </row>
    <row r="616" spans="1:16" ht="15.75" customHeight="1">
      <c r="A616" s="291"/>
      <c r="B616" s="322"/>
      <c r="C616" s="260"/>
      <c r="D616" s="260"/>
      <c r="E616" s="260"/>
      <c r="F616" s="260"/>
      <c r="G616" s="260"/>
      <c r="H616" s="260"/>
      <c r="I616" s="260"/>
      <c r="J616" s="299"/>
      <c r="K616" s="260"/>
      <c r="L616" s="260"/>
      <c r="M616" s="260"/>
      <c r="N616" s="260"/>
      <c r="O616" s="260"/>
      <c r="P616" s="260"/>
    </row>
    <row r="617" spans="1:16" ht="15.75" customHeight="1">
      <c r="A617" s="291"/>
      <c r="B617" s="322"/>
      <c r="C617" s="260"/>
      <c r="D617" s="260"/>
      <c r="E617" s="260"/>
      <c r="F617" s="260"/>
      <c r="G617" s="260"/>
      <c r="H617" s="260"/>
      <c r="I617" s="260"/>
      <c r="J617" s="299"/>
      <c r="K617" s="260"/>
      <c r="L617" s="260"/>
      <c r="M617" s="260"/>
      <c r="N617" s="260"/>
      <c r="O617" s="260"/>
      <c r="P617" s="260"/>
    </row>
    <row r="618" spans="1:16" ht="15.75" customHeight="1">
      <c r="A618" s="291"/>
      <c r="B618" s="322"/>
      <c r="C618" s="260"/>
      <c r="D618" s="260"/>
      <c r="E618" s="260"/>
      <c r="F618" s="260"/>
      <c r="G618" s="260"/>
      <c r="H618" s="260"/>
      <c r="I618" s="260"/>
      <c r="J618" s="299"/>
      <c r="K618" s="260"/>
      <c r="L618" s="260"/>
      <c r="M618" s="260"/>
      <c r="N618" s="260"/>
      <c r="O618" s="260"/>
      <c r="P618" s="260"/>
    </row>
    <row r="619" spans="1:16" ht="15.75" customHeight="1">
      <c r="A619" s="291"/>
      <c r="B619" s="322"/>
      <c r="C619" s="260"/>
      <c r="D619" s="260"/>
      <c r="E619" s="260"/>
      <c r="F619" s="260"/>
      <c r="G619" s="260"/>
      <c r="H619" s="260"/>
      <c r="I619" s="260"/>
      <c r="J619" s="299"/>
      <c r="K619" s="260"/>
      <c r="L619" s="260"/>
      <c r="M619" s="260"/>
      <c r="N619" s="260"/>
      <c r="O619" s="260"/>
      <c r="P619" s="260"/>
    </row>
    <row r="620" spans="1:16" ht="15.75" customHeight="1">
      <c r="A620" s="291"/>
      <c r="B620" s="322"/>
      <c r="C620" s="260"/>
      <c r="D620" s="260"/>
      <c r="E620" s="260"/>
      <c r="F620" s="260"/>
      <c r="G620" s="260"/>
      <c r="H620" s="260"/>
      <c r="I620" s="260"/>
      <c r="J620" s="299"/>
      <c r="K620" s="260"/>
      <c r="L620" s="260"/>
      <c r="M620" s="260"/>
      <c r="N620" s="260"/>
      <c r="O620" s="260"/>
      <c r="P620" s="260"/>
    </row>
    <row r="621" spans="1:16" ht="15.75" customHeight="1">
      <c r="A621" s="291"/>
      <c r="B621" s="322"/>
      <c r="C621" s="260"/>
      <c r="D621" s="260"/>
      <c r="E621" s="260"/>
      <c r="F621" s="260"/>
      <c r="G621" s="260"/>
      <c r="H621" s="260"/>
      <c r="I621" s="260"/>
      <c r="J621" s="299"/>
      <c r="K621" s="260"/>
      <c r="L621" s="260"/>
      <c r="M621" s="260"/>
      <c r="N621" s="260"/>
      <c r="O621" s="260"/>
      <c r="P621" s="260"/>
    </row>
    <row r="622" spans="1:16" ht="15.75" customHeight="1">
      <c r="A622" s="291"/>
      <c r="B622" s="322"/>
      <c r="C622" s="260"/>
      <c r="D622" s="260"/>
      <c r="E622" s="260"/>
      <c r="F622" s="260"/>
      <c r="G622" s="260"/>
      <c r="H622" s="260"/>
      <c r="I622" s="260"/>
      <c r="J622" s="299"/>
      <c r="K622" s="260"/>
      <c r="L622" s="260"/>
      <c r="M622" s="260"/>
      <c r="N622" s="260"/>
      <c r="O622" s="260"/>
      <c r="P622" s="260"/>
    </row>
    <row r="623" spans="1:16" ht="15.75" customHeight="1">
      <c r="A623" s="291"/>
      <c r="B623" s="322"/>
      <c r="C623" s="260"/>
      <c r="D623" s="260"/>
      <c r="E623" s="260"/>
      <c r="F623" s="260"/>
      <c r="G623" s="260"/>
      <c r="H623" s="260"/>
      <c r="I623" s="260"/>
      <c r="J623" s="299"/>
      <c r="K623" s="260"/>
      <c r="L623" s="260"/>
      <c r="M623" s="260"/>
      <c r="N623" s="260"/>
      <c r="O623" s="260"/>
      <c r="P623" s="260"/>
    </row>
    <row r="624" spans="1:16" ht="15.75" customHeight="1">
      <c r="A624" s="291"/>
      <c r="B624" s="322"/>
      <c r="C624" s="260"/>
      <c r="D624" s="260"/>
      <c r="E624" s="260"/>
      <c r="F624" s="260"/>
      <c r="G624" s="260"/>
      <c r="H624" s="260"/>
      <c r="I624" s="260"/>
      <c r="J624" s="299"/>
      <c r="K624" s="260"/>
      <c r="L624" s="260"/>
      <c r="M624" s="260"/>
      <c r="N624" s="260"/>
      <c r="O624" s="260"/>
      <c r="P624" s="260"/>
    </row>
    <row r="625" spans="1:16" ht="15.75" customHeight="1">
      <c r="A625" s="291"/>
      <c r="B625" s="322"/>
      <c r="C625" s="260"/>
      <c r="D625" s="260"/>
      <c r="E625" s="260"/>
      <c r="F625" s="260"/>
      <c r="G625" s="260"/>
      <c r="H625" s="260"/>
      <c r="I625" s="260"/>
      <c r="J625" s="299"/>
      <c r="K625" s="260"/>
      <c r="L625" s="260"/>
      <c r="M625" s="260"/>
      <c r="N625" s="260"/>
      <c r="O625" s="260"/>
      <c r="P625" s="260"/>
    </row>
    <row r="626" spans="1:16" ht="15.75" customHeight="1">
      <c r="A626" s="291"/>
      <c r="B626" s="322"/>
      <c r="C626" s="260"/>
      <c r="D626" s="260"/>
      <c r="E626" s="260"/>
      <c r="F626" s="260"/>
      <c r="G626" s="260"/>
      <c r="H626" s="260"/>
      <c r="I626" s="260"/>
      <c r="J626" s="299"/>
      <c r="K626" s="260"/>
      <c r="L626" s="260"/>
      <c r="M626" s="260"/>
      <c r="N626" s="260"/>
      <c r="O626" s="260"/>
      <c r="P626" s="260"/>
    </row>
    <row r="627" spans="1:16" ht="15.75" customHeight="1">
      <c r="A627" s="291"/>
      <c r="B627" s="322"/>
      <c r="C627" s="260"/>
      <c r="D627" s="260"/>
      <c r="E627" s="260"/>
      <c r="F627" s="260"/>
      <c r="G627" s="260"/>
      <c r="H627" s="260"/>
      <c r="I627" s="260"/>
      <c r="J627" s="299"/>
      <c r="K627" s="260"/>
      <c r="L627" s="260"/>
      <c r="M627" s="260"/>
      <c r="N627" s="260"/>
      <c r="O627" s="260"/>
      <c r="P627" s="260"/>
    </row>
    <row r="628" spans="1:16" ht="15.75" customHeight="1">
      <c r="A628" s="291"/>
      <c r="B628" s="322"/>
      <c r="C628" s="260"/>
      <c r="D628" s="260"/>
      <c r="E628" s="260"/>
      <c r="F628" s="260"/>
      <c r="G628" s="260"/>
      <c r="H628" s="260"/>
      <c r="I628" s="260"/>
      <c r="J628" s="299"/>
      <c r="K628" s="260"/>
      <c r="L628" s="260"/>
      <c r="M628" s="260"/>
      <c r="N628" s="260"/>
      <c r="O628" s="260"/>
      <c r="P628" s="260"/>
    </row>
    <row r="629" spans="1:16" ht="15.75" customHeight="1">
      <c r="A629" s="291"/>
      <c r="B629" s="322"/>
      <c r="C629" s="260"/>
      <c r="D629" s="260"/>
      <c r="E629" s="260"/>
      <c r="F629" s="260"/>
      <c r="G629" s="260"/>
      <c r="H629" s="260"/>
      <c r="I629" s="260"/>
      <c r="J629" s="299"/>
      <c r="K629" s="260"/>
      <c r="L629" s="260"/>
      <c r="M629" s="260"/>
      <c r="N629" s="260"/>
      <c r="O629" s="260"/>
      <c r="P629" s="260"/>
    </row>
    <row r="630" spans="1:16" ht="15.75" customHeight="1">
      <c r="A630" s="291"/>
      <c r="B630" s="322"/>
      <c r="C630" s="260"/>
      <c r="D630" s="260"/>
      <c r="E630" s="260"/>
      <c r="F630" s="260"/>
      <c r="G630" s="260"/>
      <c r="H630" s="260"/>
      <c r="I630" s="260"/>
      <c r="J630" s="299"/>
      <c r="K630" s="260"/>
      <c r="L630" s="260"/>
      <c r="M630" s="260"/>
      <c r="N630" s="260"/>
      <c r="O630" s="260"/>
      <c r="P630" s="260"/>
    </row>
    <row r="631" spans="1:16" ht="15.75" customHeight="1">
      <c r="A631" s="291"/>
      <c r="B631" s="322"/>
      <c r="C631" s="260"/>
      <c r="D631" s="260"/>
      <c r="E631" s="260"/>
      <c r="F631" s="260"/>
      <c r="G631" s="260"/>
      <c r="H631" s="260"/>
      <c r="I631" s="260"/>
      <c r="J631" s="299"/>
      <c r="K631" s="260"/>
      <c r="L631" s="260"/>
      <c r="M631" s="260"/>
      <c r="N631" s="260"/>
      <c r="O631" s="260"/>
      <c r="P631" s="260"/>
    </row>
    <row r="632" spans="1:16" ht="15.75" customHeight="1">
      <c r="A632" s="291"/>
      <c r="B632" s="322"/>
      <c r="C632" s="260"/>
      <c r="D632" s="260"/>
      <c r="E632" s="260"/>
      <c r="F632" s="260"/>
      <c r="G632" s="260"/>
      <c r="H632" s="260"/>
      <c r="I632" s="260"/>
      <c r="J632" s="299"/>
      <c r="K632" s="260"/>
      <c r="L632" s="260"/>
      <c r="M632" s="260"/>
      <c r="N632" s="260"/>
      <c r="O632" s="260"/>
      <c r="P632" s="260"/>
    </row>
    <row r="633" spans="1:16" ht="15.75" customHeight="1">
      <c r="A633" s="291"/>
      <c r="B633" s="322"/>
      <c r="C633" s="260"/>
      <c r="D633" s="260"/>
      <c r="E633" s="260"/>
      <c r="F633" s="260"/>
      <c r="G633" s="260"/>
      <c r="H633" s="260"/>
      <c r="I633" s="260"/>
      <c r="J633" s="299"/>
      <c r="K633" s="260"/>
      <c r="L633" s="260"/>
      <c r="M633" s="260"/>
      <c r="N633" s="260"/>
      <c r="O633" s="260"/>
      <c r="P633" s="260"/>
    </row>
    <row r="634" spans="1:16" ht="15.75" customHeight="1">
      <c r="A634" s="291"/>
      <c r="B634" s="322"/>
      <c r="C634" s="260"/>
      <c r="D634" s="260"/>
      <c r="E634" s="260"/>
      <c r="F634" s="260"/>
      <c r="G634" s="260"/>
      <c r="H634" s="260"/>
      <c r="I634" s="260"/>
      <c r="J634" s="299"/>
      <c r="K634" s="260"/>
      <c r="L634" s="260"/>
      <c r="M634" s="260"/>
      <c r="N634" s="260"/>
      <c r="O634" s="260"/>
      <c r="P634" s="260"/>
    </row>
    <row r="635" spans="1:16" ht="15.75" customHeight="1">
      <c r="A635" s="291"/>
      <c r="B635" s="322"/>
      <c r="C635" s="260"/>
      <c r="D635" s="260"/>
      <c r="E635" s="260"/>
      <c r="F635" s="260"/>
      <c r="G635" s="260"/>
      <c r="H635" s="260"/>
      <c r="I635" s="260"/>
      <c r="J635" s="299"/>
      <c r="K635" s="260"/>
      <c r="L635" s="260"/>
      <c r="M635" s="260"/>
      <c r="N635" s="260"/>
      <c r="O635" s="260"/>
      <c r="P635" s="260"/>
    </row>
    <row r="636" spans="1:16" ht="15.75" customHeight="1">
      <c r="A636" s="291"/>
      <c r="B636" s="322"/>
      <c r="C636" s="260"/>
      <c r="D636" s="260"/>
      <c r="E636" s="260"/>
      <c r="F636" s="260"/>
      <c r="G636" s="260"/>
      <c r="H636" s="260"/>
      <c r="I636" s="260"/>
      <c r="J636" s="299"/>
      <c r="K636" s="260"/>
      <c r="L636" s="260"/>
      <c r="M636" s="260"/>
      <c r="N636" s="260"/>
      <c r="O636" s="260"/>
      <c r="P636" s="260"/>
    </row>
    <row r="637" spans="1:16" ht="15.75" customHeight="1">
      <c r="A637" s="291"/>
      <c r="B637" s="322"/>
      <c r="C637" s="260"/>
      <c r="D637" s="260"/>
      <c r="E637" s="260"/>
      <c r="F637" s="260"/>
      <c r="G637" s="260"/>
      <c r="H637" s="260"/>
      <c r="I637" s="260"/>
      <c r="J637" s="299"/>
      <c r="K637" s="260"/>
      <c r="L637" s="260"/>
      <c r="M637" s="260"/>
      <c r="N637" s="260"/>
      <c r="O637" s="260"/>
      <c r="P637" s="260"/>
    </row>
    <row r="638" spans="1:16" ht="15.75" customHeight="1">
      <c r="A638" s="291"/>
      <c r="B638" s="322"/>
      <c r="C638" s="260"/>
      <c r="D638" s="260"/>
      <c r="E638" s="260"/>
      <c r="F638" s="260"/>
      <c r="G638" s="260"/>
      <c r="H638" s="260"/>
      <c r="I638" s="260"/>
      <c r="J638" s="299"/>
      <c r="K638" s="260"/>
      <c r="L638" s="260"/>
      <c r="M638" s="260"/>
      <c r="N638" s="260"/>
      <c r="O638" s="260"/>
      <c r="P638" s="260"/>
    </row>
    <row r="639" spans="1:16" ht="15.75" customHeight="1">
      <c r="A639" s="291"/>
      <c r="B639" s="322"/>
      <c r="C639" s="260"/>
      <c r="D639" s="260"/>
      <c r="E639" s="260"/>
      <c r="F639" s="260"/>
      <c r="G639" s="260"/>
      <c r="H639" s="260"/>
      <c r="I639" s="260"/>
      <c r="J639" s="299"/>
      <c r="K639" s="260"/>
      <c r="L639" s="260"/>
      <c r="M639" s="260"/>
      <c r="N639" s="260"/>
      <c r="O639" s="260"/>
      <c r="P639" s="260"/>
    </row>
    <row r="640" spans="1:16" ht="15.75" customHeight="1">
      <c r="A640" s="291"/>
      <c r="B640" s="322"/>
      <c r="C640" s="260"/>
      <c r="D640" s="260"/>
      <c r="E640" s="260"/>
      <c r="F640" s="260"/>
      <c r="G640" s="260"/>
      <c r="H640" s="260"/>
      <c r="I640" s="260"/>
      <c r="J640" s="299"/>
      <c r="K640" s="260"/>
      <c r="L640" s="260"/>
      <c r="M640" s="260"/>
      <c r="N640" s="260"/>
      <c r="O640" s="260"/>
      <c r="P640" s="260"/>
    </row>
    <row r="641" spans="1:16" ht="15.75" customHeight="1">
      <c r="A641" s="291"/>
      <c r="B641" s="322"/>
      <c r="C641" s="260"/>
      <c r="D641" s="260"/>
      <c r="E641" s="260"/>
      <c r="F641" s="260"/>
      <c r="G641" s="260"/>
      <c r="H641" s="260"/>
      <c r="I641" s="260"/>
      <c r="J641" s="299"/>
      <c r="K641" s="260"/>
      <c r="L641" s="260"/>
      <c r="M641" s="260"/>
      <c r="N641" s="260"/>
      <c r="O641" s="260"/>
      <c r="P641" s="260"/>
    </row>
    <row r="642" spans="1:16" ht="15.75" customHeight="1">
      <c r="A642" s="291"/>
      <c r="B642" s="322"/>
      <c r="C642" s="260"/>
      <c r="D642" s="260"/>
      <c r="E642" s="260"/>
      <c r="F642" s="260"/>
      <c r="G642" s="260"/>
      <c r="H642" s="260"/>
      <c r="I642" s="260"/>
      <c r="J642" s="299"/>
      <c r="K642" s="260"/>
      <c r="L642" s="260"/>
      <c r="M642" s="260"/>
      <c r="N642" s="260"/>
      <c r="O642" s="260"/>
      <c r="P642" s="260"/>
    </row>
    <row r="643" spans="1:16" ht="15.75" customHeight="1">
      <c r="A643" s="291"/>
      <c r="B643" s="322"/>
      <c r="C643" s="260"/>
      <c r="D643" s="260"/>
      <c r="E643" s="260"/>
      <c r="F643" s="260"/>
      <c r="G643" s="260"/>
      <c r="H643" s="260"/>
      <c r="I643" s="260"/>
      <c r="J643" s="299"/>
      <c r="K643" s="260"/>
      <c r="L643" s="260"/>
      <c r="M643" s="260"/>
      <c r="N643" s="260"/>
      <c r="O643" s="260"/>
      <c r="P643" s="260"/>
    </row>
    <row r="644" spans="1:16" ht="15.75" customHeight="1">
      <c r="A644" s="291"/>
      <c r="B644" s="322"/>
      <c r="C644" s="260"/>
      <c r="D644" s="260"/>
      <c r="E644" s="260"/>
      <c r="F644" s="260"/>
      <c r="G644" s="260"/>
      <c r="H644" s="260"/>
      <c r="I644" s="260"/>
      <c r="J644" s="299"/>
      <c r="K644" s="260"/>
      <c r="L644" s="260"/>
      <c r="M644" s="260"/>
      <c r="N644" s="260"/>
      <c r="O644" s="260"/>
      <c r="P644" s="260"/>
    </row>
    <row r="645" spans="1:16" ht="15.75" customHeight="1">
      <c r="A645" s="291"/>
      <c r="B645" s="322"/>
      <c r="C645" s="260"/>
      <c r="D645" s="260"/>
      <c r="E645" s="260"/>
      <c r="F645" s="260"/>
      <c r="G645" s="260"/>
      <c r="H645" s="260"/>
      <c r="I645" s="260"/>
      <c r="J645" s="299"/>
      <c r="K645" s="260"/>
      <c r="L645" s="260"/>
      <c r="M645" s="260"/>
      <c r="N645" s="260"/>
      <c r="O645" s="260"/>
      <c r="P645" s="260"/>
    </row>
    <row r="646" spans="1:16" ht="15.75" customHeight="1">
      <c r="A646" s="291"/>
      <c r="B646" s="322"/>
      <c r="C646" s="260"/>
      <c r="D646" s="260"/>
      <c r="E646" s="260"/>
      <c r="F646" s="260"/>
      <c r="G646" s="260"/>
      <c r="H646" s="260"/>
      <c r="I646" s="260"/>
      <c r="J646" s="299"/>
      <c r="K646" s="260"/>
      <c r="L646" s="260"/>
      <c r="M646" s="260"/>
      <c r="N646" s="260"/>
      <c r="O646" s="260"/>
      <c r="P646" s="260"/>
    </row>
    <row r="647" spans="1:16" ht="15.75" customHeight="1">
      <c r="A647" s="291"/>
      <c r="B647" s="322"/>
      <c r="C647" s="260"/>
      <c r="D647" s="260"/>
      <c r="E647" s="260"/>
      <c r="F647" s="260"/>
      <c r="G647" s="260"/>
      <c r="H647" s="260"/>
      <c r="I647" s="260"/>
      <c r="J647" s="299"/>
      <c r="K647" s="260"/>
      <c r="L647" s="260"/>
      <c r="M647" s="260"/>
      <c r="N647" s="260"/>
      <c r="O647" s="260"/>
      <c r="P647" s="260"/>
    </row>
    <row r="648" spans="1:16" ht="15.75" customHeight="1">
      <c r="A648" s="291"/>
      <c r="B648" s="322"/>
      <c r="C648" s="260"/>
      <c r="D648" s="260"/>
      <c r="E648" s="260"/>
      <c r="F648" s="260"/>
      <c r="G648" s="260"/>
      <c r="H648" s="260"/>
      <c r="I648" s="260"/>
      <c r="J648" s="299"/>
      <c r="K648" s="260"/>
      <c r="L648" s="260"/>
      <c r="M648" s="260"/>
      <c r="N648" s="260"/>
      <c r="O648" s="260"/>
      <c r="P648" s="260"/>
    </row>
    <row r="649" spans="1:16" ht="15.75" customHeight="1">
      <c r="A649" s="291"/>
      <c r="B649" s="322"/>
      <c r="C649" s="260"/>
      <c r="D649" s="260"/>
      <c r="E649" s="260"/>
      <c r="F649" s="260"/>
      <c r="G649" s="260"/>
      <c r="H649" s="260"/>
      <c r="I649" s="260"/>
      <c r="J649" s="299"/>
      <c r="K649" s="260"/>
      <c r="L649" s="260"/>
      <c r="M649" s="260"/>
      <c r="N649" s="260"/>
      <c r="O649" s="260"/>
      <c r="P649" s="260"/>
    </row>
    <row r="650" spans="1:16" ht="15.75" customHeight="1">
      <c r="A650" s="291"/>
      <c r="B650" s="322"/>
      <c r="C650" s="260"/>
      <c r="D650" s="260"/>
      <c r="E650" s="260"/>
      <c r="F650" s="260"/>
      <c r="G650" s="260"/>
      <c r="H650" s="260"/>
      <c r="I650" s="260"/>
      <c r="J650" s="299"/>
      <c r="K650" s="260"/>
      <c r="L650" s="260"/>
      <c r="M650" s="260"/>
      <c r="N650" s="260"/>
      <c r="O650" s="260"/>
      <c r="P650" s="260"/>
    </row>
    <row r="651" spans="1:16" ht="15.75" customHeight="1">
      <c r="A651" s="291"/>
      <c r="B651" s="322"/>
      <c r="C651" s="260"/>
      <c r="D651" s="260"/>
      <c r="E651" s="260"/>
      <c r="F651" s="260"/>
      <c r="G651" s="260"/>
      <c r="H651" s="260"/>
      <c r="I651" s="260"/>
      <c r="J651" s="299"/>
      <c r="K651" s="260"/>
      <c r="L651" s="260"/>
      <c r="M651" s="260"/>
      <c r="N651" s="260"/>
      <c r="O651" s="260"/>
      <c r="P651" s="260"/>
    </row>
    <row r="652" spans="1:16" ht="15.75" customHeight="1">
      <c r="A652" s="291"/>
      <c r="B652" s="322"/>
      <c r="C652" s="260"/>
      <c r="D652" s="260"/>
      <c r="E652" s="260"/>
      <c r="F652" s="260"/>
      <c r="G652" s="260"/>
      <c r="H652" s="260"/>
      <c r="I652" s="260"/>
      <c r="J652" s="299"/>
      <c r="K652" s="260"/>
      <c r="L652" s="260"/>
      <c r="M652" s="260"/>
      <c r="N652" s="260"/>
      <c r="O652" s="260"/>
      <c r="P652" s="260"/>
    </row>
    <row r="653" spans="1:16" ht="15.75" customHeight="1">
      <c r="A653" s="291"/>
      <c r="B653" s="322"/>
      <c r="C653" s="260"/>
      <c r="D653" s="260"/>
      <c r="E653" s="260"/>
      <c r="F653" s="260"/>
      <c r="G653" s="260"/>
      <c r="H653" s="260"/>
      <c r="I653" s="260"/>
      <c r="J653" s="299"/>
      <c r="K653" s="260"/>
      <c r="L653" s="260"/>
      <c r="M653" s="260"/>
      <c r="N653" s="260"/>
      <c r="O653" s="260"/>
      <c r="P653" s="260"/>
    </row>
    <row r="654" spans="1:16" ht="15.75" customHeight="1">
      <c r="A654" s="291"/>
      <c r="B654" s="322"/>
      <c r="C654" s="260"/>
      <c r="D654" s="260"/>
      <c r="E654" s="260"/>
      <c r="F654" s="260"/>
      <c r="G654" s="260"/>
      <c r="H654" s="260"/>
      <c r="I654" s="260"/>
      <c r="J654" s="299"/>
      <c r="K654" s="260"/>
      <c r="L654" s="260"/>
      <c r="M654" s="260"/>
      <c r="N654" s="260"/>
      <c r="O654" s="260"/>
      <c r="P654" s="260"/>
    </row>
    <row r="655" spans="1:16" ht="15.75" customHeight="1">
      <c r="A655" s="291"/>
      <c r="B655" s="322"/>
      <c r="C655" s="260"/>
      <c r="D655" s="260"/>
      <c r="E655" s="260"/>
      <c r="F655" s="260"/>
      <c r="G655" s="260"/>
      <c r="H655" s="260"/>
      <c r="I655" s="260"/>
      <c r="J655" s="299"/>
      <c r="K655" s="260"/>
      <c r="L655" s="260"/>
      <c r="M655" s="260"/>
      <c r="N655" s="260"/>
      <c r="O655" s="260"/>
      <c r="P655" s="260"/>
    </row>
    <row r="656" spans="1:16" ht="15.75" customHeight="1">
      <c r="A656" s="291"/>
      <c r="B656" s="322"/>
      <c r="C656" s="260"/>
      <c r="D656" s="260"/>
      <c r="E656" s="260"/>
      <c r="F656" s="260"/>
      <c r="G656" s="260"/>
      <c r="H656" s="260"/>
      <c r="I656" s="260"/>
      <c r="J656" s="299"/>
      <c r="K656" s="260"/>
      <c r="L656" s="260"/>
      <c r="M656" s="260"/>
      <c r="N656" s="260"/>
      <c r="O656" s="260"/>
      <c r="P656" s="260"/>
    </row>
    <row r="657" spans="1:16" ht="15.75" customHeight="1">
      <c r="A657" s="291"/>
      <c r="B657" s="322"/>
      <c r="C657" s="260"/>
      <c r="D657" s="260"/>
      <c r="E657" s="260"/>
      <c r="F657" s="260"/>
      <c r="G657" s="260"/>
      <c r="H657" s="260"/>
      <c r="I657" s="260"/>
      <c r="J657" s="299"/>
      <c r="K657" s="260"/>
      <c r="L657" s="260"/>
      <c r="M657" s="260"/>
      <c r="N657" s="260"/>
      <c r="O657" s="260"/>
      <c r="P657" s="260"/>
    </row>
    <row r="658" spans="1:16" ht="15.75" customHeight="1">
      <c r="A658" s="291"/>
      <c r="B658" s="322"/>
      <c r="C658" s="260"/>
      <c r="D658" s="260"/>
      <c r="E658" s="260"/>
      <c r="F658" s="260"/>
      <c r="G658" s="260"/>
      <c r="H658" s="260"/>
      <c r="I658" s="260"/>
      <c r="J658" s="299"/>
      <c r="K658" s="260"/>
      <c r="L658" s="260"/>
      <c r="M658" s="260"/>
      <c r="N658" s="260"/>
      <c r="O658" s="260"/>
      <c r="P658" s="260"/>
    </row>
    <row r="659" spans="1:16" ht="15.75" customHeight="1">
      <c r="A659" s="291"/>
      <c r="B659" s="322"/>
      <c r="C659" s="260"/>
      <c r="D659" s="260"/>
      <c r="E659" s="260"/>
      <c r="F659" s="260"/>
      <c r="G659" s="260"/>
      <c r="H659" s="260"/>
      <c r="I659" s="260"/>
      <c r="J659" s="299"/>
      <c r="K659" s="260"/>
      <c r="L659" s="260"/>
      <c r="M659" s="260"/>
      <c r="N659" s="260"/>
      <c r="O659" s="260"/>
      <c r="P659" s="260"/>
    </row>
    <row r="660" spans="1:16" ht="15.75" customHeight="1">
      <c r="A660" s="291"/>
      <c r="B660" s="322"/>
      <c r="C660" s="260"/>
      <c r="D660" s="260"/>
      <c r="E660" s="260"/>
      <c r="F660" s="260"/>
      <c r="G660" s="260"/>
      <c r="H660" s="260"/>
      <c r="I660" s="260"/>
      <c r="J660" s="299"/>
      <c r="K660" s="260"/>
      <c r="L660" s="260"/>
      <c r="M660" s="260"/>
      <c r="N660" s="260"/>
      <c r="O660" s="260"/>
      <c r="P660" s="260"/>
    </row>
    <row r="661" spans="1:16" ht="15.75" customHeight="1">
      <c r="A661" s="291"/>
      <c r="B661" s="322"/>
      <c r="C661" s="260"/>
      <c r="D661" s="260"/>
      <c r="E661" s="260"/>
      <c r="F661" s="260"/>
      <c r="G661" s="260"/>
      <c r="H661" s="260"/>
      <c r="I661" s="260"/>
      <c r="J661" s="299"/>
      <c r="K661" s="260"/>
      <c r="L661" s="260"/>
      <c r="M661" s="260"/>
      <c r="N661" s="260"/>
      <c r="O661" s="260"/>
      <c r="P661" s="260"/>
    </row>
    <row r="662" spans="1:16" ht="15.75" customHeight="1">
      <c r="A662" s="291"/>
      <c r="B662" s="322"/>
      <c r="C662" s="260"/>
      <c r="D662" s="260"/>
      <c r="E662" s="260"/>
      <c r="F662" s="260"/>
      <c r="G662" s="260"/>
      <c r="H662" s="260"/>
      <c r="I662" s="260"/>
      <c r="J662" s="299"/>
      <c r="K662" s="260"/>
      <c r="L662" s="260"/>
      <c r="M662" s="260"/>
      <c r="N662" s="260"/>
      <c r="O662" s="260"/>
      <c r="P662" s="260"/>
    </row>
    <row r="663" spans="1:16" ht="15.75" customHeight="1">
      <c r="A663" s="291"/>
      <c r="B663" s="322"/>
      <c r="C663" s="260"/>
      <c r="D663" s="260"/>
      <c r="E663" s="260"/>
      <c r="F663" s="260"/>
      <c r="G663" s="260"/>
      <c r="H663" s="260"/>
      <c r="I663" s="260"/>
      <c r="J663" s="299"/>
      <c r="K663" s="260"/>
      <c r="L663" s="260"/>
      <c r="M663" s="260"/>
      <c r="N663" s="260"/>
      <c r="O663" s="260"/>
      <c r="P663" s="260"/>
    </row>
    <row r="664" spans="1:16" ht="15.75" customHeight="1">
      <c r="A664" s="291"/>
      <c r="B664" s="322"/>
      <c r="C664" s="260"/>
      <c r="D664" s="260"/>
      <c r="E664" s="260"/>
      <c r="F664" s="260"/>
      <c r="G664" s="260"/>
      <c r="H664" s="260"/>
      <c r="I664" s="260"/>
      <c r="J664" s="299"/>
      <c r="K664" s="260"/>
      <c r="L664" s="260"/>
      <c r="M664" s="260"/>
      <c r="N664" s="260"/>
      <c r="O664" s="260"/>
      <c r="P664" s="260"/>
    </row>
    <row r="665" spans="1:16" ht="15.75" customHeight="1">
      <c r="A665" s="291"/>
      <c r="B665" s="322"/>
      <c r="C665" s="260"/>
      <c r="D665" s="260"/>
      <c r="E665" s="260"/>
      <c r="F665" s="260"/>
      <c r="G665" s="260"/>
      <c r="H665" s="260"/>
      <c r="I665" s="260"/>
      <c r="J665" s="299"/>
      <c r="K665" s="260"/>
      <c r="L665" s="260"/>
      <c r="M665" s="260"/>
      <c r="N665" s="260"/>
      <c r="O665" s="260"/>
      <c r="P665" s="260"/>
    </row>
    <row r="666" spans="1:16" ht="15.75" customHeight="1">
      <c r="A666" s="291"/>
      <c r="B666" s="322"/>
      <c r="C666" s="260"/>
      <c r="D666" s="260"/>
      <c r="E666" s="260"/>
      <c r="F666" s="260"/>
      <c r="G666" s="260"/>
      <c r="H666" s="260"/>
      <c r="I666" s="260"/>
      <c r="J666" s="299"/>
      <c r="K666" s="260"/>
      <c r="L666" s="260"/>
      <c r="M666" s="260"/>
      <c r="N666" s="260"/>
      <c r="O666" s="260"/>
      <c r="P666" s="260"/>
    </row>
    <row r="667" spans="1:16" ht="15.75" customHeight="1">
      <c r="A667" s="291"/>
      <c r="B667" s="322"/>
      <c r="C667" s="260"/>
      <c r="D667" s="260"/>
      <c r="E667" s="260"/>
      <c r="F667" s="260"/>
      <c r="G667" s="260"/>
      <c r="H667" s="260"/>
      <c r="I667" s="260"/>
      <c r="J667" s="299"/>
      <c r="K667" s="260"/>
      <c r="L667" s="260"/>
      <c r="M667" s="260"/>
      <c r="N667" s="260"/>
      <c r="O667" s="260"/>
      <c r="P667" s="260"/>
    </row>
    <row r="668" spans="1:16" ht="15.75" customHeight="1">
      <c r="A668" s="291"/>
      <c r="B668" s="322"/>
      <c r="C668" s="260"/>
      <c r="D668" s="260"/>
      <c r="E668" s="260"/>
      <c r="F668" s="260"/>
      <c r="G668" s="260"/>
      <c r="H668" s="260"/>
      <c r="I668" s="260"/>
      <c r="J668" s="299"/>
      <c r="K668" s="260"/>
      <c r="L668" s="260"/>
      <c r="M668" s="260"/>
      <c r="N668" s="260"/>
      <c r="O668" s="260"/>
      <c r="P668" s="260"/>
    </row>
    <row r="669" spans="1:16" ht="15.75" customHeight="1">
      <c r="A669" s="291"/>
      <c r="B669" s="322"/>
      <c r="C669" s="260"/>
      <c r="D669" s="260"/>
      <c r="E669" s="260"/>
      <c r="F669" s="260"/>
      <c r="G669" s="260"/>
      <c r="H669" s="260"/>
      <c r="I669" s="260"/>
      <c r="J669" s="299"/>
      <c r="K669" s="260"/>
      <c r="L669" s="260"/>
      <c r="M669" s="260"/>
      <c r="N669" s="260"/>
      <c r="O669" s="260"/>
      <c r="P669" s="260"/>
    </row>
    <row r="670" spans="1:16" ht="15.75" customHeight="1">
      <c r="A670" s="291"/>
      <c r="B670" s="322"/>
      <c r="C670" s="260"/>
      <c r="D670" s="260"/>
      <c r="E670" s="260"/>
      <c r="F670" s="260"/>
      <c r="G670" s="260"/>
      <c r="H670" s="260"/>
      <c r="I670" s="260"/>
      <c r="J670" s="299"/>
      <c r="K670" s="260"/>
      <c r="L670" s="260"/>
      <c r="M670" s="260"/>
      <c r="N670" s="260"/>
      <c r="O670" s="260"/>
      <c r="P670" s="260"/>
    </row>
    <row r="671" spans="1:16" ht="15.75" customHeight="1">
      <c r="A671" s="291"/>
      <c r="B671" s="322"/>
      <c r="C671" s="260"/>
      <c r="D671" s="260"/>
      <c r="E671" s="260"/>
      <c r="F671" s="260"/>
      <c r="G671" s="260"/>
      <c r="H671" s="260"/>
      <c r="I671" s="260"/>
      <c r="J671" s="299"/>
      <c r="K671" s="260"/>
      <c r="L671" s="260"/>
      <c r="M671" s="260"/>
      <c r="N671" s="260"/>
      <c r="O671" s="260"/>
      <c r="P671" s="260"/>
    </row>
    <row r="672" spans="1:16" ht="15.75" customHeight="1">
      <c r="A672" s="291"/>
      <c r="B672" s="322"/>
      <c r="C672" s="260"/>
      <c r="D672" s="260"/>
      <c r="E672" s="260"/>
      <c r="F672" s="260"/>
      <c r="G672" s="260"/>
      <c r="H672" s="260"/>
      <c r="I672" s="260"/>
      <c r="J672" s="299"/>
      <c r="K672" s="260"/>
      <c r="L672" s="260"/>
      <c r="M672" s="260"/>
      <c r="N672" s="260"/>
      <c r="O672" s="260"/>
      <c r="P672" s="260"/>
    </row>
    <row r="673" spans="1:16" ht="15.75" customHeight="1">
      <c r="A673" s="291"/>
      <c r="B673" s="322"/>
      <c r="C673" s="260"/>
      <c r="D673" s="260"/>
      <c r="E673" s="260"/>
      <c r="F673" s="260"/>
      <c r="G673" s="260"/>
      <c r="H673" s="260"/>
      <c r="I673" s="260"/>
      <c r="J673" s="299"/>
      <c r="K673" s="260"/>
      <c r="L673" s="260"/>
      <c r="M673" s="260"/>
      <c r="N673" s="260"/>
      <c r="O673" s="260"/>
      <c r="P673" s="260"/>
    </row>
    <row r="674" spans="1:16" ht="15.75" customHeight="1">
      <c r="A674" s="291"/>
      <c r="B674" s="322"/>
      <c r="C674" s="260"/>
      <c r="D674" s="260"/>
      <c r="E674" s="260"/>
      <c r="F674" s="260"/>
      <c r="G674" s="260"/>
      <c r="H674" s="260"/>
      <c r="I674" s="260"/>
      <c r="J674" s="299"/>
      <c r="K674" s="260"/>
      <c r="L674" s="260"/>
      <c r="M674" s="260"/>
      <c r="N674" s="260"/>
      <c r="O674" s="260"/>
      <c r="P674" s="260"/>
    </row>
    <row r="675" spans="1:16" ht="15.75" customHeight="1">
      <c r="A675" s="291"/>
      <c r="B675" s="322"/>
      <c r="C675" s="260"/>
      <c r="D675" s="260"/>
      <c r="E675" s="260"/>
      <c r="F675" s="260"/>
      <c r="G675" s="260"/>
      <c r="H675" s="260"/>
      <c r="I675" s="260"/>
      <c r="J675" s="299"/>
      <c r="K675" s="260"/>
      <c r="L675" s="260"/>
      <c r="M675" s="260"/>
      <c r="N675" s="260"/>
      <c r="O675" s="260"/>
      <c r="P675" s="260"/>
    </row>
    <row r="676" spans="1:16" ht="15.75" customHeight="1">
      <c r="A676" s="291"/>
      <c r="B676" s="322"/>
      <c r="C676" s="260"/>
      <c r="D676" s="260"/>
      <c r="E676" s="260"/>
      <c r="F676" s="260"/>
      <c r="G676" s="260"/>
      <c r="H676" s="260"/>
      <c r="I676" s="260"/>
      <c r="J676" s="299"/>
      <c r="K676" s="260"/>
      <c r="L676" s="260"/>
      <c r="M676" s="260"/>
      <c r="N676" s="260"/>
      <c r="O676" s="260"/>
      <c r="P676" s="260"/>
    </row>
    <row r="677" spans="1:16" ht="15.75" customHeight="1">
      <c r="A677" s="291"/>
      <c r="B677" s="322"/>
      <c r="C677" s="260"/>
      <c r="D677" s="260"/>
      <c r="E677" s="260"/>
      <c r="F677" s="260"/>
      <c r="G677" s="260"/>
      <c r="H677" s="260"/>
      <c r="I677" s="260"/>
      <c r="J677" s="299"/>
      <c r="K677" s="260"/>
      <c r="L677" s="260"/>
      <c r="M677" s="260"/>
      <c r="N677" s="260"/>
      <c r="O677" s="260"/>
      <c r="P677" s="260"/>
    </row>
    <row r="678" spans="1:16" ht="15.75" customHeight="1">
      <c r="A678" s="291"/>
      <c r="B678" s="322"/>
      <c r="C678" s="260"/>
      <c r="D678" s="260"/>
      <c r="E678" s="260"/>
      <c r="F678" s="260"/>
      <c r="G678" s="260"/>
      <c r="H678" s="260"/>
      <c r="I678" s="260"/>
      <c r="J678" s="299"/>
      <c r="K678" s="260"/>
      <c r="L678" s="260"/>
      <c r="M678" s="260"/>
      <c r="N678" s="260"/>
      <c r="O678" s="260"/>
      <c r="P678" s="260"/>
    </row>
    <row r="679" spans="1:16" ht="15.75" customHeight="1">
      <c r="A679" s="291"/>
      <c r="B679" s="322"/>
      <c r="C679" s="260"/>
      <c r="D679" s="260"/>
      <c r="E679" s="260"/>
      <c r="F679" s="260"/>
      <c r="G679" s="260"/>
      <c r="H679" s="260"/>
      <c r="I679" s="260"/>
      <c r="J679" s="299"/>
      <c r="K679" s="260"/>
      <c r="L679" s="260"/>
      <c r="M679" s="260"/>
      <c r="N679" s="260"/>
      <c r="O679" s="260"/>
      <c r="P679" s="260"/>
    </row>
    <row r="680" spans="1:16" ht="15.75" customHeight="1">
      <c r="A680" s="291"/>
      <c r="B680" s="322"/>
      <c r="C680" s="260"/>
      <c r="D680" s="260"/>
      <c r="E680" s="260"/>
      <c r="F680" s="260"/>
      <c r="G680" s="260"/>
      <c r="H680" s="260"/>
      <c r="I680" s="260"/>
      <c r="J680" s="299"/>
      <c r="K680" s="260"/>
      <c r="L680" s="260"/>
      <c r="M680" s="260"/>
      <c r="N680" s="260"/>
      <c r="O680" s="260"/>
      <c r="P680" s="260"/>
    </row>
    <row r="681" spans="1:16" ht="15.75" customHeight="1">
      <c r="A681" s="291"/>
      <c r="B681" s="322"/>
      <c r="C681" s="260"/>
      <c r="D681" s="260"/>
      <c r="E681" s="260"/>
      <c r="F681" s="260"/>
      <c r="G681" s="260"/>
      <c r="H681" s="260"/>
      <c r="I681" s="260"/>
      <c r="J681" s="299"/>
      <c r="K681" s="260"/>
      <c r="L681" s="260"/>
      <c r="M681" s="260"/>
      <c r="N681" s="260"/>
      <c r="O681" s="260"/>
      <c r="P681" s="260"/>
    </row>
    <row r="682" spans="1:16" ht="15.75" customHeight="1">
      <c r="A682" s="291"/>
      <c r="B682" s="322"/>
      <c r="C682" s="260"/>
      <c r="D682" s="260"/>
      <c r="E682" s="260"/>
      <c r="F682" s="260"/>
      <c r="G682" s="260"/>
      <c r="H682" s="260"/>
      <c r="I682" s="260"/>
      <c r="J682" s="299"/>
      <c r="K682" s="260"/>
      <c r="L682" s="260"/>
      <c r="M682" s="260"/>
      <c r="N682" s="260"/>
      <c r="O682" s="260"/>
      <c r="P682" s="260"/>
    </row>
    <row r="683" spans="1:16" ht="15.75" customHeight="1">
      <c r="A683" s="291"/>
      <c r="B683" s="322"/>
      <c r="C683" s="260"/>
      <c r="D683" s="260"/>
      <c r="E683" s="260"/>
      <c r="F683" s="260"/>
      <c r="G683" s="260"/>
      <c r="H683" s="260"/>
      <c r="I683" s="260"/>
      <c r="J683" s="299"/>
      <c r="K683" s="260"/>
      <c r="L683" s="260"/>
      <c r="M683" s="260"/>
      <c r="N683" s="260"/>
      <c r="O683" s="260"/>
      <c r="P683" s="260"/>
    </row>
    <row r="684" spans="1:16" ht="15.75" customHeight="1">
      <c r="A684" s="291"/>
      <c r="B684" s="322"/>
      <c r="C684" s="260"/>
      <c r="D684" s="260"/>
      <c r="E684" s="260"/>
      <c r="F684" s="260"/>
      <c r="G684" s="260"/>
      <c r="H684" s="260"/>
      <c r="I684" s="260"/>
      <c r="J684" s="299"/>
      <c r="K684" s="260"/>
      <c r="L684" s="260"/>
      <c r="M684" s="260"/>
      <c r="N684" s="260"/>
      <c r="O684" s="260"/>
      <c r="P684" s="260"/>
    </row>
    <row r="685" spans="1:16" ht="15.75" customHeight="1">
      <c r="A685" s="291"/>
      <c r="B685" s="322"/>
      <c r="C685" s="260"/>
      <c r="D685" s="260"/>
      <c r="E685" s="260"/>
      <c r="F685" s="260"/>
      <c r="G685" s="260"/>
      <c r="H685" s="260"/>
      <c r="I685" s="260"/>
      <c r="J685" s="299"/>
      <c r="K685" s="260"/>
      <c r="L685" s="260"/>
      <c r="M685" s="260"/>
      <c r="N685" s="260"/>
      <c r="O685" s="260"/>
      <c r="P685" s="260"/>
    </row>
    <row r="686" spans="1:16" ht="15.75" customHeight="1">
      <c r="A686" s="291"/>
      <c r="B686" s="322"/>
      <c r="C686" s="260"/>
      <c r="D686" s="260"/>
      <c r="E686" s="260"/>
      <c r="F686" s="260"/>
      <c r="G686" s="260"/>
      <c r="H686" s="260"/>
      <c r="I686" s="260"/>
      <c r="J686" s="299"/>
      <c r="K686" s="260"/>
      <c r="L686" s="260"/>
      <c r="M686" s="260"/>
      <c r="N686" s="260"/>
      <c r="O686" s="260"/>
      <c r="P686" s="260"/>
    </row>
    <row r="687" spans="1:16" ht="15.75" customHeight="1">
      <c r="A687" s="291"/>
      <c r="B687" s="322"/>
      <c r="C687" s="260"/>
      <c r="D687" s="260"/>
      <c r="E687" s="260"/>
      <c r="F687" s="260"/>
      <c r="G687" s="260"/>
      <c r="H687" s="260"/>
      <c r="I687" s="260"/>
      <c r="J687" s="299"/>
      <c r="K687" s="260"/>
      <c r="L687" s="260"/>
      <c r="M687" s="260"/>
      <c r="N687" s="260"/>
      <c r="O687" s="260"/>
      <c r="P687" s="260"/>
    </row>
    <row r="688" spans="1:16" ht="15.75" customHeight="1">
      <c r="A688" s="291"/>
      <c r="B688" s="322"/>
      <c r="C688" s="260"/>
      <c r="D688" s="260"/>
      <c r="E688" s="260"/>
      <c r="F688" s="260"/>
      <c r="G688" s="260"/>
      <c r="H688" s="260"/>
      <c r="I688" s="260"/>
      <c r="J688" s="299"/>
      <c r="K688" s="260"/>
      <c r="L688" s="260"/>
      <c r="M688" s="260"/>
      <c r="N688" s="260"/>
      <c r="O688" s="260"/>
      <c r="P688" s="260"/>
    </row>
    <row r="689" spans="1:16" ht="15.75" customHeight="1">
      <c r="A689" s="291"/>
      <c r="B689" s="322"/>
      <c r="C689" s="260"/>
      <c r="D689" s="260"/>
      <c r="E689" s="260"/>
      <c r="F689" s="260"/>
      <c r="G689" s="260"/>
      <c r="H689" s="260"/>
      <c r="I689" s="260"/>
      <c r="J689" s="299"/>
      <c r="K689" s="260"/>
      <c r="L689" s="260"/>
      <c r="M689" s="260"/>
      <c r="N689" s="260"/>
      <c r="O689" s="260"/>
      <c r="P689" s="260"/>
    </row>
    <row r="690" spans="1:16" ht="15.75" customHeight="1">
      <c r="A690" s="291"/>
      <c r="B690" s="322"/>
      <c r="C690" s="260"/>
      <c r="D690" s="260"/>
      <c r="E690" s="260"/>
      <c r="F690" s="260"/>
      <c r="G690" s="260"/>
      <c r="H690" s="260"/>
      <c r="I690" s="260"/>
      <c r="J690" s="299"/>
      <c r="K690" s="260"/>
      <c r="L690" s="260"/>
      <c r="M690" s="260"/>
      <c r="N690" s="260"/>
      <c r="O690" s="260"/>
      <c r="P690" s="260"/>
    </row>
    <row r="691" spans="1:16" ht="15.75" customHeight="1">
      <c r="A691" s="291"/>
      <c r="B691" s="322"/>
      <c r="C691" s="260"/>
      <c r="D691" s="260"/>
      <c r="E691" s="260"/>
      <c r="F691" s="260"/>
      <c r="G691" s="260"/>
      <c r="H691" s="260"/>
      <c r="I691" s="260"/>
      <c r="J691" s="299"/>
      <c r="K691" s="260"/>
      <c r="L691" s="260"/>
      <c r="M691" s="260"/>
      <c r="N691" s="260"/>
      <c r="O691" s="260"/>
      <c r="P691" s="260"/>
    </row>
    <row r="692" spans="1:16" ht="15.75" customHeight="1">
      <c r="A692" s="291"/>
      <c r="B692" s="322"/>
      <c r="C692" s="260"/>
      <c r="D692" s="260"/>
      <c r="E692" s="260"/>
      <c r="F692" s="260"/>
      <c r="G692" s="260"/>
      <c r="H692" s="260"/>
      <c r="I692" s="260"/>
      <c r="J692" s="299"/>
      <c r="K692" s="260"/>
      <c r="L692" s="260"/>
      <c r="M692" s="260"/>
      <c r="N692" s="260"/>
      <c r="O692" s="260"/>
      <c r="P692" s="260"/>
    </row>
    <row r="693" spans="1:16" ht="15.75" customHeight="1">
      <c r="A693" s="291"/>
      <c r="B693" s="322"/>
      <c r="C693" s="260"/>
      <c r="D693" s="260"/>
      <c r="E693" s="260"/>
      <c r="F693" s="260"/>
      <c r="G693" s="260"/>
      <c r="H693" s="260"/>
      <c r="I693" s="260"/>
      <c r="J693" s="299"/>
      <c r="K693" s="260"/>
      <c r="L693" s="260"/>
      <c r="M693" s="260"/>
      <c r="N693" s="260"/>
      <c r="O693" s="260"/>
      <c r="P693" s="260"/>
    </row>
    <row r="694" spans="1:16" ht="15.75" customHeight="1">
      <c r="A694" s="291"/>
      <c r="B694" s="322"/>
      <c r="C694" s="260"/>
      <c r="D694" s="260"/>
      <c r="E694" s="260"/>
      <c r="F694" s="260"/>
      <c r="G694" s="260"/>
      <c r="H694" s="260"/>
      <c r="I694" s="260"/>
      <c r="J694" s="299"/>
      <c r="K694" s="260"/>
      <c r="L694" s="260"/>
      <c r="M694" s="260"/>
      <c r="N694" s="260"/>
      <c r="O694" s="260"/>
      <c r="P694" s="260"/>
    </row>
    <row r="695" spans="1:16" ht="15.75" customHeight="1">
      <c r="A695" s="291"/>
      <c r="B695" s="322"/>
      <c r="C695" s="260"/>
      <c r="D695" s="260"/>
      <c r="E695" s="260"/>
      <c r="F695" s="260"/>
      <c r="G695" s="260"/>
      <c r="H695" s="260"/>
      <c r="I695" s="260"/>
      <c r="J695" s="299"/>
      <c r="K695" s="260"/>
      <c r="L695" s="260"/>
      <c r="M695" s="260"/>
      <c r="N695" s="260"/>
      <c r="O695" s="260"/>
      <c r="P695" s="260"/>
    </row>
    <row r="696" spans="1:16" ht="15.75" customHeight="1">
      <c r="A696" s="291"/>
      <c r="B696" s="322"/>
      <c r="C696" s="260"/>
      <c r="D696" s="260"/>
      <c r="E696" s="260"/>
      <c r="F696" s="260"/>
      <c r="G696" s="260"/>
      <c r="H696" s="260"/>
      <c r="I696" s="260"/>
      <c r="J696" s="299"/>
      <c r="K696" s="260"/>
      <c r="L696" s="260"/>
      <c r="M696" s="260"/>
      <c r="N696" s="260"/>
      <c r="O696" s="260"/>
      <c r="P696" s="260"/>
    </row>
    <row r="697" spans="1:16" ht="15.75" customHeight="1">
      <c r="A697" s="291"/>
      <c r="B697" s="322"/>
      <c r="C697" s="260"/>
      <c r="D697" s="260"/>
      <c r="E697" s="260"/>
      <c r="F697" s="260"/>
      <c r="G697" s="260"/>
      <c r="H697" s="260"/>
      <c r="I697" s="260"/>
      <c r="J697" s="299"/>
      <c r="K697" s="260"/>
      <c r="L697" s="260"/>
      <c r="M697" s="260"/>
      <c r="N697" s="260"/>
      <c r="O697" s="260"/>
      <c r="P697" s="260"/>
    </row>
    <row r="698" spans="1:16" ht="15.75" customHeight="1">
      <c r="A698" s="291"/>
      <c r="B698" s="322"/>
      <c r="C698" s="260"/>
      <c r="D698" s="260"/>
      <c r="E698" s="260"/>
      <c r="F698" s="260"/>
      <c r="G698" s="260"/>
      <c r="H698" s="260"/>
      <c r="I698" s="260"/>
      <c r="J698" s="299"/>
      <c r="K698" s="260"/>
      <c r="L698" s="260"/>
      <c r="M698" s="260"/>
      <c r="N698" s="260"/>
      <c r="O698" s="260"/>
      <c r="P698" s="260"/>
    </row>
    <row r="699" spans="1:16" ht="15.75" customHeight="1">
      <c r="A699" s="291"/>
      <c r="B699" s="322"/>
      <c r="C699" s="260"/>
      <c r="D699" s="260"/>
      <c r="E699" s="260"/>
      <c r="F699" s="260"/>
      <c r="G699" s="260"/>
      <c r="H699" s="260"/>
      <c r="I699" s="260"/>
      <c r="J699" s="299"/>
      <c r="K699" s="260"/>
      <c r="L699" s="260"/>
      <c r="M699" s="260"/>
      <c r="N699" s="260"/>
      <c r="O699" s="260"/>
      <c r="P699" s="260"/>
    </row>
    <row r="700" spans="1:16" ht="15.75" customHeight="1">
      <c r="A700" s="291"/>
      <c r="B700" s="322"/>
      <c r="C700" s="260"/>
      <c r="D700" s="260"/>
      <c r="E700" s="260"/>
      <c r="F700" s="260"/>
      <c r="G700" s="260"/>
      <c r="H700" s="260"/>
      <c r="I700" s="260"/>
      <c r="J700" s="299"/>
      <c r="K700" s="260"/>
      <c r="L700" s="260"/>
      <c r="M700" s="260"/>
      <c r="N700" s="260"/>
      <c r="O700" s="260"/>
      <c r="P700" s="260"/>
    </row>
    <row r="701" spans="1:16" ht="15.75" customHeight="1">
      <c r="A701" s="291"/>
      <c r="B701" s="322"/>
      <c r="C701" s="260"/>
      <c r="D701" s="260"/>
      <c r="E701" s="260"/>
      <c r="F701" s="260"/>
      <c r="G701" s="260"/>
      <c r="H701" s="260"/>
      <c r="I701" s="260"/>
      <c r="J701" s="299"/>
      <c r="K701" s="260"/>
      <c r="L701" s="260"/>
      <c r="M701" s="260"/>
      <c r="N701" s="260"/>
      <c r="O701" s="260"/>
      <c r="P701" s="260"/>
    </row>
    <row r="702" spans="1:16" ht="15.75" customHeight="1">
      <c r="A702" s="291"/>
      <c r="B702" s="322"/>
      <c r="C702" s="260"/>
      <c r="D702" s="260"/>
      <c r="E702" s="260"/>
      <c r="F702" s="260"/>
      <c r="G702" s="260"/>
      <c r="H702" s="260"/>
      <c r="I702" s="260"/>
      <c r="J702" s="299"/>
      <c r="K702" s="260"/>
      <c r="L702" s="260"/>
      <c r="M702" s="260"/>
      <c r="N702" s="260"/>
      <c r="O702" s="260"/>
      <c r="P702" s="260"/>
    </row>
    <row r="703" spans="1:16" ht="15.75" customHeight="1">
      <c r="A703" s="291"/>
      <c r="B703" s="322"/>
      <c r="C703" s="260"/>
      <c r="D703" s="260"/>
      <c r="E703" s="260"/>
      <c r="F703" s="260"/>
      <c r="G703" s="260"/>
      <c r="H703" s="260"/>
      <c r="I703" s="260"/>
      <c r="J703" s="299"/>
      <c r="K703" s="260"/>
      <c r="L703" s="260"/>
      <c r="M703" s="260"/>
      <c r="N703" s="260"/>
      <c r="O703" s="260"/>
      <c r="P703" s="260"/>
    </row>
    <row r="704" spans="1:16" ht="15.75" customHeight="1">
      <c r="A704" s="291"/>
      <c r="B704" s="322"/>
      <c r="C704" s="260"/>
      <c r="D704" s="260"/>
      <c r="E704" s="260"/>
      <c r="F704" s="260"/>
      <c r="G704" s="260"/>
      <c r="H704" s="260"/>
      <c r="I704" s="260"/>
      <c r="J704" s="299"/>
      <c r="K704" s="260"/>
      <c r="L704" s="260"/>
      <c r="M704" s="260"/>
      <c r="N704" s="260"/>
      <c r="O704" s="260"/>
      <c r="P704" s="260"/>
    </row>
    <row r="705" spans="1:16" ht="15.75" customHeight="1">
      <c r="A705" s="291"/>
      <c r="B705" s="322"/>
      <c r="C705" s="260"/>
      <c r="D705" s="260"/>
      <c r="E705" s="260"/>
      <c r="F705" s="260"/>
      <c r="G705" s="260"/>
      <c r="H705" s="260"/>
      <c r="I705" s="260"/>
      <c r="J705" s="299"/>
      <c r="K705" s="260"/>
      <c r="L705" s="260"/>
      <c r="M705" s="260"/>
      <c r="N705" s="260"/>
      <c r="O705" s="260"/>
      <c r="P705" s="260"/>
    </row>
    <row r="706" spans="1:16" ht="15.75" customHeight="1">
      <c r="A706" s="291"/>
      <c r="B706" s="322"/>
      <c r="C706" s="260"/>
      <c r="D706" s="260"/>
      <c r="E706" s="260"/>
      <c r="F706" s="260"/>
      <c r="G706" s="260"/>
      <c r="H706" s="260"/>
      <c r="I706" s="260"/>
      <c r="J706" s="299"/>
      <c r="K706" s="260"/>
      <c r="L706" s="260"/>
      <c r="M706" s="260"/>
      <c r="N706" s="260"/>
      <c r="O706" s="260"/>
      <c r="P706" s="260"/>
    </row>
    <row r="707" spans="1:16" ht="15.75" customHeight="1">
      <c r="A707" s="291"/>
      <c r="B707" s="322"/>
      <c r="C707" s="260"/>
      <c r="D707" s="260"/>
      <c r="E707" s="260"/>
      <c r="F707" s="260"/>
      <c r="G707" s="260"/>
      <c r="H707" s="260"/>
      <c r="I707" s="260"/>
      <c r="J707" s="299"/>
      <c r="K707" s="260"/>
      <c r="L707" s="260"/>
      <c r="M707" s="260"/>
      <c r="N707" s="260"/>
      <c r="O707" s="260"/>
      <c r="P707" s="260"/>
    </row>
    <row r="708" spans="1:16" ht="15.75" customHeight="1">
      <c r="A708" s="291"/>
      <c r="B708" s="322"/>
      <c r="C708" s="260"/>
      <c r="D708" s="260"/>
      <c r="E708" s="260"/>
      <c r="F708" s="260"/>
      <c r="G708" s="260"/>
      <c r="H708" s="260"/>
      <c r="I708" s="260"/>
      <c r="J708" s="299"/>
      <c r="K708" s="260"/>
      <c r="L708" s="260"/>
      <c r="M708" s="260"/>
      <c r="N708" s="260"/>
      <c r="O708" s="260"/>
      <c r="P708" s="260"/>
    </row>
    <row r="709" spans="1:16" ht="15.75" customHeight="1">
      <c r="A709" s="291"/>
      <c r="B709" s="322"/>
      <c r="C709" s="260"/>
      <c r="D709" s="260"/>
      <c r="E709" s="260"/>
      <c r="F709" s="260"/>
      <c r="G709" s="260"/>
      <c r="H709" s="260"/>
      <c r="I709" s="260"/>
      <c r="J709" s="299"/>
      <c r="K709" s="260"/>
      <c r="L709" s="260"/>
      <c r="M709" s="260"/>
      <c r="N709" s="260"/>
      <c r="O709" s="260"/>
      <c r="P709" s="260"/>
    </row>
    <row r="710" spans="1:16" ht="15.75" customHeight="1">
      <c r="A710" s="291"/>
      <c r="B710" s="322"/>
      <c r="C710" s="260"/>
      <c r="D710" s="260"/>
      <c r="E710" s="260"/>
      <c r="F710" s="260"/>
      <c r="G710" s="260"/>
      <c r="H710" s="260"/>
      <c r="I710" s="260"/>
      <c r="J710" s="299"/>
      <c r="K710" s="260"/>
      <c r="L710" s="260"/>
      <c r="M710" s="260"/>
      <c r="N710" s="260"/>
      <c r="O710" s="260"/>
      <c r="P710" s="260"/>
    </row>
    <row r="711" spans="1:16" ht="15.75" customHeight="1">
      <c r="A711" s="291"/>
      <c r="B711" s="322"/>
      <c r="C711" s="260"/>
      <c r="D711" s="260"/>
      <c r="E711" s="260"/>
      <c r="F711" s="260"/>
      <c r="G711" s="260"/>
      <c r="H711" s="260"/>
      <c r="I711" s="260"/>
      <c r="J711" s="299"/>
      <c r="K711" s="260"/>
      <c r="L711" s="260"/>
      <c r="M711" s="260"/>
      <c r="N711" s="260"/>
      <c r="O711" s="260"/>
      <c r="P711" s="260"/>
    </row>
    <row r="712" spans="1:16" ht="15.75" customHeight="1">
      <c r="A712" s="291"/>
      <c r="B712" s="322"/>
      <c r="C712" s="260"/>
      <c r="D712" s="260"/>
      <c r="E712" s="260"/>
      <c r="F712" s="260"/>
      <c r="G712" s="260"/>
      <c r="H712" s="260"/>
      <c r="I712" s="260"/>
      <c r="J712" s="299"/>
      <c r="K712" s="260"/>
      <c r="L712" s="260"/>
      <c r="M712" s="260"/>
      <c r="N712" s="260"/>
      <c r="O712" s="260"/>
      <c r="P712" s="260"/>
    </row>
    <row r="713" spans="1:16" ht="15.75" customHeight="1">
      <c r="A713" s="291"/>
      <c r="B713" s="322"/>
      <c r="C713" s="260"/>
      <c r="D713" s="260"/>
      <c r="E713" s="260"/>
      <c r="F713" s="260"/>
      <c r="G713" s="260"/>
      <c r="H713" s="260"/>
      <c r="I713" s="260"/>
      <c r="J713" s="299"/>
      <c r="K713" s="260"/>
      <c r="L713" s="260"/>
      <c r="M713" s="260"/>
      <c r="N713" s="260"/>
      <c r="O713" s="260"/>
      <c r="P713" s="260"/>
    </row>
    <row r="714" spans="1:16" ht="15.75" customHeight="1">
      <c r="A714" s="291"/>
      <c r="B714" s="322"/>
      <c r="C714" s="260"/>
      <c r="D714" s="260"/>
      <c r="E714" s="260"/>
      <c r="F714" s="260"/>
      <c r="G714" s="260"/>
      <c r="H714" s="260"/>
      <c r="I714" s="260"/>
      <c r="J714" s="299"/>
      <c r="K714" s="260"/>
      <c r="L714" s="260"/>
      <c r="M714" s="260"/>
      <c r="N714" s="260"/>
      <c r="O714" s="260"/>
      <c r="P714" s="260"/>
    </row>
    <row r="715" spans="1:16" ht="15.75" customHeight="1">
      <c r="A715" s="291"/>
      <c r="B715" s="322"/>
      <c r="C715" s="260"/>
      <c r="D715" s="260"/>
      <c r="E715" s="260"/>
      <c r="F715" s="260"/>
      <c r="G715" s="260"/>
      <c r="H715" s="260"/>
      <c r="I715" s="260"/>
      <c r="J715" s="299"/>
      <c r="K715" s="260"/>
      <c r="L715" s="260"/>
      <c r="M715" s="260"/>
      <c r="N715" s="260"/>
      <c r="O715" s="260"/>
      <c r="P715" s="260"/>
    </row>
    <row r="716" spans="1:16" ht="15.75" customHeight="1">
      <c r="A716" s="291"/>
      <c r="B716" s="322"/>
      <c r="C716" s="260"/>
      <c r="D716" s="260"/>
      <c r="E716" s="260"/>
      <c r="F716" s="260"/>
      <c r="G716" s="260"/>
      <c r="H716" s="260"/>
      <c r="I716" s="260"/>
      <c r="J716" s="299"/>
      <c r="K716" s="260"/>
      <c r="L716" s="260"/>
      <c r="M716" s="260"/>
      <c r="N716" s="260"/>
      <c r="O716" s="260"/>
      <c r="P716" s="260"/>
    </row>
    <row r="717" spans="1:16" ht="15.75" customHeight="1">
      <c r="A717" s="291"/>
      <c r="B717" s="322"/>
      <c r="C717" s="260"/>
      <c r="D717" s="260"/>
      <c r="E717" s="260"/>
      <c r="F717" s="260"/>
      <c r="G717" s="260"/>
      <c r="H717" s="260"/>
      <c r="I717" s="260"/>
      <c r="J717" s="299"/>
      <c r="K717" s="260"/>
      <c r="L717" s="260"/>
      <c r="M717" s="260"/>
      <c r="N717" s="260"/>
      <c r="O717" s="260"/>
      <c r="P717" s="260"/>
    </row>
    <row r="718" spans="1:16" ht="15.75" customHeight="1">
      <c r="A718" s="291"/>
      <c r="B718" s="322"/>
      <c r="C718" s="260"/>
      <c r="D718" s="260"/>
      <c r="E718" s="260"/>
      <c r="F718" s="260"/>
      <c r="G718" s="260"/>
      <c r="H718" s="260"/>
      <c r="I718" s="260"/>
      <c r="J718" s="299"/>
      <c r="K718" s="260"/>
      <c r="L718" s="260"/>
      <c r="M718" s="260"/>
      <c r="N718" s="260"/>
      <c r="O718" s="260"/>
      <c r="P718" s="260"/>
    </row>
    <row r="719" spans="1:16" ht="15.75" customHeight="1">
      <c r="A719" s="291"/>
      <c r="B719" s="322"/>
      <c r="C719" s="260"/>
      <c r="D719" s="260"/>
      <c r="E719" s="260"/>
      <c r="F719" s="260"/>
      <c r="G719" s="260"/>
      <c r="H719" s="260"/>
      <c r="I719" s="260"/>
      <c r="J719" s="299"/>
      <c r="K719" s="260"/>
      <c r="L719" s="260"/>
      <c r="M719" s="260"/>
      <c r="N719" s="260"/>
      <c r="O719" s="260"/>
      <c r="P719" s="260"/>
    </row>
    <row r="720" spans="1:16" ht="15.75" customHeight="1">
      <c r="A720" s="291"/>
      <c r="B720" s="322"/>
      <c r="C720" s="260"/>
      <c r="D720" s="260"/>
      <c r="E720" s="260"/>
      <c r="F720" s="260"/>
      <c r="G720" s="260"/>
      <c r="H720" s="260"/>
      <c r="I720" s="260"/>
      <c r="J720" s="299"/>
      <c r="K720" s="260"/>
      <c r="L720" s="260"/>
      <c r="M720" s="260"/>
      <c r="N720" s="260"/>
      <c r="O720" s="260"/>
      <c r="P720" s="260"/>
    </row>
    <row r="721" spans="1:16" ht="15.75" customHeight="1">
      <c r="A721" s="291"/>
      <c r="B721" s="322"/>
      <c r="C721" s="260"/>
      <c r="D721" s="260"/>
      <c r="E721" s="260"/>
      <c r="F721" s="260"/>
      <c r="G721" s="260"/>
      <c r="H721" s="260"/>
      <c r="I721" s="260"/>
      <c r="J721" s="299"/>
      <c r="K721" s="260"/>
      <c r="L721" s="260"/>
      <c r="M721" s="260"/>
      <c r="N721" s="260"/>
      <c r="O721" s="260"/>
      <c r="P721" s="260"/>
    </row>
    <row r="722" spans="1:16" ht="15.75" customHeight="1">
      <c r="A722" s="291"/>
      <c r="B722" s="322"/>
      <c r="C722" s="260"/>
      <c r="D722" s="260"/>
      <c r="E722" s="260"/>
      <c r="F722" s="260"/>
      <c r="G722" s="260"/>
      <c r="H722" s="260"/>
      <c r="I722" s="260"/>
      <c r="J722" s="299"/>
      <c r="K722" s="260"/>
      <c r="L722" s="260"/>
      <c r="M722" s="260"/>
      <c r="N722" s="260"/>
      <c r="O722" s="260"/>
      <c r="P722" s="260"/>
    </row>
    <row r="723" spans="1:16" ht="15.75" customHeight="1">
      <c r="A723" s="291"/>
      <c r="B723" s="322"/>
      <c r="C723" s="260"/>
      <c r="D723" s="260"/>
      <c r="E723" s="260"/>
      <c r="F723" s="260"/>
      <c r="G723" s="260"/>
      <c r="H723" s="260"/>
      <c r="I723" s="260"/>
      <c r="J723" s="299"/>
      <c r="K723" s="260"/>
      <c r="L723" s="260"/>
      <c r="M723" s="260"/>
      <c r="N723" s="260"/>
      <c r="O723" s="260"/>
      <c r="P723" s="260"/>
    </row>
    <row r="724" spans="1:16" ht="15.75" customHeight="1">
      <c r="A724" s="291"/>
      <c r="B724" s="322"/>
      <c r="C724" s="260"/>
      <c r="D724" s="260"/>
      <c r="E724" s="260"/>
      <c r="F724" s="260"/>
      <c r="G724" s="260"/>
      <c r="H724" s="260"/>
      <c r="I724" s="260"/>
      <c r="J724" s="299"/>
      <c r="K724" s="260"/>
      <c r="L724" s="260"/>
      <c r="M724" s="260"/>
      <c r="N724" s="260"/>
      <c r="O724" s="260"/>
      <c r="P724" s="260"/>
    </row>
    <row r="725" spans="1:16" ht="15.75" customHeight="1">
      <c r="A725" s="291"/>
      <c r="B725" s="322"/>
      <c r="C725" s="260"/>
      <c r="D725" s="260"/>
      <c r="E725" s="260"/>
      <c r="F725" s="260"/>
      <c r="G725" s="260"/>
      <c r="H725" s="260"/>
      <c r="I725" s="260"/>
      <c r="J725" s="299"/>
      <c r="K725" s="260"/>
      <c r="L725" s="260"/>
      <c r="M725" s="260"/>
      <c r="N725" s="260"/>
      <c r="O725" s="260"/>
      <c r="P725" s="260"/>
    </row>
    <row r="726" spans="1:16" ht="15.75" customHeight="1">
      <c r="A726" s="291"/>
      <c r="B726" s="322"/>
      <c r="C726" s="260"/>
      <c r="D726" s="260"/>
      <c r="E726" s="260"/>
      <c r="F726" s="260"/>
      <c r="G726" s="260"/>
      <c r="H726" s="260"/>
      <c r="I726" s="260"/>
      <c r="J726" s="299"/>
      <c r="K726" s="260"/>
      <c r="L726" s="260"/>
      <c r="M726" s="260"/>
      <c r="N726" s="260"/>
      <c r="O726" s="260"/>
      <c r="P726" s="260"/>
    </row>
    <row r="727" spans="1:16" ht="15.75" customHeight="1">
      <c r="A727" s="291"/>
      <c r="B727" s="322"/>
      <c r="C727" s="260"/>
      <c r="D727" s="260"/>
      <c r="E727" s="260"/>
      <c r="F727" s="260"/>
      <c r="G727" s="260"/>
      <c r="H727" s="260"/>
      <c r="I727" s="260"/>
      <c r="J727" s="299"/>
      <c r="K727" s="260"/>
      <c r="L727" s="260"/>
      <c r="M727" s="260"/>
      <c r="N727" s="260"/>
      <c r="O727" s="260"/>
      <c r="P727" s="260"/>
    </row>
    <row r="728" spans="1:16" ht="15.75" customHeight="1">
      <c r="A728" s="291"/>
      <c r="B728" s="322"/>
      <c r="C728" s="260"/>
      <c r="D728" s="260"/>
      <c r="E728" s="260"/>
      <c r="F728" s="260"/>
      <c r="G728" s="260"/>
      <c r="H728" s="260"/>
      <c r="I728" s="260"/>
      <c r="J728" s="299"/>
      <c r="K728" s="260"/>
      <c r="L728" s="260"/>
      <c r="M728" s="260"/>
      <c r="N728" s="260"/>
      <c r="O728" s="260"/>
      <c r="P728" s="260"/>
    </row>
    <row r="729" spans="1:16" ht="15.75" customHeight="1">
      <c r="A729" s="291"/>
      <c r="B729" s="322"/>
      <c r="C729" s="260"/>
      <c r="D729" s="260"/>
      <c r="E729" s="260"/>
      <c r="F729" s="260"/>
      <c r="G729" s="260"/>
      <c r="H729" s="260"/>
      <c r="I729" s="260"/>
      <c r="J729" s="299"/>
      <c r="K729" s="260"/>
      <c r="L729" s="260"/>
      <c r="M729" s="260"/>
      <c r="N729" s="260"/>
      <c r="O729" s="260"/>
      <c r="P729" s="260"/>
    </row>
    <row r="730" spans="1:16" ht="15.75" customHeight="1">
      <c r="A730" s="291"/>
      <c r="B730" s="322"/>
      <c r="C730" s="260"/>
      <c r="D730" s="260"/>
      <c r="E730" s="260"/>
      <c r="F730" s="260"/>
      <c r="G730" s="260"/>
      <c r="H730" s="260"/>
      <c r="I730" s="260"/>
      <c r="J730" s="299"/>
      <c r="K730" s="260"/>
      <c r="L730" s="260"/>
      <c r="M730" s="260"/>
      <c r="N730" s="260"/>
      <c r="O730" s="260"/>
      <c r="P730" s="260"/>
    </row>
    <row r="731" spans="1:16" ht="15.75" customHeight="1">
      <c r="A731" s="291"/>
      <c r="B731" s="322"/>
      <c r="C731" s="260"/>
      <c r="D731" s="260"/>
      <c r="E731" s="260"/>
      <c r="F731" s="260"/>
      <c r="G731" s="260"/>
      <c r="H731" s="260"/>
      <c r="I731" s="260"/>
      <c r="J731" s="299"/>
      <c r="K731" s="260"/>
      <c r="L731" s="260"/>
      <c r="M731" s="260"/>
      <c r="N731" s="260"/>
      <c r="O731" s="260"/>
      <c r="P731" s="260"/>
    </row>
    <row r="732" spans="1:16" ht="15.75" customHeight="1">
      <c r="A732" s="291"/>
      <c r="B732" s="322"/>
      <c r="C732" s="260"/>
      <c r="D732" s="260"/>
      <c r="E732" s="260"/>
      <c r="F732" s="260"/>
      <c r="G732" s="260"/>
      <c r="H732" s="260"/>
      <c r="I732" s="260"/>
      <c r="J732" s="299"/>
      <c r="K732" s="260"/>
      <c r="L732" s="260"/>
      <c r="M732" s="260"/>
      <c r="N732" s="260"/>
      <c r="O732" s="260"/>
      <c r="P732" s="260"/>
    </row>
    <row r="733" spans="1:16" ht="15.75" customHeight="1">
      <c r="A733" s="291"/>
      <c r="B733" s="322"/>
      <c r="C733" s="260"/>
      <c r="D733" s="260"/>
      <c r="E733" s="260"/>
      <c r="F733" s="260"/>
      <c r="G733" s="260"/>
      <c r="H733" s="260"/>
      <c r="I733" s="260"/>
      <c r="J733" s="299"/>
      <c r="K733" s="260"/>
      <c r="L733" s="260"/>
      <c r="M733" s="260"/>
      <c r="N733" s="260"/>
      <c r="O733" s="260"/>
      <c r="P733" s="260"/>
    </row>
    <row r="734" spans="1:16" ht="15.75" customHeight="1">
      <c r="A734" s="291"/>
      <c r="B734" s="322"/>
      <c r="C734" s="260"/>
      <c r="D734" s="260"/>
      <c r="E734" s="260"/>
      <c r="F734" s="260"/>
      <c r="G734" s="260"/>
      <c r="H734" s="260"/>
      <c r="I734" s="260"/>
      <c r="J734" s="299"/>
      <c r="K734" s="260"/>
      <c r="L734" s="260"/>
      <c r="M734" s="260"/>
      <c r="N734" s="260"/>
      <c r="O734" s="260"/>
      <c r="P734" s="260"/>
    </row>
    <row r="735" spans="1:16" ht="15.75" customHeight="1">
      <c r="A735" s="291"/>
      <c r="B735" s="322"/>
      <c r="C735" s="260"/>
      <c r="D735" s="260"/>
      <c r="E735" s="260"/>
      <c r="F735" s="260"/>
      <c r="G735" s="260"/>
      <c r="H735" s="260"/>
      <c r="I735" s="260"/>
      <c r="J735" s="299"/>
      <c r="K735" s="260"/>
      <c r="L735" s="260"/>
      <c r="M735" s="260"/>
      <c r="N735" s="260"/>
      <c r="O735" s="260"/>
      <c r="P735" s="260"/>
    </row>
    <row r="736" spans="1:16" ht="15.75" customHeight="1">
      <c r="A736" s="291"/>
      <c r="B736" s="322"/>
      <c r="C736" s="260"/>
      <c r="D736" s="260"/>
      <c r="E736" s="260"/>
      <c r="F736" s="260"/>
      <c r="G736" s="260"/>
      <c r="H736" s="260"/>
      <c r="I736" s="260"/>
      <c r="J736" s="299"/>
      <c r="K736" s="260"/>
      <c r="L736" s="260"/>
      <c r="M736" s="260"/>
      <c r="N736" s="260"/>
      <c r="O736" s="260"/>
      <c r="P736" s="260"/>
    </row>
    <row r="737" spans="1:16" ht="15.75" customHeight="1">
      <c r="A737" s="291"/>
      <c r="B737" s="322"/>
      <c r="C737" s="260"/>
      <c r="D737" s="260"/>
      <c r="E737" s="260"/>
      <c r="F737" s="260"/>
      <c r="G737" s="260"/>
      <c r="H737" s="260"/>
      <c r="I737" s="260"/>
      <c r="J737" s="299"/>
      <c r="K737" s="260"/>
      <c r="L737" s="260"/>
      <c r="M737" s="260"/>
      <c r="N737" s="260"/>
      <c r="O737" s="260"/>
      <c r="P737" s="260"/>
    </row>
    <row r="738" spans="1:16" ht="15.75" customHeight="1">
      <c r="A738" s="291"/>
      <c r="B738" s="322"/>
      <c r="C738" s="260"/>
      <c r="D738" s="260"/>
      <c r="E738" s="260"/>
      <c r="F738" s="260"/>
      <c r="G738" s="260"/>
      <c r="H738" s="260"/>
      <c r="I738" s="260"/>
      <c r="J738" s="299"/>
      <c r="K738" s="260"/>
      <c r="L738" s="260"/>
      <c r="M738" s="260"/>
      <c r="N738" s="260"/>
      <c r="O738" s="260"/>
      <c r="P738" s="260"/>
    </row>
    <row r="739" spans="1:16" ht="15.75" customHeight="1">
      <c r="A739" s="291"/>
      <c r="B739" s="322"/>
      <c r="C739" s="260"/>
      <c r="D739" s="260"/>
      <c r="E739" s="260"/>
      <c r="F739" s="260"/>
      <c r="G739" s="260"/>
      <c r="H739" s="260"/>
      <c r="I739" s="260"/>
      <c r="J739" s="299"/>
      <c r="K739" s="260"/>
      <c r="L739" s="260"/>
      <c r="M739" s="260"/>
      <c r="N739" s="260"/>
      <c r="O739" s="260"/>
      <c r="P739" s="260"/>
    </row>
    <row r="740" spans="1:16" ht="15.75" customHeight="1">
      <c r="A740" s="291"/>
      <c r="B740" s="322"/>
      <c r="C740" s="260"/>
      <c r="D740" s="260"/>
      <c r="E740" s="260"/>
      <c r="F740" s="260"/>
      <c r="G740" s="260"/>
      <c r="H740" s="260"/>
      <c r="I740" s="260"/>
      <c r="J740" s="299"/>
      <c r="K740" s="260"/>
      <c r="L740" s="260"/>
      <c r="M740" s="260"/>
      <c r="N740" s="260"/>
      <c r="O740" s="260"/>
      <c r="P740" s="260"/>
    </row>
    <row r="741" spans="1:16" ht="15.75" customHeight="1">
      <c r="A741" s="291"/>
      <c r="B741" s="322"/>
      <c r="C741" s="260"/>
      <c r="D741" s="260"/>
      <c r="E741" s="260"/>
      <c r="F741" s="260"/>
      <c r="G741" s="260"/>
      <c r="H741" s="260"/>
      <c r="I741" s="260"/>
      <c r="J741" s="299"/>
      <c r="K741" s="260"/>
      <c r="L741" s="260"/>
      <c r="M741" s="260"/>
      <c r="N741" s="260"/>
      <c r="O741" s="260"/>
      <c r="P741" s="260"/>
    </row>
    <row r="742" spans="1:16" ht="15.75" customHeight="1">
      <c r="A742" s="291"/>
      <c r="B742" s="322"/>
      <c r="C742" s="260"/>
      <c r="D742" s="260"/>
      <c r="E742" s="260"/>
      <c r="F742" s="260"/>
      <c r="G742" s="260"/>
      <c r="H742" s="260"/>
      <c r="I742" s="260"/>
      <c r="J742" s="299"/>
      <c r="K742" s="260"/>
      <c r="L742" s="260"/>
      <c r="M742" s="260"/>
      <c r="N742" s="260"/>
      <c r="O742" s="260"/>
      <c r="P742" s="260"/>
    </row>
    <row r="743" spans="1:16" ht="15.75" customHeight="1">
      <c r="A743" s="291"/>
      <c r="B743" s="322"/>
      <c r="C743" s="260"/>
      <c r="D743" s="260"/>
      <c r="E743" s="260"/>
      <c r="F743" s="260"/>
      <c r="G743" s="260"/>
      <c r="H743" s="260"/>
      <c r="I743" s="260"/>
      <c r="J743" s="299"/>
      <c r="K743" s="260"/>
      <c r="L743" s="260"/>
      <c r="M743" s="260"/>
      <c r="N743" s="260"/>
      <c r="O743" s="260"/>
      <c r="P743" s="260"/>
    </row>
    <row r="744" spans="1:16" ht="15.75" customHeight="1">
      <c r="A744" s="291"/>
      <c r="B744" s="322"/>
      <c r="C744" s="260"/>
      <c r="D744" s="260"/>
      <c r="E744" s="260"/>
      <c r="F744" s="260"/>
      <c r="G744" s="260"/>
      <c r="H744" s="260"/>
      <c r="I744" s="260"/>
      <c r="J744" s="299"/>
      <c r="K744" s="260"/>
      <c r="L744" s="260"/>
      <c r="M744" s="260"/>
      <c r="N744" s="260"/>
      <c r="O744" s="260"/>
      <c r="P744" s="260"/>
    </row>
    <row r="745" spans="1:16" ht="15.75" customHeight="1">
      <c r="A745" s="291"/>
      <c r="B745" s="322"/>
      <c r="C745" s="260"/>
      <c r="D745" s="260"/>
      <c r="E745" s="260"/>
      <c r="F745" s="260"/>
      <c r="G745" s="260"/>
      <c r="H745" s="260"/>
      <c r="I745" s="260"/>
      <c r="J745" s="299"/>
      <c r="K745" s="260"/>
      <c r="L745" s="260"/>
      <c r="M745" s="260"/>
      <c r="N745" s="260"/>
      <c r="O745" s="260"/>
      <c r="P745" s="260"/>
    </row>
    <row r="746" spans="1:16" ht="15.75" customHeight="1">
      <c r="A746" s="291"/>
      <c r="B746" s="322"/>
      <c r="C746" s="260"/>
      <c r="D746" s="260"/>
      <c r="E746" s="260"/>
      <c r="F746" s="260"/>
      <c r="G746" s="260"/>
      <c r="H746" s="260"/>
      <c r="I746" s="260"/>
      <c r="J746" s="299"/>
      <c r="K746" s="260"/>
      <c r="L746" s="260"/>
      <c r="M746" s="260"/>
      <c r="N746" s="260"/>
      <c r="O746" s="260"/>
      <c r="P746" s="260"/>
    </row>
    <row r="747" spans="1:16" ht="15.75" customHeight="1">
      <c r="A747" s="291"/>
      <c r="B747" s="322"/>
      <c r="C747" s="260"/>
      <c r="D747" s="260"/>
      <c r="E747" s="260"/>
      <c r="F747" s="260"/>
      <c r="G747" s="260"/>
      <c r="H747" s="260"/>
      <c r="I747" s="260"/>
      <c r="J747" s="299"/>
      <c r="K747" s="260"/>
      <c r="L747" s="260"/>
      <c r="M747" s="260"/>
      <c r="N747" s="260"/>
      <c r="O747" s="260"/>
      <c r="P747" s="260"/>
    </row>
    <row r="748" spans="1:16" ht="15.75" customHeight="1">
      <c r="A748" s="291"/>
      <c r="B748" s="322"/>
      <c r="C748" s="260"/>
      <c r="D748" s="260"/>
      <c r="E748" s="260"/>
      <c r="F748" s="260"/>
      <c r="G748" s="260"/>
      <c r="H748" s="260"/>
      <c r="I748" s="260"/>
      <c r="J748" s="299"/>
      <c r="K748" s="260"/>
      <c r="L748" s="260"/>
      <c r="M748" s="260"/>
      <c r="N748" s="260"/>
      <c r="O748" s="260"/>
      <c r="P748" s="260"/>
    </row>
    <row r="749" spans="1:16" ht="15.75" customHeight="1">
      <c r="A749" s="291"/>
      <c r="B749" s="322"/>
      <c r="C749" s="260"/>
      <c r="D749" s="260"/>
      <c r="E749" s="260"/>
      <c r="F749" s="260"/>
      <c r="G749" s="260"/>
      <c r="H749" s="260"/>
      <c r="I749" s="260"/>
      <c r="J749" s="299"/>
      <c r="K749" s="260"/>
      <c r="L749" s="260"/>
      <c r="M749" s="260"/>
      <c r="N749" s="260"/>
      <c r="O749" s="260"/>
      <c r="P749" s="260"/>
    </row>
    <row r="750" spans="1:16" ht="15.75" customHeight="1">
      <c r="A750" s="291"/>
      <c r="B750" s="322"/>
      <c r="C750" s="260"/>
      <c r="D750" s="260"/>
      <c r="E750" s="260"/>
      <c r="F750" s="260"/>
      <c r="G750" s="260"/>
      <c r="H750" s="260"/>
      <c r="I750" s="260"/>
      <c r="J750" s="299"/>
      <c r="K750" s="260"/>
      <c r="L750" s="260"/>
      <c r="M750" s="260"/>
      <c r="N750" s="260"/>
      <c r="O750" s="260"/>
      <c r="P750" s="260"/>
    </row>
    <row r="751" spans="1:16" ht="15.75" customHeight="1">
      <c r="A751" s="291"/>
      <c r="B751" s="322"/>
      <c r="C751" s="260"/>
      <c r="D751" s="260"/>
      <c r="E751" s="260"/>
      <c r="F751" s="260"/>
      <c r="G751" s="260"/>
      <c r="H751" s="260"/>
      <c r="I751" s="260"/>
      <c r="J751" s="299"/>
      <c r="K751" s="260"/>
      <c r="L751" s="260"/>
      <c r="M751" s="260"/>
      <c r="N751" s="260"/>
      <c r="O751" s="260"/>
      <c r="P751" s="260"/>
    </row>
    <row r="752" spans="1:16" ht="15.75" customHeight="1">
      <c r="A752" s="291"/>
      <c r="B752" s="322"/>
      <c r="C752" s="260"/>
      <c r="D752" s="260"/>
      <c r="E752" s="260"/>
      <c r="F752" s="260"/>
      <c r="G752" s="260"/>
      <c r="H752" s="260"/>
      <c r="I752" s="260"/>
      <c r="J752" s="299"/>
      <c r="K752" s="260"/>
      <c r="L752" s="260"/>
      <c r="M752" s="260"/>
      <c r="N752" s="260"/>
      <c r="O752" s="260"/>
      <c r="P752" s="260"/>
    </row>
    <row r="753" spans="1:16" ht="15.75" customHeight="1">
      <c r="A753" s="291"/>
      <c r="B753" s="322"/>
      <c r="C753" s="260"/>
      <c r="D753" s="260"/>
      <c r="E753" s="260"/>
      <c r="F753" s="260"/>
      <c r="G753" s="260"/>
      <c r="H753" s="260"/>
      <c r="I753" s="260"/>
      <c r="J753" s="299"/>
      <c r="K753" s="260"/>
      <c r="L753" s="260"/>
      <c r="M753" s="260"/>
      <c r="N753" s="260"/>
      <c r="O753" s="260"/>
      <c r="P753" s="260"/>
    </row>
    <row r="754" spans="1:16" ht="15.75" customHeight="1">
      <c r="A754" s="291"/>
      <c r="B754" s="322"/>
      <c r="C754" s="260"/>
      <c r="D754" s="260"/>
      <c r="E754" s="260"/>
      <c r="F754" s="260"/>
      <c r="G754" s="260"/>
      <c r="H754" s="260"/>
      <c r="I754" s="260"/>
      <c r="J754" s="299"/>
      <c r="K754" s="260"/>
      <c r="L754" s="260"/>
      <c r="M754" s="260"/>
      <c r="N754" s="260"/>
      <c r="O754" s="260"/>
      <c r="P754" s="260"/>
    </row>
    <row r="755" spans="1:16" ht="15.75" customHeight="1">
      <c r="A755" s="291"/>
      <c r="B755" s="322"/>
      <c r="C755" s="260"/>
      <c r="D755" s="260"/>
      <c r="E755" s="260"/>
      <c r="F755" s="260"/>
      <c r="G755" s="260"/>
      <c r="H755" s="260"/>
      <c r="I755" s="260"/>
      <c r="J755" s="299"/>
      <c r="K755" s="260"/>
      <c r="L755" s="260"/>
      <c r="M755" s="260"/>
      <c r="N755" s="260"/>
      <c r="O755" s="260"/>
      <c r="P755" s="260"/>
    </row>
    <row r="756" spans="1:16" ht="15.75" customHeight="1">
      <c r="A756" s="291"/>
      <c r="B756" s="322"/>
      <c r="C756" s="260"/>
      <c r="D756" s="260"/>
      <c r="E756" s="260"/>
      <c r="F756" s="260"/>
      <c r="G756" s="260"/>
      <c r="H756" s="260"/>
      <c r="I756" s="260"/>
      <c r="J756" s="299"/>
      <c r="K756" s="260"/>
      <c r="L756" s="260"/>
      <c r="M756" s="260"/>
      <c r="N756" s="260"/>
      <c r="O756" s="260"/>
      <c r="P756" s="260"/>
    </row>
    <row r="757" spans="1:16" ht="15.75" customHeight="1">
      <c r="A757" s="291"/>
      <c r="B757" s="322"/>
      <c r="C757" s="260"/>
      <c r="D757" s="260"/>
      <c r="E757" s="260"/>
      <c r="F757" s="260"/>
      <c r="G757" s="260"/>
      <c r="H757" s="260"/>
      <c r="I757" s="260"/>
      <c r="J757" s="299"/>
      <c r="K757" s="260"/>
      <c r="L757" s="260"/>
      <c r="M757" s="260"/>
      <c r="N757" s="260"/>
      <c r="O757" s="260"/>
      <c r="P757" s="260"/>
    </row>
    <row r="758" spans="1:16" ht="15.75" customHeight="1">
      <c r="A758" s="291"/>
      <c r="B758" s="322"/>
      <c r="C758" s="260"/>
      <c r="D758" s="260"/>
      <c r="E758" s="260"/>
      <c r="F758" s="260"/>
      <c r="G758" s="260"/>
      <c r="H758" s="260"/>
      <c r="I758" s="260"/>
      <c r="J758" s="299"/>
      <c r="K758" s="260"/>
      <c r="L758" s="260"/>
      <c r="M758" s="260"/>
      <c r="N758" s="260"/>
      <c r="O758" s="260"/>
      <c r="P758" s="260"/>
    </row>
    <row r="759" spans="1:16" ht="15.75" customHeight="1">
      <c r="A759" s="291"/>
      <c r="B759" s="322"/>
      <c r="C759" s="260"/>
      <c r="D759" s="260"/>
      <c r="E759" s="260"/>
      <c r="F759" s="260"/>
      <c r="G759" s="260"/>
      <c r="H759" s="260"/>
      <c r="I759" s="260"/>
      <c r="J759" s="299"/>
      <c r="K759" s="260"/>
      <c r="L759" s="260"/>
      <c r="M759" s="260"/>
      <c r="N759" s="260"/>
      <c r="O759" s="260"/>
      <c r="P759" s="260"/>
    </row>
    <row r="760" spans="1:16" ht="15.75" customHeight="1">
      <c r="A760" s="291"/>
      <c r="B760" s="322"/>
      <c r="C760" s="260"/>
      <c r="D760" s="260"/>
      <c r="E760" s="260"/>
      <c r="F760" s="260"/>
      <c r="G760" s="260"/>
      <c r="H760" s="260"/>
      <c r="I760" s="260"/>
      <c r="J760" s="299"/>
      <c r="K760" s="260"/>
      <c r="L760" s="260"/>
      <c r="M760" s="260"/>
      <c r="N760" s="260"/>
      <c r="O760" s="260"/>
      <c r="P760" s="260"/>
    </row>
    <row r="761" spans="1:16" ht="15.75" customHeight="1">
      <c r="A761" s="291"/>
      <c r="B761" s="322"/>
      <c r="C761" s="260"/>
      <c r="D761" s="260"/>
      <c r="E761" s="260"/>
      <c r="F761" s="260"/>
      <c r="G761" s="260"/>
      <c r="H761" s="260"/>
      <c r="I761" s="260"/>
      <c r="J761" s="299"/>
      <c r="K761" s="260"/>
      <c r="L761" s="260"/>
      <c r="M761" s="260"/>
      <c r="N761" s="260"/>
      <c r="O761" s="260"/>
      <c r="P761" s="260"/>
    </row>
    <row r="762" spans="1:16" ht="15.75" customHeight="1">
      <c r="A762" s="291"/>
      <c r="B762" s="322"/>
      <c r="C762" s="260"/>
      <c r="D762" s="260"/>
      <c r="E762" s="260"/>
      <c r="F762" s="260"/>
      <c r="G762" s="260"/>
      <c r="H762" s="260"/>
      <c r="I762" s="260"/>
      <c r="J762" s="299"/>
      <c r="K762" s="260"/>
      <c r="L762" s="260"/>
      <c r="M762" s="260"/>
      <c r="N762" s="260"/>
      <c r="O762" s="260"/>
      <c r="P762" s="260"/>
    </row>
    <row r="763" spans="1:16" ht="15.75" customHeight="1">
      <c r="A763" s="291"/>
      <c r="B763" s="322"/>
      <c r="C763" s="260"/>
      <c r="D763" s="260"/>
      <c r="E763" s="260"/>
      <c r="F763" s="260"/>
      <c r="G763" s="260"/>
      <c r="H763" s="260"/>
      <c r="I763" s="260"/>
      <c r="J763" s="299"/>
      <c r="K763" s="260"/>
      <c r="L763" s="260"/>
      <c r="M763" s="260"/>
      <c r="N763" s="260"/>
      <c r="O763" s="260"/>
      <c r="P763" s="260"/>
    </row>
    <row r="764" spans="1:16" ht="15.75" customHeight="1">
      <c r="A764" s="291"/>
      <c r="B764" s="322"/>
      <c r="C764" s="260"/>
      <c r="D764" s="260"/>
      <c r="E764" s="260"/>
      <c r="F764" s="260"/>
      <c r="G764" s="260"/>
      <c r="H764" s="260"/>
      <c r="I764" s="260"/>
      <c r="J764" s="299"/>
      <c r="K764" s="260"/>
      <c r="L764" s="260"/>
      <c r="M764" s="260"/>
      <c r="N764" s="260"/>
      <c r="O764" s="260"/>
      <c r="P764" s="260"/>
    </row>
    <row r="765" spans="1:16" ht="15.75" customHeight="1">
      <c r="A765" s="291"/>
      <c r="B765" s="322"/>
      <c r="C765" s="260"/>
      <c r="D765" s="260"/>
      <c r="E765" s="260"/>
      <c r="F765" s="260"/>
      <c r="G765" s="260"/>
      <c r="H765" s="260"/>
      <c r="I765" s="260"/>
      <c r="J765" s="299"/>
      <c r="K765" s="260"/>
      <c r="L765" s="260"/>
      <c r="M765" s="260"/>
      <c r="N765" s="260"/>
      <c r="O765" s="260"/>
      <c r="P765" s="260"/>
    </row>
    <row r="766" spans="1:16" ht="15.75" customHeight="1">
      <c r="A766" s="291"/>
      <c r="B766" s="322"/>
      <c r="C766" s="260"/>
      <c r="D766" s="260"/>
      <c r="E766" s="260"/>
      <c r="F766" s="260"/>
      <c r="G766" s="260"/>
      <c r="H766" s="260"/>
      <c r="I766" s="260"/>
      <c r="J766" s="299"/>
      <c r="K766" s="260"/>
      <c r="L766" s="260"/>
      <c r="M766" s="260"/>
      <c r="N766" s="260"/>
      <c r="O766" s="260"/>
      <c r="P766" s="260"/>
    </row>
    <row r="767" spans="1:16" ht="15.75" customHeight="1">
      <c r="A767" s="291"/>
      <c r="B767" s="322"/>
      <c r="C767" s="260"/>
      <c r="D767" s="260"/>
      <c r="E767" s="260"/>
      <c r="F767" s="260"/>
      <c r="G767" s="260"/>
      <c r="H767" s="260"/>
      <c r="I767" s="260"/>
      <c r="J767" s="299"/>
      <c r="K767" s="260"/>
      <c r="L767" s="260"/>
      <c r="M767" s="260"/>
      <c r="N767" s="260"/>
      <c r="O767" s="260"/>
      <c r="P767" s="260"/>
    </row>
    <row r="768" spans="1:16" ht="15.75" customHeight="1">
      <c r="A768" s="291"/>
      <c r="B768" s="322"/>
      <c r="C768" s="260"/>
      <c r="D768" s="260"/>
      <c r="E768" s="260"/>
      <c r="F768" s="260"/>
      <c r="G768" s="260"/>
      <c r="H768" s="260"/>
      <c r="I768" s="260"/>
      <c r="J768" s="299"/>
      <c r="K768" s="260"/>
      <c r="L768" s="260"/>
      <c r="M768" s="260"/>
      <c r="N768" s="260"/>
      <c r="O768" s="260"/>
      <c r="P768" s="260"/>
    </row>
    <row r="769" spans="1:16" ht="15.75" customHeight="1">
      <c r="A769" s="291"/>
      <c r="B769" s="322"/>
      <c r="C769" s="260"/>
      <c r="D769" s="260"/>
      <c r="E769" s="260"/>
      <c r="F769" s="260"/>
      <c r="G769" s="260"/>
      <c r="H769" s="260"/>
      <c r="I769" s="260"/>
      <c r="J769" s="299"/>
      <c r="K769" s="260"/>
      <c r="L769" s="260"/>
      <c r="M769" s="260"/>
      <c r="N769" s="260"/>
      <c r="O769" s="260"/>
      <c r="P769" s="260"/>
    </row>
    <row r="770" spans="1:16" ht="15.75" customHeight="1">
      <c r="A770" s="291"/>
      <c r="B770" s="322"/>
      <c r="C770" s="260"/>
      <c r="D770" s="260"/>
      <c r="E770" s="260"/>
      <c r="F770" s="260"/>
      <c r="G770" s="260"/>
      <c r="H770" s="260"/>
      <c r="I770" s="260"/>
      <c r="J770" s="299"/>
      <c r="K770" s="260"/>
      <c r="L770" s="260"/>
      <c r="M770" s="260"/>
      <c r="N770" s="260"/>
      <c r="O770" s="260"/>
      <c r="P770" s="260"/>
    </row>
    <row r="771" spans="1:16" ht="15.75" customHeight="1">
      <c r="A771" s="291"/>
      <c r="B771" s="322"/>
      <c r="C771" s="260"/>
      <c r="D771" s="260"/>
      <c r="E771" s="260"/>
      <c r="F771" s="260"/>
      <c r="G771" s="260"/>
      <c r="H771" s="260"/>
      <c r="I771" s="260"/>
      <c r="J771" s="299"/>
      <c r="K771" s="260"/>
      <c r="L771" s="260"/>
      <c r="M771" s="260"/>
      <c r="N771" s="260"/>
      <c r="O771" s="260"/>
      <c r="P771" s="260"/>
    </row>
    <row r="772" spans="1:16" ht="15.75" customHeight="1">
      <c r="A772" s="291"/>
      <c r="B772" s="322"/>
      <c r="C772" s="260"/>
      <c r="D772" s="260"/>
      <c r="E772" s="260"/>
      <c r="F772" s="260"/>
      <c r="G772" s="260"/>
      <c r="H772" s="260"/>
      <c r="I772" s="260"/>
      <c r="J772" s="299"/>
      <c r="K772" s="260"/>
      <c r="L772" s="260"/>
      <c r="M772" s="260"/>
      <c r="N772" s="260"/>
      <c r="O772" s="260"/>
      <c r="P772" s="260"/>
    </row>
    <row r="773" spans="1:16" ht="15.75" customHeight="1">
      <c r="A773" s="291"/>
      <c r="B773" s="322"/>
      <c r="C773" s="260"/>
      <c r="D773" s="260"/>
      <c r="E773" s="260"/>
      <c r="F773" s="260"/>
      <c r="G773" s="260"/>
      <c r="H773" s="260"/>
      <c r="I773" s="260"/>
      <c r="J773" s="299"/>
      <c r="K773" s="260"/>
      <c r="L773" s="260"/>
      <c r="M773" s="260"/>
      <c r="N773" s="260"/>
      <c r="O773" s="260"/>
      <c r="P773" s="260"/>
    </row>
    <row r="774" spans="1:16" ht="15.75" customHeight="1">
      <c r="A774" s="291"/>
      <c r="B774" s="322"/>
      <c r="C774" s="260"/>
      <c r="D774" s="260"/>
      <c r="E774" s="260"/>
      <c r="F774" s="260"/>
      <c r="G774" s="260"/>
      <c r="H774" s="260"/>
      <c r="I774" s="260"/>
      <c r="J774" s="299"/>
      <c r="K774" s="260"/>
      <c r="L774" s="260"/>
      <c r="M774" s="260"/>
      <c r="N774" s="260"/>
      <c r="O774" s="260"/>
      <c r="P774" s="260"/>
    </row>
    <row r="775" spans="1:16" ht="15.75" customHeight="1">
      <c r="A775" s="291"/>
      <c r="B775" s="322"/>
      <c r="C775" s="260"/>
      <c r="D775" s="260"/>
      <c r="E775" s="260"/>
      <c r="F775" s="260"/>
      <c r="G775" s="260"/>
      <c r="H775" s="260"/>
      <c r="I775" s="260"/>
      <c r="J775" s="299"/>
      <c r="K775" s="260"/>
      <c r="L775" s="260"/>
      <c r="M775" s="260"/>
      <c r="N775" s="260"/>
      <c r="O775" s="260"/>
      <c r="P775" s="260"/>
    </row>
    <row r="776" spans="1:16" ht="15.75" customHeight="1">
      <c r="A776" s="291"/>
      <c r="B776" s="322"/>
      <c r="C776" s="260"/>
      <c r="D776" s="260"/>
      <c r="E776" s="260"/>
      <c r="F776" s="260"/>
      <c r="G776" s="260"/>
      <c r="H776" s="260"/>
      <c r="I776" s="260"/>
      <c r="J776" s="299"/>
      <c r="K776" s="260"/>
      <c r="L776" s="260"/>
      <c r="M776" s="260"/>
      <c r="N776" s="260"/>
      <c r="O776" s="260"/>
      <c r="P776" s="260"/>
    </row>
    <row r="777" spans="1:16" ht="15.75" customHeight="1">
      <c r="A777" s="291"/>
      <c r="B777" s="322"/>
      <c r="C777" s="260"/>
      <c r="D777" s="260"/>
      <c r="E777" s="260"/>
      <c r="F777" s="260"/>
      <c r="G777" s="260"/>
      <c r="H777" s="260"/>
      <c r="I777" s="260"/>
      <c r="J777" s="299"/>
      <c r="K777" s="260"/>
      <c r="L777" s="260"/>
      <c r="M777" s="260"/>
      <c r="N777" s="260"/>
      <c r="O777" s="260"/>
      <c r="P777" s="260"/>
    </row>
    <row r="778" spans="1:16" ht="15.75" customHeight="1">
      <c r="A778" s="291"/>
      <c r="B778" s="322"/>
      <c r="C778" s="260"/>
      <c r="D778" s="260"/>
      <c r="E778" s="260"/>
      <c r="F778" s="260"/>
      <c r="G778" s="260"/>
      <c r="H778" s="260"/>
      <c r="I778" s="260"/>
      <c r="J778" s="299"/>
      <c r="K778" s="260"/>
      <c r="L778" s="260"/>
      <c r="M778" s="260"/>
      <c r="N778" s="260"/>
      <c r="O778" s="260"/>
      <c r="P778" s="260"/>
    </row>
    <row r="779" spans="1:16" ht="15.75" customHeight="1">
      <c r="A779" s="291"/>
      <c r="B779" s="322"/>
      <c r="C779" s="260"/>
      <c r="D779" s="260"/>
      <c r="E779" s="260"/>
      <c r="F779" s="260"/>
      <c r="G779" s="260"/>
      <c r="H779" s="260"/>
      <c r="I779" s="260"/>
      <c r="J779" s="299"/>
      <c r="K779" s="260"/>
      <c r="L779" s="260"/>
      <c r="M779" s="260"/>
      <c r="N779" s="260"/>
      <c r="O779" s="260"/>
      <c r="P779" s="260"/>
    </row>
    <row r="780" spans="1:16" ht="15.75" customHeight="1">
      <c r="A780" s="291"/>
      <c r="B780" s="322"/>
      <c r="C780" s="260"/>
      <c r="D780" s="260"/>
      <c r="E780" s="260"/>
      <c r="F780" s="260"/>
      <c r="G780" s="260"/>
      <c r="H780" s="260"/>
      <c r="I780" s="260"/>
      <c r="J780" s="299"/>
      <c r="K780" s="260"/>
      <c r="L780" s="260"/>
      <c r="M780" s="260"/>
      <c r="N780" s="260"/>
      <c r="O780" s="260"/>
      <c r="P780" s="260"/>
    </row>
    <row r="781" spans="1:16" ht="15.75" customHeight="1">
      <c r="A781" s="291"/>
      <c r="B781" s="322"/>
      <c r="C781" s="260"/>
      <c r="D781" s="260"/>
      <c r="E781" s="260"/>
      <c r="F781" s="260"/>
      <c r="G781" s="260"/>
      <c r="H781" s="260"/>
      <c r="I781" s="260"/>
      <c r="J781" s="299"/>
      <c r="K781" s="260"/>
      <c r="L781" s="260"/>
      <c r="M781" s="260"/>
      <c r="N781" s="260"/>
      <c r="O781" s="260"/>
      <c r="P781" s="260"/>
    </row>
    <row r="782" spans="1:16" ht="15.75" customHeight="1">
      <c r="A782" s="291"/>
      <c r="B782" s="322"/>
      <c r="C782" s="260"/>
      <c r="D782" s="260"/>
      <c r="E782" s="260"/>
      <c r="F782" s="260"/>
      <c r="G782" s="260"/>
      <c r="H782" s="260"/>
      <c r="I782" s="260"/>
      <c r="J782" s="299"/>
      <c r="K782" s="260"/>
      <c r="L782" s="260"/>
      <c r="M782" s="260"/>
      <c r="N782" s="260"/>
      <c r="O782" s="260"/>
      <c r="P782" s="260"/>
    </row>
    <row r="783" spans="1:16" ht="15.75" customHeight="1">
      <c r="A783" s="291"/>
      <c r="B783" s="322"/>
      <c r="C783" s="260"/>
      <c r="D783" s="260"/>
      <c r="E783" s="260"/>
      <c r="F783" s="260"/>
      <c r="G783" s="260"/>
      <c r="H783" s="260"/>
      <c r="I783" s="260"/>
      <c r="J783" s="299"/>
      <c r="K783" s="260"/>
      <c r="L783" s="260"/>
      <c r="M783" s="260"/>
      <c r="N783" s="260"/>
      <c r="O783" s="260"/>
      <c r="P783" s="260"/>
    </row>
    <row r="784" spans="1:16" ht="15.75" customHeight="1">
      <c r="A784" s="291"/>
      <c r="B784" s="322"/>
      <c r="C784" s="260"/>
      <c r="D784" s="260"/>
      <c r="E784" s="260"/>
      <c r="F784" s="260"/>
      <c r="G784" s="260"/>
      <c r="H784" s="260"/>
      <c r="I784" s="260"/>
      <c r="J784" s="299"/>
      <c r="K784" s="260"/>
      <c r="L784" s="260"/>
      <c r="M784" s="260"/>
      <c r="N784" s="260"/>
      <c r="O784" s="260"/>
      <c r="P784" s="260"/>
    </row>
    <row r="785" spans="1:16" ht="15.75" customHeight="1">
      <c r="A785" s="291"/>
      <c r="B785" s="322"/>
      <c r="C785" s="260"/>
      <c r="D785" s="260"/>
      <c r="E785" s="260"/>
      <c r="F785" s="260"/>
      <c r="G785" s="260"/>
      <c r="H785" s="260"/>
      <c r="I785" s="260"/>
      <c r="J785" s="299"/>
      <c r="K785" s="260"/>
      <c r="L785" s="260"/>
      <c r="M785" s="260"/>
      <c r="N785" s="260"/>
      <c r="O785" s="260"/>
      <c r="P785" s="260"/>
    </row>
    <row r="786" spans="1:16" ht="15.75" customHeight="1">
      <c r="A786" s="291"/>
      <c r="B786" s="322"/>
      <c r="C786" s="260"/>
      <c r="D786" s="260"/>
      <c r="E786" s="260"/>
      <c r="F786" s="260"/>
      <c r="G786" s="260"/>
      <c r="H786" s="260"/>
      <c r="I786" s="260"/>
      <c r="J786" s="299"/>
      <c r="K786" s="260"/>
      <c r="L786" s="260"/>
      <c r="M786" s="260"/>
      <c r="N786" s="260"/>
      <c r="O786" s="260"/>
      <c r="P786" s="260"/>
    </row>
    <row r="787" spans="1:16" ht="15.75" customHeight="1">
      <c r="A787" s="291"/>
      <c r="B787" s="322"/>
      <c r="C787" s="260"/>
      <c r="D787" s="260"/>
      <c r="E787" s="260"/>
      <c r="F787" s="260"/>
      <c r="G787" s="260"/>
      <c r="H787" s="260"/>
      <c r="I787" s="260"/>
      <c r="J787" s="299"/>
      <c r="K787" s="260"/>
      <c r="L787" s="260"/>
      <c r="M787" s="260"/>
      <c r="N787" s="260"/>
      <c r="O787" s="260"/>
      <c r="P787" s="260"/>
    </row>
    <row r="788" spans="1:16" ht="15.75" customHeight="1">
      <c r="A788" s="291"/>
      <c r="B788" s="322"/>
      <c r="C788" s="260"/>
      <c r="D788" s="260"/>
      <c r="E788" s="260"/>
      <c r="F788" s="260"/>
      <c r="G788" s="260"/>
      <c r="H788" s="260"/>
      <c r="I788" s="260"/>
      <c r="J788" s="299"/>
      <c r="K788" s="260"/>
      <c r="L788" s="260"/>
      <c r="M788" s="260"/>
      <c r="N788" s="260"/>
      <c r="O788" s="260"/>
      <c r="P788" s="260"/>
    </row>
    <row r="789" spans="1:16" ht="15.75" customHeight="1">
      <c r="A789" s="291"/>
      <c r="B789" s="322"/>
      <c r="C789" s="260"/>
      <c r="D789" s="260"/>
      <c r="E789" s="260"/>
      <c r="F789" s="260"/>
      <c r="G789" s="260"/>
      <c r="H789" s="260"/>
      <c r="I789" s="260"/>
      <c r="J789" s="299"/>
      <c r="K789" s="260"/>
      <c r="L789" s="260"/>
      <c r="M789" s="260"/>
      <c r="N789" s="260"/>
      <c r="O789" s="260"/>
      <c r="P789" s="260"/>
    </row>
    <row r="790" spans="1:16" ht="15.75" customHeight="1">
      <c r="A790" s="291"/>
      <c r="B790" s="322"/>
      <c r="C790" s="260"/>
      <c r="D790" s="260"/>
      <c r="E790" s="260"/>
      <c r="F790" s="260"/>
      <c r="G790" s="260"/>
      <c r="H790" s="260"/>
      <c r="I790" s="260"/>
      <c r="J790" s="299"/>
      <c r="K790" s="260"/>
      <c r="L790" s="260"/>
      <c r="M790" s="260"/>
      <c r="N790" s="260"/>
      <c r="O790" s="260"/>
      <c r="P790" s="260"/>
    </row>
    <row r="791" spans="1:16" ht="15.75" customHeight="1">
      <c r="A791" s="291"/>
      <c r="B791" s="322"/>
      <c r="C791" s="260"/>
      <c r="D791" s="260"/>
      <c r="E791" s="260"/>
      <c r="F791" s="260"/>
      <c r="G791" s="260"/>
      <c r="H791" s="260"/>
      <c r="I791" s="260"/>
      <c r="J791" s="299"/>
      <c r="K791" s="260"/>
      <c r="L791" s="260"/>
      <c r="M791" s="260"/>
      <c r="N791" s="260"/>
      <c r="O791" s="260"/>
      <c r="P791" s="260"/>
    </row>
    <row r="792" spans="1:16" ht="15.75" customHeight="1">
      <c r="A792" s="291"/>
      <c r="B792" s="322"/>
      <c r="C792" s="260"/>
      <c r="D792" s="260"/>
      <c r="E792" s="260"/>
      <c r="F792" s="260"/>
      <c r="G792" s="260"/>
      <c r="H792" s="260"/>
      <c r="I792" s="260"/>
      <c r="J792" s="299"/>
      <c r="K792" s="260"/>
      <c r="L792" s="260"/>
      <c r="M792" s="260"/>
      <c r="N792" s="260"/>
      <c r="O792" s="260"/>
      <c r="P792" s="260"/>
    </row>
    <row r="793" spans="1:16" ht="15.75" customHeight="1">
      <c r="A793" s="291"/>
      <c r="B793" s="322"/>
      <c r="C793" s="260"/>
      <c r="D793" s="260"/>
      <c r="E793" s="260"/>
      <c r="F793" s="260"/>
      <c r="G793" s="260"/>
      <c r="H793" s="260"/>
      <c r="I793" s="260"/>
      <c r="J793" s="299"/>
      <c r="K793" s="260"/>
      <c r="L793" s="260"/>
      <c r="M793" s="260"/>
      <c r="N793" s="260"/>
      <c r="O793" s="260"/>
      <c r="P793" s="260"/>
    </row>
    <row r="794" spans="1:16" ht="15.75" customHeight="1">
      <c r="A794" s="291"/>
      <c r="B794" s="322"/>
      <c r="C794" s="260"/>
      <c r="D794" s="260"/>
      <c r="E794" s="260"/>
      <c r="F794" s="260"/>
      <c r="G794" s="260"/>
      <c r="H794" s="260"/>
      <c r="I794" s="260"/>
      <c r="J794" s="299"/>
      <c r="K794" s="260"/>
      <c r="L794" s="260"/>
      <c r="M794" s="260"/>
      <c r="N794" s="260"/>
      <c r="O794" s="260"/>
      <c r="P794" s="260"/>
    </row>
    <row r="795" spans="1:16" ht="15.75" customHeight="1">
      <c r="A795" s="291"/>
      <c r="B795" s="322"/>
      <c r="C795" s="260"/>
      <c r="D795" s="260"/>
      <c r="E795" s="260"/>
      <c r="F795" s="260"/>
      <c r="G795" s="260"/>
      <c r="H795" s="260"/>
      <c r="I795" s="260"/>
      <c r="J795" s="299"/>
      <c r="K795" s="260"/>
      <c r="L795" s="260"/>
      <c r="M795" s="260"/>
      <c r="N795" s="260"/>
      <c r="O795" s="260"/>
      <c r="P795" s="260"/>
    </row>
    <row r="796" spans="1:16" ht="15.75" customHeight="1">
      <c r="A796" s="291"/>
      <c r="B796" s="322"/>
      <c r="C796" s="260"/>
      <c r="D796" s="260"/>
      <c r="E796" s="260"/>
      <c r="F796" s="260"/>
      <c r="G796" s="260"/>
      <c r="H796" s="260"/>
      <c r="I796" s="260"/>
      <c r="J796" s="299"/>
      <c r="K796" s="260"/>
      <c r="L796" s="260"/>
      <c r="M796" s="260"/>
      <c r="N796" s="260"/>
      <c r="O796" s="260"/>
      <c r="P796" s="260"/>
    </row>
    <row r="797" spans="1:16" ht="15.75" customHeight="1">
      <c r="A797" s="291"/>
      <c r="B797" s="322"/>
      <c r="C797" s="260"/>
      <c r="D797" s="260"/>
      <c r="E797" s="260"/>
      <c r="F797" s="260"/>
      <c r="G797" s="260"/>
      <c r="H797" s="260"/>
      <c r="I797" s="260"/>
      <c r="J797" s="299"/>
      <c r="K797" s="260"/>
      <c r="L797" s="260"/>
      <c r="M797" s="260"/>
      <c r="N797" s="260"/>
      <c r="O797" s="260"/>
      <c r="P797" s="260"/>
    </row>
    <row r="798" spans="1:16" ht="15.75" customHeight="1">
      <c r="A798" s="291"/>
      <c r="B798" s="322"/>
      <c r="C798" s="260"/>
      <c r="D798" s="260"/>
      <c r="E798" s="260"/>
      <c r="F798" s="260"/>
      <c r="G798" s="260"/>
      <c r="H798" s="260"/>
      <c r="I798" s="260"/>
      <c r="J798" s="299"/>
      <c r="K798" s="260"/>
      <c r="L798" s="260"/>
      <c r="M798" s="260"/>
      <c r="N798" s="260"/>
      <c r="O798" s="260"/>
      <c r="P798" s="260"/>
    </row>
    <row r="799" spans="1:16" ht="15.75" customHeight="1">
      <c r="A799" s="291"/>
      <c r="B799" s="322"/>
      <c r="C799" s="260"/>
      <c r="D799" s="260"/>
      <c r="E799" s="260"/>
      <c r="F799" s="260"/>
      <c r="G799" s="260"/>
      <c r="H799" s="260"/>
      <c r="I799" s="260"/>
      <c r="J799" s="299"/>
      <c r="K799" s="260"/>
      <c r="L799" s="260"/>
      <c r="M799" s="260"/>
      <c r="N799" s="260"/>
      <c r="O799" s="260"/>
      <c r="P799" s="260"/>
    </row>
    <row r="800" spans="1:16" ht="15.75" customHeight="1">
      <c r="A800" s="291"/>
      <c r="B800" s="322"/>
      <c r="C800" s="260"/>
      <c r="D800" s="260"/>
      <c r="E800" s="260"/>
      <c r="F800" s="260"/>
      <c r="G800" s="260"/>
      <c r="H800" s="260"/>
      <c r="I800" s="260"/>
      <c r="J800" s="299"/>
      <c r="K800" s="260"/>
      <c r="L800" s="260"/>
      <c r="M800" s="260"/>
      <c r="N800" s="260"/>
      <c r="O800" s="260"/>
      <c r="P800" s="260"/>
    </row>
    <row r="801" spans="1:16" ht="15.75" customHeight="1">
      <c r="A801" s="291"/>
      <c r="B801" s="322"/>
      <c r="C801" s="260"/>
      <c r="D801" s="260"/>
      <c r="E801" s="260"/>
      <c r="F801" s="260"/>
      <c r="G801" s="260"/>
      <c r="H801" s="260"/>
      <c r="I801" s="260"/>
      <c r="J801" s="299"/>
      <c r="K801" s="260"/>
      <c r="L801" s="260"/>
      <c r="M801" s="260"/>
      <c r="N801" s="260"/>
      <c r="O801" s="260"/>
      <c r="P801" s="260"/>
    </row>
    <row r="802" spans="1:16" ht="15.75" customHeight="1">
      <c r="A802" s="291"/>
      <c r="B802" s="322"/>
      <c r="C802" s="260"/>
      <c r="D802" s="260"/>
      <c r="E802" s="260"/>
      <c r="F802" s="260"/>
      <c r="G802" s="260"/>
      <c r="H802" s="260"/>
      <c r="I802" s="260"/>
      <c r="J802" s="299"/>
      <c r="K802" s="260"/>
      <c r="L802" s="260"/>
      <c r="M802" s="260"/>
      <c r="N802" s="260"/>
      <c r="O802" s="260"/>
      <c r="P802" s="260"/>
    </row>
    <row r="803" spans="1:16" ht="15.75" customHeight="1">
      <c r="A803" s="291"/>
      <c r="B803" s="322"/>
      <c r="C803" s="260"/>
      <c r="D803" s="260"/>
      <c r="E803" s="260"/>
      <c r="F803" s="260"/>
      <c r="G803" s="260"/>
      <c r="H803" s="260"/>
      <c r="I803" s="260"/>
      <c r="J803" s="299"/>
      <c r="K803" s="260"/>
      <c r="L803" s="260"/>
      <c r="M803" s="260"/>
      <c r="N803" s="260"/>
      <c r="O803" s="260"/>
      <c r="P803" s="260"/>
    </row>
    <row r="804" spans="1:16" ht="15.75" customHeight="1">
      <c r="A804" s="291"/>
      <c r="B804" s="322"/>
      <c r="C804" s="260"/>
      <c r="D804" s="260"/>
      <c r="E804" s="260"/>
      <c r="F804" s="260"/>
      <c r="G804" s="260"/>
      <c r="H804" s="260"/>
      <c r="I804" s="260"/>
      <c r="J804" s="299"/>
      <c r="K804" s="260"/>
      <c r="L804" s="260"/>
      <c r="M804" s="260"/>
      <c r="N804" s="260"/>
      <c r="O804" s="260"/>
      <c r="P804" s="260"/>
    </row>
    <row r="805" spans="1:16" ht="15.75" customHeight="1">
      <c r="A805" s="291"/>
      <c r="B805" s="322"/>
      <c r="C805" s="260"/>
      <c r="D805" s="260"/>
      <c r="E805" s="260"/>
      <c r="F805" s="260"/>
      <c r="G805" s="260"/>
      <c r="H805" s="260"/>
      <c r="I805" s="260"/>
      <c r="J805" s="299"/>
      <c r="K805" s="260"/>
      <c r="L805" s="260"/>
      <c r="M805" s="260"/>
      <c r="N805" s="260"/>
      <c r="O805" s="260"/>
      <c r="P805" s="260"/>
    </row>
    <row r="806" spans="1:16" ht="15.75" customHeight="1">
      <c r="A806" s="291"/>
      <c r="B806" s="322"/>
      <c r="C806" s="260"/>
      <c r="D806" s="260"/>
      <c r="E806" s="260"/>
      <c r="F806" s="260"/>
      <c r="G806" s="260"/>
      <c r="H806" s="260"/>
      <c r="I806" s="260"/>
      <c r="J806" s="299"/>
      <c r="K806" s="260"/>
      <c r="L806" s="260"/>
      <c r="M806" s="260"/>
      <c r="N806" s="260"/>
      <c r="O806" s="260"/>
      <c r="P806" s="260"/>
    </row>
    <row r="807" spans="1:16" ht="15.75" customHeight="1">
      <c r="A807" s="291"/>
      <c r="B807" s="322"/>
      <c r="C807" s="260"/>
      <c r="D807" s="260"/>
      <c r="E807" s="260"/>
      <c r="F807" s="260"/>
      <c r="G807" s="260"/>
      <c r="H807" s="260"/>
      <c r="I807" s="260"/>
      <c r="J807" s="299"/>
      <c r="K807" s="260"/>
      <c r="L807" s="260"/>
      <c r="M807" s="260"/>
      <c r="N807" s="260"/>
      <c r="O807" s="260"/>
      <c r="P807" s="260"/>
    </row>
    <row r="808" spans="1:16" ht="15.75" customHeight="1">
      <c r="A808" s="291"/>
      <c r="B808" s="322"/>
      <c r="C808" s="260"/>
      <c r="D808" s="260"/>
      <c r="E808" s="260"/>
      <c r="F808" s="260"/>
      <c r="G808" s="260"/>
      <c r="H808" s="260"/>
      <c r="I808" s="260"/>
      <c r="J808" s="299"/>
      <c r="K808" s="260"/>
      <c r="L808" s="260"/>
      <c r="M808" s="260"/>
      <c r="N808" s="260"/>
      <c r="O808" s="260"/>
      <c r="P808" s="260"/>
    </row>
    <row r="809" spans="1:16" ht="15.75" customHeight="1">
      <c r="A809" s="291"/>
      <c r="B809" s="322"/>
      <c r="C809" s="260"/>
      <c r="D809" s="260"/>
      <c r="E809" s="260"/>
      <c r="F809" s="260"/>
      <c r="G809" s="260"/>
      <c r="H809" s="260"/>
      <c r="I809" s="260"/>
      <c r="J809" s="299"/>
      <c r="K809" s="260"/>
      <c r="L809" s="260"/>
      <c r="M809" s="260"/>
      <c r="N809" s="260"/>
      <c r="O809" s="260"/>
      <c r="P809" s="260"/>
    </row>
    <row r="810" spans="1:16" ht="15.75" customHeight="1">
      <c r="A810" s="291"/>
      <c r="B810" s="322"/>
      <c r="C810" s="260"/>
      <c r="D810" s="260"/>
      <c r="E810" s="260"/>
      <c r="F810" s="260"/>
      <c r="G810" s="260"/>
      <c r="H810" s="260"/>
      <c r="I810" s="260"/>
      <c r="J810" s="299"/>
      <c r="K810" s="260"/>
      <c r="L810" s="260"/>
      <c r="M810" s="260"/>
      <c r="N810" s="260"/>
      <c r="O810" s="260"/>
      <c r="P810" s="260"/>
    </row>
    <row r="811" spans="1:16" ht="15.75" customHeight="1">
      <c r="A811" s="291"/>
      <c r="B811" s="322"/>
      <c r="C811" s="260"/>
      <c r="D811" s="260"/>
      <c r="E811" s="260"/>
      <c r="F811" s="260"/>
      <c r="G811" s="260"/>
      <c r="H811" s="260"/>
      <c r="I811" s="260"/>
      <c r="J811" s="299"/>
      <c r="K811" s="260"/>
      <c r="L811" s="260"/>
      <c r="M811" s="260"/>
      <c r="N811" s="260"/>
      <c r="O811" s="260"/>
      <c r="P811" s="260"/>
    </row>
    <row r="812" spans="1:16" ht="15.75" customHeight="1">
      <c r="A812" s="291"/>
      <c r="B812" s="322"/>
      <c r="C812" s="260"/>
      <c r="D812" s="260"/>
      <c r="E812" s="260"/>
      <c r="F812" s="260"/>
      <c r="G812" s="260"/>
      <c r="H812" s="260"/>
      <c r="I812" s="260"/>
      <c r="J812" s="299"/>
      <c r="K812" s="260"/>
      <c r="L812" s="260"/>
      <c r="M812" s="260"/>
      <c r="N812" s="260"/>
      <c r="O812" s="260"/>
      <c r="P812" s="260"/>
    </row>
    <row r="813" spans="1:16" ht="15.75" customHeight="1">
      <c r="A813" s="291"/>
      <c r="B813" s="322"/>
      <c r="C813" s="260"/>
      <c r="D813" s="260"/>
      <c r="E813" s="260"/>
      <c r="F813" s="260"/>
      <c r="G813" s="260"/>
      <c r="H813" s="260"/>
      <c r="I813" s="260"/>
      <c r="J813" s="299"/>
      <c r="K813" s="260"/>
      <c r="L813" s="260"/>
      <c r="M813" s="260"/>
      <c r="N813" s="260"/>
      <c r="O813" s="260"/>
      <c r="P813" s="260"/>
    </row>
    <row r="814" spans="1:16" ht="15.75" customHeight="1">
      <c r="A814" s="291"/>
      <c r="B814" s="322"/>
      <c r="C814" s="260"/>
      <c r="D814" s="260"/>
      <c r="E814" s="260"/>
      <c r="F814" s="260"/>
      <c r="G814" s="260"/>
      <c r="H814" s="260"/>
      <c r="I814" s="260"/>
      <c r="J814" s="299"/>
      <c r="K814" s="260"/>
      <c r="L814" s="260"/>
      <c r="M814" s="260"/>
      <c r="N814" s="260"/>
      <c r="O814" s="260"/>
      <c r="P814" s="260"/>
    </row>
    <row r="815" spans="1:16" ht="15.75" customHeight="1">
      <c r="A815" s="291"/>
      <c r="B815" s="322"/>
      <c r="C815" s="260"/>
      <c r="D815" s="260"/>
      <c r="E815" s="260"/>
      <c r="F815" s="260"/>
      <c r="G815" s="260"/>
      <c r="H815" s="260"/>
      <c r="I815" s="260"/>
      <c r="J815" s="299"/>
      <c r="K815" s="260"/>
      <c r="L815" s="260"/>
      <c r="M815" s="260"/>
      <c r="N815" s="260"/>
      <c r="O815" s="260"/>
      <c r="P815" s="260"/>
    </row>
    <row r="816" spans="1:16" ht="15.75" customHeight="1">
      <c r="A816" s="291"/>
      <c r="B816" s="322"/>
      <c r="C816" s="260"/>
      <c r="D816" s="260"/>
      <c r="E816" s="260"/>
      <c r="F816" s="260"/>
      <c r="G816" s="260"/>
      <c r="H816" s="260"/>
      <c r="I816" s="260"/>
      <c r="J816" s="299"/>
      <c r="K816" s="260"/>
      <c r="L816" s="260"/>
      <c r="M816" s="260"/>
      <c r="N816" s="260"/>
      <c r="O816" s="260"/>
      <c r="P816" s="260"/>
    </row>
    <row r="817" spans="1:16" ht="15.75" customHeight="1">
      <c r="A817" s="291"/>
      <c r="B817" s="322"/>
      <c r="C817" s="260"/>
      <c r="D817" s="260"/>
      <c r="E817" s="260"/>
      <c r="F817" s="260"/>
      <c r="G817" s="260"/>
      <c r="H817" s="260"/>
      <c r="I817" s="260"/>
      <c r="J817" s="299"/>
      <c r="K817" s="260"/>
      <c r="L817" s="260"/>
      <c r="M817" s="260"/>
      <c r="N817" s="260"/>
      <c r="O817" s="260"/>
      <c r="P817" s="260"/>
    </row>
    <row r="818" spans="1:16" ht="15.75" customHeight="1">
      <c r="A818" s="291"/>
      <c r="B818" s="322"/>
      <c r="C818" s="260"/>
      <c r="D818" s="260"/>
      <c r="E818" s="260"/>
      <c r="F818" s="260"/>
      <c r="G818" s="260"/>
      <c r="H818" s="260"/>
      <c r="I818" s="260"/>
      <c r="J818" s="299"/>
      <c r="K818" s="260"/>
      <c r="L818" s="260"/>
      <c r="M818" s="260"/>
      <c r="N818" s="260"/>
      <c r="O818" s="260"/>
      <c r="P818" s="260"/>
    </row>
    <row r="819" spans="1:16" ht="15.75" customHeight="1">
      <c r="A819" s="291"/>
      <c r="B819" s="322"/>
      <c r="C819" s="260"/>
      <c r="D819" s="260"/>
      <c r="E819" s="260"/>
      <c r="F819" s="260"/>
      <c r="G819" s="260"/>
      <c r="H819" s="260"/>
      <c r="I819" s="260"/>
      <c r="J819" s="299"/>
      <c r="K819" s="260"/>
      <c r="L819" s="260"/>
      <c r="M819" s="260"/>
      <c r="N819" s="260"/>
      <c r="O819" s="260"/>
      <c r="P819" s="260"/>
    </row>
    <row r="820" spans="1:16" ht="15.75" customHeight="1">
      <c r="A820" s="291"/>
      <c r="B820" s="322"/>
      <c r="C820" s="260"/>
      <c r="D820" s="260"/>
      <c r="E820" s="260"/>
      <c r="F820" s="260"/>
      <c r="G820" s="260"/>
      <c r="H820" s="260"/>
      <c r="I820" s="260"/>
      <c r="J820" s="299"/>
      <c r="K820" s="260"/>
      <c r="L820" s="260"/>
      <c r="M820" s="260"/>
      <c r="N820" s="260"/>
      <c r="O820" s="260"/>
      <c r="P820" s="260"/>
    </row>
    <row r="821" spans="1:16" ht="15.75" customHeight="1">
      <c r="A821" s="291"/>
      <c r="B821" s="322"/>
      <c r="C821" s="260"/>
      <c r="D821" s="260"/>
      <c r="E821" s="260"/>
      <c r="F821" s="260"/>
      <c r="G821" s="260"/>
      <c r="H821" s="260"/>
      <c r="I821" s="260"/>
      <c r="J821" s="299"/>
      <c r="K821" s="260"/>
      <c r="L821" s="260"/>
      <c r="M821" s="260"/>
      <c r="N821" s="260"/>
      <c r="O821" s="260"/>
      <c r="P821" s="260"/>
    </row>
    <row r="822" spans="1:16" ht="15.75" customHeight="1">
      <c r="A822" s="291"/>
      <c r="B822" s="322"/>
      <c r="C822" s="260"/>
      <c r="D822" s="260"/>
      <c r="E822" s="260"/>
      <c r="F822" s="260"/>
      <c r="G822" s="260"/>
      <c r="H822" s="260"/>
      <c r="I822" s="260"/>
      <c r="J822" s="299"/>
      <c r="K822" s="260"/>
      <c r="L822" s="260"/>
      <c r="M822" s="260"/>
      <c r="N822" s="260"/>
      <c r="O822" s="260"/>
      <c r="P822" s="260"/>
    </row>
    <row r="823" spans="1:16" ht="15.75" customHeight="1">
      <c r="A823" s="291"/>
      <c r="B823" s="322"/>
      <c r="C823" s="260"/>
      <c r="D823" s="260"/>
      <c r="E823" s="260"/>
      <c r="F823" s="260"/>
      <c r="G823" s="260"/>
      <c r="H823" s="260"/>
      <c r="I823" s="260"/>
      <c r="J823" s="299"/>
      <c r="K823" s="260"/>
      <c r="L823" s="260"/>
      <c r="M823" s="260"/>
      <c r="N823" s="260"/>
      <c r="O823" s="260"/>
      <c r="P823" s="260"/>
    </row>
    <row r="824" spans="1:16" ht="15.75" customHeight="1">
      <c r="A824" s="291"/>
      <c r="B824" s="322"/>
      <c r="C824" s="260"/>
      <c r="D824" s="260"/>
      <c r="E824" s="260"/>
      <c r="F824" s="260"/>
      <c r="G824" s="260"/>
      <c r="H824" s="260"/>
      <c r="I824" s="260"/>
      <c r="J824" s="299"/>
      <c r="K824" s="260"/>
      <c r="L824" s="260"/>
      <c r="M824" s="260"/>
      <c r="N824" s="260"/>
      <c r="O824" s="260"/>
      <c r="P824" s="260"/>
    </row>
    <row r="825" spans="1:16" ht="15.75" customHeight="1">
      <c r="A825" s="291"/>
      <c r="B825" s="322"/>
      <c r="C825" s="260"/>
      <c r="D825" s="260"/>
      <c r="E825" s="260"/>
      <c r="F825" s="260"/>
      <c r="G825" s="260"/>
      <c r="H825" s="260"/>
      <c r="I825" s="260"/>
      <c r="J825" s="299"/>
      <c r="K825" s="260"/>
      <c r="L825" s="260"/>
      <c r="M825" s="260"/>
      <c r="N825" s="260"/>
      <c r="O825" s="260"/>
      <c r="P825" s="260"/>
    </row>
    <row r="826" spans="1:16" ht="15.75" customHeight="1">
      <c r="A826" s="291"/>
      <c r="B826" s="322"/>
      <c r="C826" s="260"/>
      <c r="D826" s="260"/>
      <c r="E826" s="260"/>
      <c r="F826" s="260"/>
      <c r="G826" s="260"/>
      <c r="H826" s="260"/>
      <c r="I826" s="260"/>
      <c r="J826" s="299"/>
      <c r="K826" s="260"/>
      <c r="L826" s="260"/>
      <c r="M826" s="260"/>
      <c r="N826" s="260"/>
      <c r="O826" s="260"/>
      <c r="P826" s="260"/>
    </row>
    <row r="827" spans="1:16" ht="15.75" customHeight="1">
      <c r="A827" s="291"/>
      <c r="B827" s="322"/>
      <c r="C827" s="260"/>
      <c r="D827" s="260"/>
      <c r="E827" s="260"/>
      <c r="F827" s="260"/>
      <c r="G827" s="260"/>
      <c r="H827" s="260"/>
      <c r="I827" s="260"/>
      <c r="J827" s="299"/>
      <c r="K827" s="260"/>
      <c r="L827" s="260"/>
      <c r="M827" s="260"/>
      <c r="N827" s="260"/>
      <c r="O827" s="260"/>
      <c r="P827" s="260"/>
    </row>
    <row r="828" spans="1:16" ht="15.75" customHeight="1">
      <c r="A828" s="291"/>
      <c r="B828" s="322"/>
      <c r="C828" s="260"/>
      <c r="D828" s="260"/>
      <c r="E828" s="260"/>
      <c r="F828" s="260"/>
      <c r="G828" s="260"/>
      <c r="H828" s="260"/>
      <c r="I828" s="260"/>
      <c r="J828" s="299"/>
      <c r="K828" s="260"/>
      <c r="L828" s="260"/>
      <c r="M828" s="260"/>
      <c r="N828" s="260"/>
      <c r="O828" s="260"/>
      <c r="P828" s="260"/>
    </row>
    <row r="829" spans="1:16" ht="15.75" customHeight="1">
      <c r="A829" s="291"/>
      <c r="B829" s="322"/>
      <c r="C829" s="260"/>
      <c r="D829" s="260"/>
      <c r="E829" s="260"/>
      <c r="F829" s="260"/>
      <c r="G829" s="260"/>
      <c r="H829" s="260"/>
      <c r="I829" s="260"/>
      <c r="J829" s="299"/>
      <c r="K829" s="260"/>
      <c r="L829" s="260"/>
      <c r="M829" s="260"/>
      <c r="N829" s="260"/>
      <c r="O829" s="260"/>
      <c r="P829" s="260"/>
    </row>
    <row r="830" spans="1:16" ht="15.75" customHeight="1">
      <c r="A830" s="291"/>
      <c r="B830" s="322"/>
      <c r="C830" s="260"/>
      <c r="D830" s="260"/>
      <c r="E830" s="260"/>
      <c r="F830" s="260"/>
      <c r="G830" s="260"/>
      <c r="H830" s="260"/>
      <c r="I830" s="260"/>
      <c r="J830" s="299"/>
      <c r="K830" s="260"/>
      <c r="L830" s="260"/>
      <c r="M830" s="260"/>
      <c r="N830" s="260"/>
      <c r="O830" s="260"/>
      <c r="P830" s="260"/>
    </row>
    <row r="831" spans="1:16" ht="15.75" customHeight="1">
      <c r="A831" s="291"/>
      <c r="B831" s="322"/>
      <c r="C831" s="260"/>
      <c r="D831" s="260"/>
      <c r="E831" s="260"/>
      <c r="F831" s="260"/>
      <c r="G831" s="260"/>
      <c r="H831" s="260"/>
      <c r="I831" s="260"/>
      <c r="J831" s="299"/>
      <c r="K831" s="260"/>
      <c r="L831" s="260"/>
      <c r="M831" s="260"/>
      <c r="N831" s="260"/>
      <c r="O831" s="260"/>
      <c r="P831" s="260"/>
    </row>
    <row r="832" spans="1:16" ht="15.75" customHeight="1">
      <c r="A832" s="291"/>
      <c r="B832" s="322"/>
      <c r="C832" s="260"/>
      <c r="D832" s="260"/>
      <c r="E832" s="260"/>
      <c r="F832" s="260"/>
      <c r="G832" s="260"/>
      <c r="H832" s="260"/>
      <c r="I832" s="260"/>
      <c r="J832" s="299"/>
      <c r="K832" s="260"/>
      <c r="L832" s="260"/>
      <c r="M832" s="260"/>
      <c r="N832" s="260"/>
      <c r="O832" s="260"/>
      <c r="P832" s="260"/>
    </row>
    <row r="833" spans="1:16" ht="15.75" customHeight="1">
      <c r="A833" s="291"/>
      <c r="B833" s="322"/>
      <c r="C833" s="260"/>
      <c r="D833" s="260"/>
      <c r="E833" s="260"/>
      <c r="F833" s="260"/>
      <c r="G833" s="260"/>
      <c r="H833" s="260"/>
      <c r="I833" s="260"/>
      <c r="J833" s="299"/>
      <c r="K833" s="260"/>
      <c r="L833" s="260"/>
      <c r="M833" s="260"/>
      <c r="N833" s="260"/>
      <c r="O833" s="260"/>
      <c r="P833" s="260"/>
    </row>
    <row r="834" spans="1:16" ht="15.75" customHeight="1">
      <c r="A834" s="291"/>
      <c r="B834" s="322"/>
      <c r="C834" s="260"/>
      <c r="D834" s="260"/>
      <c r="E834" s="260"/>
      <c r="F834" s="260"/>
      <c r="G834" s="260"/>
      <c r="H834" s="260"/>
      <c r="I834" s="260"/>
      <c r="J834" s="299"/>
      <c r="K834" s="260"/>
      <c r="L834" s="260"/>
      <c r="M834" s="260"/>
      <c r="N834" s="260"/>
      <c r="O834" s="260"/>
      <c r="P834" s="260"/>
    </row>
    <row r="835" spans="1:16" ht="15.75" customHeight="1">
      <c r="A835" s="291"/>
      <c r="B835" s="322"/>
      <c r="C835" s="260"/>
      <c r="D835" s="260"/>
      <c r="E835" s="260"/>
      <c r="F835" s="260"/>
      <c r="G835" s="260"/>
      <c r="H835" s="260"/>
      <c r="I835" s="260"/>
      <c r="J835" s="299"/>
      <c r="K835" s="260"/>
      <c r="L835" s="260"/>
      <c r="M835" s="260"/>
      <c r="N835" s="260"/>
      <c r="O835" s="260"/>
      <c r="P835" s="260"/>
    </row>
    <row r="836" spans="1:16" ht="15.75" customHeight="1">
      <c r="A836" s="291"/>
      <c r="B836" s="322"/>
      <c r="C836" s="260"/>
      <c r="D836" s="260"/>
      <c r="E836" s="260"/>
      <c r="F836" s="260"/>
      <c r="G836" s="260"/>
      <c r="H836" s="260"/>
      <c r="I836" s="260"/>
      <c r="J836" s="299"/>
      <c r="K836" s="260"/>
      <c r="L836" s="260"/>
      <c r="M836" s="260"/>
      <c r="N836" s="260"/>
      <c r="O836" s="260"/>
      <c r="P836" s="260"/>
    </row>
    <row r="837" spans="1:16" ht="15.75" customHeight="1">
      <c r="A837" s="291"/>
      <c r="B837" s="322"/>
      <c r="C837" s="260"/>
      <c r="D837" s="260"/>
      <c r="E837" s="260"/>
      <c r="F837" s="260"/>
      <c r="G837" s="260"/>
      <c r="H837" s="260"/>
      <c r="I837" s="260"/>
      <c r="J837" s="299"/>
      <c r="K837" s="260"/>
      <c r="L837" s="260"/>
      <c r="M837" s="260"/>
      <c r="N837" s="260"/>
      <c r="O837" s="260"/>
      <c r="P837" s="260"/>
    </row>
    <row r="838" spans="1:16" ht="15.75" customHeight="1">
      <c r="A838" s="291"/>
      <c r="B838" s="322"/>
      <c r="C838" s="260"/>
      <c r="D838" s="260"/>
      <c r="E838" s="260"/>
      <c r="F838" s="260"/>
      <c r="G838" s="260"/>
      <c r="H838" s="260"/>
      <c r="I838" s="260"/>
      <c r="J838" s="299"/>
      <c r="K838" s="260"/>
      <c r="L838" s="260"/>
      <c r="M838" s="260"/>
      <c r="N838" s="260"/>
      <c r="O838" s="260"/>
      <c r="P838" s="260"/>
    </row>
    <row r="839" spans="1:16" ht="15.75" customHeight="1">
      <c r="A839" s="291"/>
      <c r="B839" s="322"/>
      <c r="C839" s="260"/>
      <c r="D839" s="260"/>
      <c r="E839" s="260"/>
      <c r="F839" s="260"/>
      <c r="G839" s="260"/>
      <c r="H839" s="260"/>
      <c r="I839" s="260"/>
      <c r="J839" s="299"/>
      <c r="K839" s="260"/>
      <c r="L839" s="260"/>
      <c r="M839" s="260"/>
      <c r="N839" s="260"/>
      <c r="O839" s="260"/>
      <c r="P839" s="260"/>
    </row>
    <row r="840" spans="1:16" ht="15.75" customHeight="1">
      <c r="A840" s="291"/>
      <c r="B840" s="322"/>
      <c r="C840" s="260"/>
      <c r="D840" s="260"/>
      <c r="E840" s="260"/>
      <c r="F840" s="260"/>
      <c r="G840" s="260"/>
      <c r="H840" s="260"/>
      <c r="I840" s="260"/>
      <c r="J840" s="299"/>
      <c r="K840" s="260"/>
      <c r="L840" s="260"/>
      <c r="M840" s="260"/>
      <c r="N840" s="260"/>
      <c r="O840" s="260"/>
      <c r="P840" s="260"/>
    </row>
    <row r="841" spans="1:16" ht="15.75" customHeight="1">
      <c r="A841" s="291"/>
      <c r="B841" s="322"/>
      <c r="C841" s="260"/>
      <c r="D841" s="260"/>
      <c r="E841" s="260"/>
      <c r="F841" s="260"/>
      <c r="G841" s="260"/>
      <c r="H841" s="260"/>
      <c r="I841" s="260"/>
      <c r="J841" s="299"/>
      <c r="K841" s="260"/>
      <c r="L841" s="260"/>
      <c r="M841" s="260"/>
      <c r="N841" s="260"/>
      <c r="O841" s="260"/>
      <c r="P841" s="260"/>
    </row>
    <row r="842" spans="1:16" ht="15.75" customHeight="1">
      <c r="A842" s="291"/>
      <c r="B842" s="322"/>
      <c r="C842" s="260"/>
      <c r="D842" s="260"/>
      <c r="E842" s="260"/>
      <c r="F842" s="260"/>
      <c r="G842" s="260"/>
      <c r="H842" s="260"/>
      <c r="I842" s="260"/>
      <c r="J842" s="299"/>
      <c r="K842" s="260"/>
      <c r="L842" s="260"/>
      <c r="M842" s="260"/>
      <c r="N842" s="260"/>
      <c r="O842" s="260"/>
      <c r="P842" s="260"/>
    </row>
    <row r="843" spans="1:16" ht="15.75" customHeight="1">
      <c r="A843" s="291"/>
      <c r="B843" s="322"/>
      <c r="C843" s="260"/>
      <c r="D843" s="260"/>
      <c r="E843" s="260"/>
      <c r="F843" s="260"/>
      <c r="G843" s="260"/>
      <c r="H843" s="260"/>
      <c r="I843" s="260"/>
      <c r="J843" s="299"/>
      <c r="K843" s="260"/>
      <c r="L843" s="260"/>
      <c r="M843" s="260"/>
      <c r="N843" s="260"/>
      <c r="O843" s="260"/>
      <c r="P843" s="260"/>
    </row>
    <row r="844" spans="1:16" ht="15.75" customHeight="1">
      <c r="A844" s="291"/>
      <c r="B844" s="322"/>
      <c r="C844" s="260"/>
      <c r="D844" s="260"/>
      <c r="E844" s="260"/>
      <c r="F844" s="260"/>
      <c r="G844" s="260"/>
      <c r="H844" s="260"/>
      <c r="I844" s="260"/>
      <c r="J844" s="299"/>
      <c r="K844" s="260"/>
      <c r="L844" s="260"/>
      <c r="M844" s="260"/>
      <c r="N844" s="260"/>
      <c r="O844" s="260"/>
      <c r="P844" s="260"/>
    </row>
    <row r="845" spans="1:16" ht="15.75" customHeight="1">
      <c r="A845" s="291"/>
      <c r="B845" s="322"/>
      <c r="C845" s="260"/>
      <c r="D845" s="260"/>
      <c r="E845" s="260"/>
      <c r="F845" s="260"/>
      <c r="G845" s="260"/>
      <c r="H845" s="260"/>
      <c r="I845" s="260"/>
      <c r="J845" s="299"/>
      <c r="K845" s="260"/>
      <c r="L845" s="260"/>
      <c r="M845" s="260"/>
      <c r="N845" s="260"/>
      <c r="O845" s="260"/>
      <c r="P845" s="260"/>
    </row>
    <row r="846" spans="1:16" ht="15.75" customHeight="1">
      <c r="A846" s="291"/>
      <c r="B846" s="322"/>
      <c r="C846" s="260"/>
      <c r="D846" s="260"/>
      <c r="E846" s="260"/>
      <c r="F846" s="260"/>
      <c r="G846" s="260"/>
      <c r="H846" s="260"/>
      <c r="I846" s="260"/>
      <c r="J846" s="299"/>
      <c r="K846" s="260"/>
      <c r="L846" s="260"/>
      <c r="M846" s="260"/>
      <c r="N846" s="260"/>
      <c r="O846" s="260"/>
      <c r="P846" s="260"/>
    </row>
    <row r="847" spans="1:16" ht="15.75" customHeight="1">
      <c r="A847" s="291"/>
      <c r="B847" s="322"/>
      <c r="C847" s="260"/>
      <c r="D847" s="260"/>
      <c r="E847" s="260"/>
      <c r="F847" s="260"/>
      <c r="G847" s="260"/>
      <c r="H847" s="260"/>
      <c r="I847" s="260"/>
      <c r="J847" s="299"/>
      <c r="K847" s="260"/>
      <c r="L847" s="260"/>
      <c r="M847" s="260"/>
      <c r="N847" s="260"/>
      <c r="O847" s="260"/>
      <c r="P847" s="260"/>
    </row>
    <row r="848" spans="1:16" ht="15.75" customHeight="1">
      <c r="A848" s="291"/>
      <c r="B848" s="322"/>
      <c r="C848" s="260"/>
      <c r="D848" s="260"/>
      <c r="E848" s="260"/>
      <c r="F848" s="260"/>
      <c r="G848" s="260"/>
      <c r="H848" s="260"/>
      <c r="I848" s="260"/>
      <c r="J848" s="299"/>
      <c r="K848" s="260"/>
      <c r="L848" s="260"/>
      <c r="M848" s="260"/>
      <c r="N848" s="260"/>
      <c r="O848" s="260"/>
      <c r="P848" s="260"/>
    </row>
    <row r="849" spans="1:16" ht="15.75" customHeight="1">
      <c r="A849" s="291"/>
      <c r="B849" s="322"/>
      <c r="C849" s="260"/>
      <c r="D849" s="260"/>
      <c r="E849" s="260"/>
      <c r="F849" s="260"/>
      <c r="G849" s="260"/>
      <c r="H849" s="260"/>
      <c r="I849" s="260"/>
      <c r="J849" s="299"/>
      <c r="K849" s="260"/>
      <c r="L849" s="260"/>
      <c r="M849" s="260"/>
      <c r="N849" s="260"/>
      <c r="O849" s="260"/>
      <c r="P849" s="260"/>
    </row>
    <row r="850" spans="1:16" ht="15.75" customHeight="1">
      <c r="A850" s="291"/>
      <c r="B850" s="322"/>
      <c r="C850" s="260"/>
      <c r="D850" s="260"/>
      <c r="E850" s="260"/>
      <c r="F850" s="260"/>
      <c r="G850" s="260"/>
      <c r="H850" s="260"/>
      <c r="I850" s="260"/>
      <c r="J850" s="299"/>
      <c r="K850" s="260"/>
      <c r="L850" s="260"/>
      <c r="M850" s="260"/>
      <c r="N850" s="260"/>
      <c r="O850" s="260"/>
      <c r="P850" s="260"/>
    </row>
    <row r="851" spans="1:16" ht="15.75" customHeight="1">
      <c r="A851" s="291"/>
      <c r="B851" s="322"/>
      <c r="C851" s="260"/>
      <c r="D851" s="260"/>
      <c r="E851" s="260"/>
      <c r="F851" s="260"/>
      <c r="G851" s="260"/>
      <c r="H851" s="260"/>
      <c r="I851" s="260"/>
      <c r="J851" s="299"/>
      <c r="K851" s="260"/>
      <c r="L851" s="260"/>
      <c r="M851" s="260"/>
      <c r="N851" s="260"/>
      <c r="O851" s="260"/>
      <c r="P851" s="260"/>
    </row>
    <row r="852" spans="1:16" ht="15.75" customHeight="1">
      <c r="A852" s="291"/>
      <c r="B852" s="322"/>
      <c r="C852" s="260"/>
      <c r="D852" s="260"/>
      <c r="E852" s="260"/>
      <c r="F852" s="260"/>
      <c r="G852" s="260"/>
      <c r="H852" s="260"/>
      <c r="I852" s="260"/>
      <c r="J852" s="299"/>
      <c r="K852" s="260"/>
      <c r="L852" s="260"/>
      <c r="M852" s="260"/>
      <c r="N852" s="260"/>
      <c r="O852" s="260"/>
      <c r="P852" s="260"/>
    </row>
    <row r="853" spans="1:16" ht="15.75" customHeight="1">
      <c r="A853" s="291"/>
      <c r="B853" s="322"/>
      <c r="C853" s="260"/>
      <c r="D853" s="260"/>
      <c r="E853" s="260"/>
      <c r="F853" s="260"/>
      <c r="G853" s="260"/>
      <c r="H853" s="260"/>
      <c r="I853" s="260"/>
      <c r="J853" s="299"/>
      <c r="K853" s="260"/>
      <c r="L853" s="260"/>
      <c r="M853" s="260"/>
      <c r="N853" s="260"/>
      <c r="O853" s="260"/>
      <c r="P853" s="260"/>
    </row>
    <row r="854" spans="1:16" ht="15.75" customHeight="1">
      <c r="A854" s="291"/>
      <c r="B854" s="322"/>
      <c r="C854" s="260"/>
      <c r="D854" s="260"/>
      <c r="E854" s="260"/>
      <c r="F854" s="260"/>
      <c r="G854" s="260"/>
      <c r="H854" s="260"/>
      <c r="I854" s="260"/>
      <c r="J854" s="299"/>
      <c r="K854" s="260"/>
      <c r="L854" s="260"/>
      <c r="M854" s="260"/>
      <c r="N854" s="260"/>
      <c r="O854" s="260"/>
      <c r="P854" s="260"/>
    </row>
    <row r="855" spans="1:16" ht="15.75" customHeight="1">
      <c r="A855" s="291"/>
      <c r="B855" s="322"/>
      <c r="C855" s="260"/>
      <c r="D855" s="260"/>
      <c r="E855" s="260"/>
      <c r="F855" s="260"/>
      <c r="G855" s="260"/>
      <c r="H855" s="260"/>
      <c r="I855" s="260"/>
      <c r="J855" s="299"/>
      <c r="K855" s="260"/>
      <c r="L855" s="260"/>
      <c r="M855" s="260"/>
      <c r="N855" s="260"/>
      <c r="O855" s="260"/>
      <c r="P855" s="260"/>
    </row>
    <row r="856" spans="1:16" ht="15.75" customHeight="1">
      <c r="A856" s="291"/>
      <c r="B856" s="322"/>
      <c r="C856" s="260"/>
      <c r="D856" s="260"/>
      <c r="E856" s="260"/>
      <c r="F856" s="260"/>
      <c r="G856" s="260"/>
      <c r="H856" s="260"/>
      <c r="I856" s="260"/>
      <c r="J856" s="299"/>
      <c r="K856" s="260"/>
      <c r="L856" s="260"/>
      <c r="M856" s="260"/>
      <c r="N856" s="260"/>
      <c r="O856" s="260"/>
      <c r="P856" s="260"/>
    </row>
    <row r="857" spans="1:16" ht="15.75" customHeight="1">
      <c r="A857" s="291"/>
      <c r="B857" s="322"/>
      <c r="C857" s="260"/>
      <c r="D857" s="260"/>
      <c r="E857" s="260"/>
      <c r="F857" s="260"/>
      <c r="G857" s="260"/>
      <c r="H857" s="260"/>
      <c r="I857" s="260"/>
      <c r="J857" s="299"/>
      <c r="K857" s="260"/>
      <c r="L857" s="260"/>
      <c r="M857" s="260"/>
      <c r="N857" s="260"/>
      <c r="O857" s="260"/>
      <c r="P857" s="260"/>
    </row>
    <row r="858" spans="1:16" ht="15.75" customHeight="1">
      <c r="A858" s="291"/>
      <c r="B858" s="322"/>
      <c r="C858" s="260"/>
      <c r="D858" s="260"/>
      <c r="E858" s="260"/>
      <c r="F858" s="260"/>
      <c r="G858" s="260"/>
      <c r="H858" s="260"/>
      <c r="I858" s="260"/>
      <c r="J858" s="299"/>
      <c r="K858" s="260"/>
      <c r="L858" s="260"/>
      <c r="M858" s="260"/>
      <c r="N858" s="260"/>
      <c r="O858" s="260"/>
      <c r="P858" s="260"/>
    </row>
    <row r="859" spans="1:16" ht="15.75" customHeight="1">
      <c r="A859" s="291"/>
      <c r="B859" s="322"/>
      <c r="C859" s="260"/>
      <c r="D859" s="260"/>
      <c r="E859" s="260"/>
      <c r="F859" s="260"/>
      <c r="G859" s="260"/>
      <c r="H859" s="260"/>
      <c r="I859" s="260"/>
      <c r="J859" s="299"/>
      <c r="K859" s="260"/>
      <c r="L859" s="260"/>
      <c r="M859" s="260"/>
      <c r="N859" s="260"/>
      <c r="O859" s="260"/>
      <c r="P859" s="260"/>
    </row>
    <row r="860" spans="1:16" ht="15.75" customHeight="1">
      <c r="A860" s="291"/>
      <c r="B860" s="322"/>
      <c r="C860" s="260"/>
      <c r="D860" s="260"/>
      <c r="E860" s="260"/>
      <c r="F860" s="260"/>
      <c r="G860" s="260"/>
      <c r="H860" s="260"/>
      <c r="I860" s="260"/>
      <c r="J860" s="299"/>
      <c r="K860" s="260"/>
      <c r="L860" s="260"/>
      <c r="M860" s="260"/>
      <c r="N860" s="260"/>
      <c r="O860" s="260"/>
      <c r="P860" s="260"/>
    </row>
    <row r="861" spans="1:16" ht="15.75" customHeight="1">
      <c r="A861" s="291"/>
      <c r="B861" s="322"/>
      <c r="C861" s="260"/>
      <c r="D861" s="260"/>
      <c r="E861" s="260"/>
      <c r="F861" s="260"/>
      <c r="G861" s="260"/>
      <c r="H861" s="260"/>
      <c r="I861" s="260"/>
      <c r="J861" s="299"/>
      <c r="K861" s="260"/>
      <c r="L861" s="260"/>
      <c r="M861" s="260"/>
      <c r="N861" s="260"/>
      <c r="O861" s="260"/>
      <c r="P861" s="260"/>
    </row>
    <row r="862" spans="1:16" ht="15.75" customHeight="1">
      <c r="A862" s="291"/>
      <c r="B862" s="322"/>
      <c r="C862" s="260"/>
      <c r="D862" s="260"/>
      <c r="E862" s="260"/>
      <c r="F862" s="260"/>
      <c r="G862" s="260"/>
      <c r="H862" s="260"/>
      <c r="I862" s="260"/>
      <c r="J862" s="299"/>
      <c r="K862" s="260"/>
      <c r="L862" s="260"/>
      <c r="M862" s="260"/>
      <c r="N862" s="260"/>
      <c r="O862" s="260"/>
      <c r="P862" s="260"/>
    </row>
    <row r="863" spans="1:16" ht="15.75" customHeight="1">
      <c r="A863" s="291"/>
      <c r="B863" s="322"/>
      <c r="C863" s="260"/>
      <c r="D863" s="260"/>
      <c r="E863" s="260"/>
      <c r="F863" s="260"/>
      <c r="G863" s="260"/>
      <c r="H863" s="260"/>
      <c r="I863" s="260"/>
      <c r="J863" s="299"/>
      <c r="K863" s="260"/>
      <c r="L863" s="260"/>
      <c r="M863" s="260"/>
      <c r="N863" s="260"/>
      <c r="O863" s="260"/>
      <c r="P863" s="260"/>
    </row>
    <row r="864" spans="1:16" ht="15.75" customHeight="1">
      <c r="A864" s="291"/>
      <c r="B864" s="322"/>
      <c r="C864" s="260"/>
      <c r="D864" s="260"/>
      <c r="E864" s="260"/>
      <c r="F864" s="260"/>
      <c r="G864" s="260"/>
      <c r="H864" s="260"/>
      <c r="I864" s="260"/>
      <c r="J864" s="299"/>
      <c r="K864" s="260"/>
      <c r="L864" s="260"/>
      <c r="M864" s="260"/>
      <c r="N864" s="260"/>
      <c r="O864" s="260"/>
      <c r="P864" s="260"/>
    </row>
    <row r="865" spans="1:16" ht="15.75" customHeight="1">
      <c r="A865" s="291"/>
      <c r="B865" s="322"/>
      <c r="C865" s="260"/>
      <c r="D865" s="260"/>
      <c r="E865" s="260"/>
      <c r="F865" s="260"/>
      <c r="G865" s="260"/>
      <c r="H865" s="260"/>
      <c r="I865" s="260"/>
      <c r="J865" s="299"/>
      <c r="K865" s="260"/>
      <c r="L865" s="260"/>
      <c r="M865" s="260"/>
      <c r="N865" s="260"/>
      <c r="O865" s="260"/>
      <c r="P865" s="260"/>
    </row>
    <row r="866" spans="1:16" ht="15.75" customHeight="1">
      <c r="A866" s="291"/>
      <c r="B866" s="322"/>
      <c r="C866" s="260"/>
      <c r="D866" s="260"/>
      <c r="E866" s="260"/>
      <c r="F866" s="260"/>
      <c r="G866" s="260"/>
      <c r="H866" s="260"/>
      <c r="I866" s="260"/>
      <c r="J866" s="299"/>
      <c r="K866" s="260"/>
      <c r="L866" s="260"/>
      <c r="M866" s="260"/>
      <c r="N866" s="260"/>
      <c r="O866" s="260"/>
      <c r="P866" s="260"/>
    </row>
    <row r="867" spans="1:16" ht="15.75" customHeight="1">
      <c r="A867" s="291"/>
      <c r="B867" s="322"/>
      <c r="C867" s="260"/>
      <c r="D867" s="260"/>
      <c r="E867" s="260"/>
      <c r="F867" s="260"/>
      <c r="G867" s="260"/>
      <c r="H867" s="260"/>
      <c r="I867" s="260"/>
      <c r="J867" s="299"/>
      <c r="K867" s="260"/>
      <c r="L867" s="260"/>
      <c r="M867" s="260"/>
      <c r="N867" s="260"/>
      <c r="O867" s="260"/>
      <c r="P867" s="260"/>
    </row>
    <row r="868" spans="1:16" ht="15.75" customHeight="1">
      <c r="A868" s="291"/>
      <c r="B868" s="322"/>
      <c r="C868" s="260"/>
      <c r="D868" s="260"/>
      <c r="E868" s="260"/>
      <c r="F868" s="260"/>
      <c r="G868" s="260"/>
      <c r="H868" s="260"/>
      <c r="I868" s="260"/>
      <c r="J868" s="299"/>
      <c r="K868" s="260"/>
      <c r="L868" s="260"/>
      <c r="M868" s="260"/>
      <c r="N868" s="260"/>
      <c r="O868" s="260"/>
      <c r="P868" s="260"/>
    </row>
    <row r="869" spans="1:16" ht="15.75" customHeight="1">
      <c r="A869" s="291"/>
      <c r="B869" s="322"/>
      <c r="C869" s="260"/>
      <c r="D869" s="260"/>
      <c r="E869" s="260"/>
      <c r="F869" s="260"/>
      <c r="G869" s="260"/>
      <c r="H869" s="260"/>
      <c r="I869" s="260"/>
      <c r="J869" s="299"/>
      <c r="K869" s="260"/>
      <c r="L869" s="260"/>
      <c r="M869" s="260"/>
      <c r="N869" s="260"/>
      <c r="O869" s="260"/>
      <c r="P869" s="260"/>
    </row>
    <row r="870" spans="1:16" ht="15.75" customHeight="1">
      <c r="A870" s="291"/>
      <c r="B870" s="322"/>
      <c r="C870" s="260"/>
      <c r="D870" s="260"/>
      <c r="E870" s="260"/>
      <c r="F870" s="260"/>
      <c r="G870" s="260"/>
      <c r="H870" s="260"/>
      <c r="I870" s="260"/>
      <c r="J870" s="299"/>
      <c r="K870" s="260"/>
      <c r="L870" s="260"/>
      <c r="M870" s="260"/>
      <c r="N870" s="260"/>
      <c r="O870" s="260"/>
      <c r="P870" s="260"/>
    </row>
    <row r="871" spans="1:16" ht="15.75" customHeight="1">
      <c r="A871" s="291"/>
      <c r="B871" s="322"/>
      <c r="C871" s="260"/>
      <c r="D871" s="260"/>
      <c r="E871" s="260"/>
      <c r="F871" s="260"/>
      <c r="G871" s="260"/>
      <c r="H871" s="260"/>
      <c r="I871" s="260"/>
      <c r="J871" s="299"/>
      <c r="K871" s="260"/>
      <c r="L871" s="260"/>
      <c r="M871" s="260"/>
      <c r="N871" s="260"/>
      <c r="O871" s="260"/>
      <c r="P871" s="260"/>
    </row>
    <row r="872" spans="1:16" ht="15.75" customHeight="1">
      <c r="A872" s="291"/>
      <c r="B872" s="322"/>
      <c r="C872" s="260"/>
      <c r="D872" s="260"/>
      <c r="E872" s="260"/>
      <c r="F872" s="260"/>
      <c r="G872" s="260"/>
      <c r="H872" s="260"/>
      <c r="I872" s="260"/>
      <c r="J872" s="299"/>
      <c r="K872" s="260"/>
      <c r="L872" s="260"/>
      <c r="M872" s="260"/>
      <c r="N872" s="260"/>
      <c r="O872" s="260"/>
      <c r="P872" s="260"/>
    </row>
    <row r="873" spans="1:16" ht="15.75" customHeight="1">
      <c r="A873" s="291"/>
      <c r="B873" s="322"/>
      <c r="C873" s="260"/>
      <c r="D873" s="260"/>
      <c r="E873" s="260"/>
      <c r="F873" s="260"/>
      <c r="G873" s="260"/>
      <c r="H873" s="260"/>
      <c r="I873" s="260"/>
      <c r="J873" s="299"/>
      <c r="K873" s="260"/>
      <c r="L873" s="260"/>
      <c r="M873" s="260"/>
      <c r="N873" s="260"/>
      <c r="O873" s="260"/>
      <c r="P873" s="260"/>
    </row>
    <row r="874" spans="1:16" ht="15.75" customHeight="1">
      <c r="A874" s="291"/>
      <c r="B874" s="322"/>
      <c r="C874" s="260"/>
      <c r="D874" s="260"/>
      <c r="E874" s="260"/>
      <c r="F874" s="260"/>
      <c r="G874" s="260"/>
      <c r="H874" s="260"/>
      <c r="I874" s="260"/>
      <c r="J874" s="299"/>
      <c r="K874" s="260"/>
      <c r="L874" s="260"/>
      <c r="M874" s="260"/>
      <c r="N874" s="260"/>
      <c r="O874" s="260"/>
      <c r="P874" s="260"/>
    </row>
    <row r="875" spans="1:16" ht="15.75" customHeight="1">
      <c r="A875" s="291"/>
      <c r="B875" s="322"/>
      <c r="C875" s="260"/>
      <c r="D875" s="260"/>
      <c r="E875" s="260"/>
      <c r="F875" s="260"/>
      <c r="G875" s="260"/>
      <c r="H875" s="260"/>
      <c r="I875" s="260"/>
      <c r="J875" s="299"/>
      <c r="K875" s="260"/>
      <c r="L875" s="260"/>
      <c r="M875" s="260"/>
      <c r="N875" s="260"/>
      <c r="O875" s="260"/>
      <c r="P875" s="260"/>
    </row>
    <row r="876" spans="1:16" ht="15.75" customHeight="1">
      <c r="A876" s="291"/>
      <c r="B876" s="322"/>
      <c r="C876" s="260"/>
      <c r="D876" s="260"/>
      <c r="E876" s="260"/>
      <c r="F876" s="260"/>
      <c r="G876" s="260"/>
      <c r="H876" s="260"/>
      <c r="I876" s="260"/>
      <c r="J876" s="299"/>
      <c r="K876" s="260"/>
      <c r="L876" s="260"/>
      <c r="M876" s="260"/>
      <c r="N876" s="260"/>
      <c r="O876" s="260"/>
      <c r="P876" s="260"/>
    </row>
    <row r="877" spans="1:16" ht="15.75" customHeight="1">
      <c r="A877" s="291"/>
      <c r="B877" s="322"/>
      <c r="C877" s="260"/>
      <c r="D877" s="260"/>
      <c r="E877" s="260"/>
      <c r="F877" s="260"/>
      <c r="G877" s="260"/>
      <c r="H877" s="260"/>
      <c r="I877" s="260"/>
      <c r="J877" s="299"/>
      <c r="K877" s="260"/>
      <c r="L877" s="260"/>
      <c r="M877" s="260"/>
      <c r="N877" s="260"/>
      <c r="O877" s="260"/>
      <c r="P877" s="260"/>
    </row>
    <row r="878" spans="1:16" ht="15.75" customHeight="1">
      <c r="A878" s="291"/>
      <c r="B878" s="322"/>
      <c r="C878" s="260"/>
      <c r="D878" s="260"/>
      <c r="E878" s="260"/>
      <c r="F878" s="260"/>
      <c r="G878" s="260"/>
      <c r="H878" s="260"/>
      <c r="I878" s="260"/>
      <c r="J878" s="299"/>
      <c r="K878" s="260"/>
      <c r="L878" s="260"/>
      <c r="M878" s="260"/>
      <c r="N878" s="260"/>
      <c r="O878" s="260"/>
      <c r="P878" s="260"/>
    </row>
    <row r="879" spans="1:16" ht="15.75" customHeight="1">
      <c r="A879" s="291"/>
      <c r="B879" s="322"/>
      <c r="C879" s="260"/>
      <c r="D879" s="260"/>
      <c r="E879" s="260"/>
      <c r="F879" s="260"/>
      <c r="G879" s="260"/>
      <c r="H879" s="260"/>
      <c r="I879" s="260"/>
      <c r="J879" s="299"/>
      <c r="K879" s="260"/>
      <c r="L879" s="260"/>
      <c r="M879" s="260"/>
      <c r="N879" s="260"/>
      <c r="O879" s="260"/>
      <c r="P879" s="260"/>
    </row>
    <row r="880" spans="1:16" ht="15.75" customHeight="1">
      <c r="A880" s="291"/>
      <c r="B880" s="322"/>
      <c r="C880" s="260"/>
      <c r="D880" s="260"/>
      <c r="E880" s="260"/>
      <c r="F880" s="260"/>
      <c r="G880" s="260"/>
      <c r="H880" s="260"/>
      <c r="I880" s="260"/>
      <c r="J880" s="299"/>
      <c r="K880" s="260"/>
      <c r="L880" s="260"/>
      <c r="M880" s="260"/>
      <c r="N880" s="260"/>
      <c r="O880" s="260"/>
      <c r="P880" s="260"/>
    </row>
    <row r="881" spans="1:16" ht="15.75" customHeight="1">
      <c r="A881" s="291"/>
      <c r="B881" s="322"/>
      <c r="C881" s="260"/>
      <c r="D881" s="260"/>
      <c r="E881" s="260"/>
      <c r="F881" s="260"/>
      <c r="G881" s="260"/>
      <c r="H881" s="260"/>
      <c r="I881" s="260"/>
      <c r="J881" s="299"/>
      <c r="K881" s="260"/>
      <c r="L881" s="260"/>
      <c r="M881" s="260"/>
      <c r="N881" s="260"/>
      <c r="O881" s="260"/>
      <c r="P881" s="260"/>
    </row>
    <row r="882" spans="1:16" ht="15.75" customHeight="1">
      <c r="A882" s="291"/>
      <c r="B882" s="322"/>
      <c r="C882" s="260"/>
      <c r="D882" s="260"/>
      <c r="E882" s="260"/>
      <c r="F882" s="260"/>
      <c r="G882" s="260"/>
      <c r="H882" s="260"/>
      <c r="I882" s="260"/>
      <c r="J882" s="299"/>
      <c r="K882" s="260"/>
      <c r="L882" s="260"/>
      <c r="M882" s="260"/>
      <c r="N882" s="260"/>
      <c r="O882" s="260"/>
      <c r="P882" s="260"/>
    </row>
    <row r="883" spans="1:16" ht="15.75" customHeight="1">
      <c r="A883" s="291"/>
      <c r="B883" s="322"/>
      <c r="C883" s="260"/>
      <c r="D883" s="260"/>
      <c r="E883" s="260"/>
      <c r="F883" s="260"/>
      <c r="G883" s="260"/>
      <c r="H883" s="260"/>
      <c r="I883" s="260"/>
      <c r="J883" s="299"/>
      <c r="K883" s="260"/>
      <c r="L883" s="260"/>
      <c r="M883" s="260"/>
      <c r="N883" s="260"/>
      <c r="O883" s="260"/>
      <c r="P883" s="260"/>
    </row>
    <row r="884" spans="1:16" ht="15.75" customHeight="1">
      <c r="A884" s="291"/>
      <c r="B884" s="322"/>
      <c r="C884" s="260"/>
      <c r="D884" s="260"/>
      <c r="E884" s="260"/>
      <c r="F884" s="260"/>
      <c r="G884" s="260"/>
      <c r="H884" s="260"/>
      <c r="I884" s="260"/>
      <c r="J884" s="299"/>
      <c r="K884" s="260"/>
      <c r="L884" s="260"/>
      <c r="M884" s="260"/>
      <c r="N884" s="260"/>
      <c r="O884" s="260"/>
      <c r="P884" s="260"/>
    </row>
    <row r="885" spans="1:16" ht="15.75" customHeight="1">
      <c r="A885" s="291"/>
      <c r="B885" s="322"/>
      <c r="C885" s="260"/>
      <c r="D885" s="260"/>
      <c r="E885" s="260"/>
      <c r="F885" s="260"/>
      <c r="G885" s="260"/>
      <c r="H885" s="260"/>
      <c r="I885" s="260"/>
      <c r="J885" s="299"/>
      <c r="K885" s="260"/>
      <c r="L885" s="260"/>
      <c r="M885" s="260"/>
      <c r="N885" s="260"/>
      <c r="O885" s="260"/>
      <c r="P885" s="260"/>
    </row>
    <row r="886" spans="1:16" ht="15.75" customHeight="1">
      <c r="A886" s="291"/>
      <c r="B886" s="322"/>
      <c r="C886" s="260"/>
      <c r="D886" s="260"/>
      <c r="E886" s="260"/>
      <c r="F886" s="260"/>
      <c r="G886" s="260"/>
      <c r="H886" s="260"/>
      <c r="I886" s="260"/>
      <c r="J886" s="299"/>
      <c r="K886" s="260"/>
      <c r="L886" s="260"/>
      <c r="M886" s="260"/>
      <c r="N886" s="260"/>
      <c r="O886" s="260"/>
      <c r="P886" s="260"/>
    </row>
    <row r="887" spans="1:16" ht="15.75" customHeight="1">
      <c r="A887" s="291"/>
      <c r="B887" s="322"/>
      <c r="C887" s="260"/>
      <c r="D887" s="260"/>
      <c r="E887" s="260"/>
      <c r="F887" s="260"/>
      <c r="G887" s="260"/>
      <c r="H887" s="260"/>
      <c r="I887" s="260"/>
      <c r="J887" s="299"/>
      <c r="K887" s="260"/>
      <c r="L887" s="260"/>
      <c r="M887" s="260"/>
      <c r="N887" s="260"/>
      <c r="O887" s="260"/>
      <c r="P887" s="260"/>
    </row>
    <row r="888" spans="1:16" ht="15.75" customHeight="1">
      <c r="A888" s="291"/>
      <c r="B888" s="322"/>
      <c r="C888" s="260"/>
      <c r="D888" s="260"/>
      <c r="E888" s="260"/>
      <c r="F888" s="260"/>
      <c r="G888" s="260"/>
      <c r="H888" s="260"/>
      <c r="I888" s="260"/>
      <c r="J888" s="299"/>
      <c r="K888" s="260"/>
      <c r="L888" s="260"/>
      <c r="M888" s="260"/>
      <c r="N888" s="260"/>
      <c r="O888" s="260"/>
      <c r="P888" s="260"/>
    </row>
    <row r="889" spans="1:16" ht="15.75" customHeight="1">
      <c r="A889" s="291"/>
      <c r="B889" s="322"/>
      <c r="C889" s="260"/>
      <c r="D889" s="260"/>
      <c r="E889" s="260"/>
      <c r="F889" s="260"/>
      <c r="G889" s="260"/>
      <c r="H889" s="260"/>
      <c r="I889" s="260"/>
      <c r="J889" s="299"/>
      <c r="K889" s="260"/>
      <c r="L889" s="260"/>
      <c r="M889" s="260"/>
      <c r="N889" s="260"/>
      <c r="O889" s="260"/>
      <c r="P889" s="260"/>
    </row>
    <row r="890" spans="1:16" ht="15.75" customHeight="1">
      <c r="A890" s="291"/>
      <c r="B890" s="322"/>
      <c r="C890" s="260"/>
      <c r="D890" s="260"/>
      <c r="E890" s="260"/>
      <c r="F890" s="260"/>
      <c r="G890" s="260"/>
      <c r="H890" s="260"/>
      <c r="I890" s="260"/>
      <c r="J890" s="299"/>
      <c r="K890" s="260"/>
      <c r="L890" s="260"/>
      <c r="M890" s="260"/>
      <c r="N890" s="260"/>
      <c r="O890" s="260"/>
      <c r="P890" s="260"/>
    </row>
    <row r="891" spans="1:16" ht="15.75" customHeight="1">
      <c r="A891" s="291"/>
      <c r="B891" s="322"/>
      <c r="C891" s="260"/>
      <c r="D891" s="260"/>
      <c r="E891" s="260"/>
      <c r="F891" s="260"/>
      <c r="G891" s="260"/>
      <c r="H891" s="260"/>
      <c r="I891" s="260"/>
      <c r="J891" s="299"/>
      <c r="K891" s="260"/>
      <c r="L891" s="260"/>
      <c r="M891" s="260"/>
      <c r="N891" s="260"/>
      <c r="O891" s="260"/>
      <c r="P891" s="260"/>
    </row>
    <row r="892" spans="1:16" ht="15.75" customHeight="1">
      <c r="A892" s="291"/>
      <c r="B892" s="322"/>
      <c r="C892" s="260"/>
      <c r="D892" s="260"/>
      <c r="E892" s="260"/>
      <c r="F892" s="260"/>
      <c r="G892" s="260"/>
      <c r="H892" s="260"/>
      <c r="I892" s="260"/>
      <c r="J892" s="299"/>
      <c r="K892" s="260"/>
      <c r="L892" s="260"/>
      <c r="M892" s="260"/>
      <c r="N892" s="260"/>
      <c r="O892" s="260"/>
      <c r="P892" s="260"/>
    </row>
    <row r="893" spans="1:16" ht="15.75" customHeight="1">
      <c r="A893" s="291"/>
      <c r="B893" s="322"/>
      <c r="C893" s="260"/>
      <c r="D893" s="260"/>
      <c r="E893" s="260"/>
      <c r="F893" s="260"/>
      <c r="G893" s="260"/>
      <c r="H893" s="260"/>
      <c r="I893" s="260"/>
      <c r="J893" s="299"/>
      <c r="K893" s="260"/>
      <c r="L893" s="260"/>
      <c r="M893" s="260"/>
      <c r="N893" s="260"/>
      <c r="O893" s="260"/>
      <c r="P893" s="260"/>
    </row>
    <row r="894" spans="1:16" ht="15.75" customHeight="1">
      <c r="A894" s="291"/>
      <c r="B894" s="322"/>
      <c r="C894" s="260"/>
      <c r="D894" s="260"/>
      <c r="E894" s="260"/>
      <c r="F894" s="260"/>
      <c r="G894" s="260"/>
      <c r="H894" s="260"/>
      <c r="I894" s="260"/>
      <c r="J894" s="299"/>
      <c r="K894" s="260"/>
      <c r="L894" s="260"/>
      <c r="M894" s="260"/>
      <c r="N894" s="260"/>
      <c r="O894" s="260"/>
      <c r="P894" s="260"/>
    </row>
    <row r="895" spans="1:16" ht="15.75" customHeight="1">
      <c r="A895" s="291"/>
      <c r="B895" s="322"/>
      <c r="C895" s="260"/>
      <c r="D895" s="260"/>
      <c r="E895" s="260"/>
      <c r="F895" s="260"/>
      <c r="G895" s="260"/>
      <c r="H895" s="260"/>
      <c r="I895" s="260"/>
      <c r="J895" s="299"/>
      <c r="K895" s="260"/>
      <c r="L895" s="260"/>
      <c r="M895" s="260"/>
      <c r="N895" s="260"/>
      <c r="O895" s="260"/>
      <c r="P895" s="260"/>
    </row>
    <row r="896" spans="1:16" ht="15.75" customHeight="1">
      <c r="A896" s="291"/>
      <c r="B896" s="322"/>
      <c r="C896" s="260"/>
      <c r="D896" s="260"/>
      <c r="E896" s="260"/>
      <c r="F896" s="260"/>
      <c r="G896" s="260"/>
      <c r="H896" s="260"/>
      <c r="I896" s="260"/>
      <c r="J896" s="299"/>
      <c r="K896" s="260"/>
      <c r="L896" s="260"/>
      <c r="M896" s="260"/>
      <c r="N896" s="260"/>
      <c r="O896" s="260"/>
      <c r="P896" s="260"/>
    </row>
    <row r="897" spans="1:16" ht="15.75" customHeight="1">
      <c r="A897" s="291"/>
      <c r="B897" s="322"/>
      <c r="C897" s="260"/>
      <c r="D897" s="260"/>
      <c r="E897" s="260"/>
      <c r="F897" s="260"/>
      <c r="G897" s="260"/>
      <c r="H897" s="260"/>
      <c r="I897" s="260"/>
      <c r="J897" s="299"/>
      <c r="K897" s="260"/>
      <c r="L897" s="260"/>
      <c r="M897" s="260"/>
      <c r="N897" s="260"/>
      <c r="O897" s="260"/>
      <c r="P897" s="260"/>
    </row>
    <row r="898" spans="1:16" ht="15.75" customHeight="1">
      <c r="A898" s="291"/>
      <c r="B898" s="322"/>
      <c r="C898" s="260"/>
      <c r="D898" s="260"/>
      <c r="E898" s="260"/>
      <c r="F898" s="260"/>
      <c r="G898" s="260"/>
      <c r="H898" s="260"/>
      <c r="I898" s="260"/>
      <c r="J898" s="299"/>
      <c r="K898" s="260"/>
      <c r="L898" s="260"/>
      <c r="M898" s="260"/>
      <c r="N898" s="260"/>
      <c r="O898" s="260"/>
      <c r="P898" s="260"/>
    </row>
    <row r="899" spans="1:16" ht="15.75" customHeight="1">
      <c r="A899" s="291"/>
      <c r="B899" s="322"/>
      <c r="C899" s="260"/>
      <c r="D899" s="260"/>
      <c r="E899" s="260"/>
      <c r="F899" s="260"/>
      <c r="G899" s="260"/>
      <c r="H899" s="260"/>
      <c r="I899" s="260"/>
      <c r="J899" s="299"/>
      <c r="K899" s="260"/>
      <c r="L899" s="260"/>
      <c r="M899" s="260"/>
      <c r="N899" s="260"/>
      <c r="O899" s="260"/>
      <c r="P899" s="260"/>
    </row>
    <row r="900" spans="1:16" ht="15.75" customHeight="1">
      <c r="A900" s="291"/>
      <c r="B900" s="322"/>
      <c r="C900" s="260"/>
      <c r="D900" s="260"/>
      <c r="E900" s="260"/>
      <c r="F900" s="260"/>
      <c r="G900" s="260"/>
      <c r="H900" s="260"/>
      <c r="I900" s="260"/>
      <c r="J900" s="299"/>
      <c r="K900" s="260"/>
      <c r="L900" s="260"/>
      <c r="M900" s="260"/>
      <c r="N900" s="260"/>
      <c r="O900" s="260"/>
      <c r="P900" s="260"/>
    </row>
    <row r="901" spans="1:16" ht="15.75" customHeight="1">
      <c r="A901" s="291"/>
      <c r="B901" s="322"/>
      <c r="C901" s="260"/>
      <c r="D901" s="260"/>
      <c r="E901" s="260"/>
      <c r="F901" s="260"/>
      <c r="G901" s="260"/>
      <c r="H901" s="260"/>
      <c r="I901" s="260"/>
      <c r="J901" s="299"/>
      <c r="K901" s="260"/>
      <c r="L901" s="260"/>
      <c r="M901" s="260"/>
      <c r="N901" s="260"/>
      <c r="O901" s="260"/>
      <c r="P901" s="260"/>
    </row>
    <row r="902" spans="1:16" ht="15.75" customHeight="1">
      <c r="A902" s="291"/>
      <c r="B902" s="322"/>
      <c r="C902" s="260"/>
      <c r="D902" s="260"/>
      <c r="E902" s="260"/>
      <c r="F902" s="260"/>
      <c r="G902" s="260"/>
      <c r="H902" s="260"/>
      <c r="I902" s="260"/>
      <c r="J902" s="299"/>
      <c r="K902" s="260"/>
      <c r="L902" s="260"/>
      <c r="M902" s="260"/>
      <c r="N902" s="260"/>
      <c r="O902" s="260"/>
      <c r="P902" s="260"/>
    </row>
    <row r="903" spans="1:16" ht="15.75" customHeight="1">
      <c r="A903" s="291"/>
      <c r="B903" s="322"/>
      <c r="C903" s="260"/>
      <c r="D903" s="260"/>
      <c r="E903" s="260"/>
      <c r="F903" s="260"/>
      <c r="G903" s="260"/>
      <c r="H903" s="260"/>
      <c r="I903" s="260"/>
      <c r="J903" s="299"/>
      <c r="K903" s="260"/>
      <c r="L903" s="260"/>
      <c r="M903" s="260"/>
      <c r="N903" s="260"/>
      <c r="O903" s="260"/>
      <c r="P903" s="260"/>
    </row>
    <row r="904" spans="1:16" ht="15.75" customHeight="1">
      <c r="A904" s="291"/>
      <c r="B904" s="322"/>
      <c r="C904" s="260"/>
      <c r="D904" s="260"/>
      <c r="E904" s="260"/>
      <c r="F904" s="260"/>
      <c r="G904" s="260"/>
      <c r="H904" s="260"/>
      <c r="I904" s="260"/>
      <c r="J904" s="299"/>
      <c r="K904" s="260"/>
      <c r="L904" s="260"/>
      <c r="M904" s="260"/>
      <c r="N904" s="260"/>
      <c r="O904" s="260"/>
      <c r="P904" s="260"/>
    </row>
    <row r="905" spans="1:16" ht="15.75" customHeight="1">
      <c r="A905" s="291"/>
      <c r="B905" s="322"/>
      <c r="C905" s="260"/>
      <c r="D905" s="260"/>
      <c r="E905" s="260"/>
      <c r="F905" s="260"/>
      <c r="G905" s="260"/>
      <c r="H905" s="260"/>
      <c r="I905" s="260"/>
      <c r="J905" s="299"/>
      <c r="K905" s="260"/>
      <c r="L905" s="260"/>
      <c r="M905" s="260"/>
      <c r="N905" s="260"/>
      <c r="O905" s="260"/>
      <c r="P905" s="260"/>
    </row>
    <row r="906" spans="1:16" ht="15.75" customHeight="1">
      <c r="A906" s="291"/>
      <c r="B906" s="322"/>
      <c r="C906" s="260"/>
      <c r="D906" s="260"/>
      <c r="E906" s="260"/>
      <c r="F906" s="260"/>
      <c r="G906" s="260"/>
      <c r="H906" s="260"/>
      <c r="I906" s="260"/>
      <c r="J906" s="299"/>
      <c r="K906" s="260"/>
      <c r="L906" s="260"/>
      <c r="M906" s="260"/>
      <c r="N906" s="260"/>
      <c r="O906" s="260"/>
      <c r="P906" s="260"/>
    </row>
    <row r="907" spans="1:16" ht="15.75" customHeight="1">
      <c r="A907" s="291"/>
      <c r="B907" s="322"/>
      <c r="C907" s="260"/>
      <c r="D907" s="260"/>
      <c r="E907" s="260"/>
      <c r="F907" s="260"/>
      <c r="G907" s="260"/>
      <c r="H907" s="260"/>
      <c r="I907" s="260"/>
      <c r="J907" s="299"/>
      <c r="K907" s="260"/>
      <c r="L907" s="260"/>
      <c r="M907" s="260"/>
      <c r="N907" s="260"/>
      <c r="O907" s="260"/>
      <c r="P907" s="260"/>
    </row>
    <row r="908" spans="1:16" ht="15.75" customHeight="1">
      <c r="A908" s="291"/>
      <c r="B908" s="322"/>
      <c r="C908" s="260"/>
      <c r="D908" s="260"/>
      <c r="E908" s="260"/>
      <c r="F908" s="260"/>
      <c r="G908" s="260"/>
      <c r="H908" s="260"/>
      <c r="I908" s="260"/>
      <c r="J908" s="299"/>
      <c r="K908" s="260"/>
      <c r="L908" s="260"/>
      <c r="M908" s="260"/>
      <c r="N908" s="260"/>
      <c r="O908" s="260"/>
      <c r="P908" s="260"/>
    </row>
    <row r="909" spans="1:16" ht="15.75" customHeight="1">
      <c r="A909" s="291"/>
      <c r="B909" s="322"/>
      <c r="C909" s="260"/>
      <c r="D909" s="260"/>
      <c r="E909" s="260"/>
      <c r="F909" s="260"/>
      <c r="G909" s="260"/>
      <c r="H909" s="260"/>
      <c r="I909" s="260"/>
      <c r="J909" s="299"/>
      <c r="K909" s="260"/>
      <c r="L909" s="260"/>
      <c r="M909" s="260"/>
      <c r="N909" s="260"/>
      <c r="O909" s="260"/>
      <c r="P909" s="260"/>
    </row>
    <row r="910" spans="1:16" ht="15.75" customHeight="1">
      <c r="A910" s="291"/>
      <c r="B910" s="322"/>
      <c r="C910" s="260"/>
      <c r="D910" s="260"/>
      <c r="E910" s="260"/>
      <c r="F910" s="260"/>
      <c r="G910" s="260"/>
      <c r="H910" s="260"/>
      <c r="I910" s="260"/>
      <c r="J910" s="299"/>
      <c r="K910" s="260"/>
      <c r="L910" s="260"/>
      <c r="M910" s="260"/>
      <c r="N910" s="260"/>
      <c r="O910" s="260"/>
      <c r="P910" s="260"/>
    </row>
    <row r="911" spans="1:16" ht="15.75" customHeight="1">
      <c r="A911" s="291"/>
      <c r="B911" s="322"/>
      <c r="C911" s="260"/>
      <c r="D911" s="260"/>
      <c r="E911" s="260"/>
      <c r="F911" s="260"/>
      <c r="G911" s="260"/>
      <c r="H911" s="260"/>
      <c r="I911" s="260"/>
      <c r="J911" s="299"/>
      <c r="K911" s="260"/>
      <c r="L911" s="260"/>
      <c r="M911" s="260"/>
      <c r="N911" s="260"/>
      <c r="O911" s="260"/>
      <c r="P911" s="260"/>
    </row>
    <row r="912" spans="1:16" ht="15.75" customHeight="1">
      <c r="A912" s="291"/>
      <c r="B912" s="322"/>
      <c r="C912" s="260"/>
      <c r="D912" s="260"/>
      <c r="E912" s="260"/>
      <c r="F912" s="260"/>
      <c r="G912" s="260"/>
      <c r="H912" s="260"/>
      <c r="I912" s="260"/>
      <c r="J912" s="299"/>
      <c r="K912" s="260"/>
      <c r="L912" s="260"/>
      <c r="M912" s="260"/>
      <c r="N912" s="260"/>
      <c r="O912" s="260"/>
      <c r="P912" s="260"/>
    </row>
    <row r="913" spans="1:16" ht="15.75" customHeight="1">
      <c r="A913" s="291"/>
      <c r="B913" s="322"/>
      <c r="C913" s="260"/>
      <c r="D913" s="260"/>
      <c r="E913" s="260"/>
      <c r="F913" s="260"/>
      <c r="G913" s="260"/>
      <c r="H913" s="260"/>
      <c r="I913" s="260"/>
      <c r="J913" s="299"/>
      <c r="K913" s="260"/>
      <c r="L913" s="260"/>
      <c r="M913" s="260"/>
      <c r="N913" s="260"/>
      <c r="O913" s="260"/>
      <c r="P913" s="260"/>
    </row>
    <row r="914" spans="1:16" ht="15.75" customHeight="1">
      <c r="A914" s="291"/>
      <c r="B914" s="322"/>
      <c r="C914" s="260"/>
      <c r="D914" s="260"/>
      <c r="E914" s="260"/>
      <c r="F914" s="260"/>
      <c r="G914" s="260"/>
      <c r="H914" s="260"/>
      <c r="I914" s="260"/>
      <c r="J914" s="299"/>
      <c r="K914" s="260"/>
      <c r="L914" s="260"/>
      <c r="M914" s="260"/>
      <c r="N914" s="260"/>
      <c r="O914" s="260"/>
      <c r="P914" s="260"/>
    </row>
    <row r="915" spans="1:16" ht="15.75" customHeight="1">
      <c r="A915" s="291"/>
      <c r="B915" s="322"/>
      <c r="C915" s="260"/>
      <c r="D915" s="260"/>
      <c r="E915" s="260"/>
      <c r="F915" s="260"/>
      <c r="G915" s="260"/>
      <c r="H915" s="260"/>
      <c r="I915" s="260"/>
      <c r="J915" s="299"/>
      <c r="K915" s="260"/>
      <c r="L915" s="260"/>
      <c r="M915" s="260"/>
      <c r="N915" s="260"/>
      <c r="O915" s="260"/>
      <c r="P915" s="260"/>
    </row>
    <row r="916" spans="1:16" ht="15.75" customHeight="1">
      <c r="A916" s="291"/>
      <c r="B916" s="322"/>
      <c r="C916" s="260"/>
      <c r="D916" s="260"/>
      <c r="E916" s="260"/>
      <c r="F916" s="260"/>
      <c r="G916" s="260"/>
      <c r="H916" s="260"/>
      <c r="I916" s="260"/>
      <c r="J916" s="299"/>
      <c r="K916" s="260"/>
      <c r="L916" s="260"/>
      <c r="M916" s="260"/>
      <c r="N916" s="260"/>
      <c r="O916" s="260"/>
      <c r="P916" s="260"/>
    </row>
    <row r="917" spans="1:16" ht="15.75" customHeight="1">
      <c r="A917" s="291"/>
      <c r="B917" s="322"/>
      <c r="C917" s="260"/>
      <c r="D917" s="260"/>
      <c r="E917" s="260"/>
      <c r="F917" s="260"/>
      <c r="G917" s="260"/>
      <c r="H917" s="260"/>
      <c r="I917" s="260"/>
      <c r="J917" s="299"/>
      <c r="K917" s="260"/>
      <c r="L917" s="260"/>
      <c r="M917" s="260"/>
      <c r="N917" s="260"/>
      <c r="O917" s="260"/>
      <c r="P917" s="260"/>
    </row>
    <row r="918" spans="1:16" ht="15.75" customHeight="1">
      <c r="A918" s="291"/>
      <c r="B918" s="322"/>
      <c r="C918" s="260"/>
      <c r="D918" s="260"/>
      <c r="E918" s="260"/>
      <c r="F918" s="260"/>
      <c r="G918" s="260"/>
      <c r="H918" s="260"/>
      <c r="I918" s="260"/>
      <c r="J918" s="299"/>
      <c r="K918" s="260"/>
      <c r="L918" s="260"/>
      <c r="M918" s="260"/>
      <c r="N918" s="260"/>
      <c r="O918" s="260"/>
      <c r="P918" s="260"/>
    </row>
    <row r="919" spans="1:16" ht="15.75" customHeight="1">
      <c r="A919" s="291"/>
      <c r="B919" s="322"/>
      <c r="C919" s="260"/>
      <c r="D919" s="260"/>
      <c r="E919" s="260"/>
      <c r="F919" s="260"/>
      <c r="G919" s="260"/>
      <c r="H919" s="260"/>
      <c r="I919" s="260"/>
      <c r="J919" s="299"/>
      <c r="K919" s="260"/>
      <c r="L919" s="260"/>
      <c r="M919" s="260"/>
      <c r="N919" s="260"/>
      <c r="O919" s="260"/>
      <c r="P919" s="260"/>
    </row>
    <row r="920" spans="1:16" ht="15.75" customHeight="1">
      <c r="A920" s="291"/>
      <c r="B920" s="322"/>
      <c r="C920" s="260"/>
      <c r="D920" s="260"/>
      <c r="E920" s="260"/>
      <c r="F920" s="260"/>
      <c r="G920" s="260"/>
      <c r="H920" s="260"/>
      <c r="I920" s="260"/>
      <c r="J920" s="299"/>
      <c r="K920" s="260"/>
      <c r="L920" s="260"/>
      <c r="M920" s="260"/>
      <c r="N920" s="260"/>
      <c r="O920" s="260"/>
      <c r="P920" s="260"/>
    </row>
    <row r="921" spans="1:16" ht="15.75" customHeight="1">
      <c r="A921" s="291"/>
      <c r="B921" s="322"/>
      <c r="C921" s="260"/>
      <c r="D921" s="260"/>
      <c r="E921" s="260"/>
      <c r="F921" s="260"/>
      <c r="G921" s="260"/>
      <c r="H921" s="260"/>
      <c r="I921" s="260"/>
      <c r="J921" s="299"/>
      <c r="K921" s="260"/>
      <c r="L921" s="260"/>
      <c r="M921" s="260"/>
      <c r="N921" s="260"/>
      <c r="O921" s="260"/>
      <c r="P921" s="260"/>
    </row>
    <row r="922" spans="1:16" ht="15.75" customHeight="1">
      <c r="A922" s="291"/>
      <c r="B922" s="322"/>
      <c r="C922" s="260"/>
      <c r="D922" s="260"/>
      <c r="E922" s="260"/>
      <c r="F922" s="260"/>
      <c r="G922" s="260"/>
      <c r="H922" s="260"/>
      <c r="I922" s="260"/>
      <c r="J922" s="299"/>
      <c r="K922" s="260"/>
      <c r="L922" s="260"/>
      <c r="M922" s="260"/>
      <c r="N922" s="260"/>
      <c r="O922" s="260"/>
      <c r="P922" s="260"/>
    </row>
    <row r="923" spans="1:16" ht="15.75" customHeight="1">
      <c r="A923" s="291"/>
      <c r="B923" s="322"/>
      <c r="C923" s="260"/>
      <c r="D923" s="260"/>
      <c r="E923" s="260"/>
      <c r="F923" s="260"/>
      <c r="G923" s="260"/>
      <c r="H923" s="260"/>
      <c r="I923" s="260"/>
      <c r="J923" s="299"/>
      <c r="K923" s="260"/>
      <c r="L923" s="260"/>
      <c r="M923" s="260"/>
      <c r="N923" s="260"/>
      <c r="O923" s="260"/>
      <c r="P923" s="260"/>
    </row>
    <row r="924" spans="1:16" ht="15.75" customHeight="1">
      <c r="A924" s="291"/>
      <c r="B924" s="322"/>
      <c r="C924" s="260"/>
      <c r="D924" s="260"/>
      <c r="E924" s="260"/>
      <c r="F924" s="260"/>
      <c r="G924" s="260"/>
      <c r="H924" s="260"/>
      <c r="I924" s="260"/>
      <c r="J924" s="299"/>
      <c r="K924" s="260"/>
      <c r="L924" s="260"/>
      <c r="M924" s="260"/>
      <c r="N924" s="260"/>
      <c r="O924" s="260"/>
      <c r="P924" s="260"/>
    </row>
    <row r="925" spans="1:16" ht="15.75" customHeight="1">
      <c r="A925" s="291"/>
      <c r="B925" s="322"/>
      <c r="C925" s="260"/>
      <c r="D925" s="260"/>
      <c r="E925" s="260"/>
      <c r="F925" s="260"/>
      <c r="G925" s="260"/>
      <c r="H925" s="260"/>
      <c r="I925" s="260"/>
      <c r="J925" s="299"/>
      <c r="K925" s="260"/>
      <c r="L925" s="260"/>
      <c r="M925" s="260"/>
      <c r="N925" s="260"/>
      <c r="O925" s="260"/>
      <c r="P925" s="260"/>
    </row>
    <row r="926" spans="1:16" ht="15.75" customHeight="1">
      <c r="A926" s="291"/>
      <c r="B926" s="322"/>
      <c r="C926" s="260"/>
      <c r="D926" s="260"/>
      <c r="E926" s="260"/>
      <c r="F926" s="260"/>
      <c r="G926" s="260"/>
      <c r="H926" s="260"/>
      <c r="I926" s="260"/>
      <c r="J926" s="299"/>
      <c r="K926" s="260"/>
      <c r="L926" s="260"/>
      <c r="M926" s="260"/>
      <c r="N926" s="260"/>
      <c r="O926" s="260"/>
      <c r="P926" s="260"/>
    </row>
    <row r="927" spans="1:16" ht="15.75" customHeight="1">
      <c r="A927" s="291"/>
      <c r="B927" s="322"/>
      <c r="C927" s="260"/>
      <c r="D927" s="260"/>
      <c r="E927" s="260"/>
      <c r="F927" s="260"/>
      <c r="G927" s="260"/>
      <c r="H927" s="260"/>
      <c r="I927" s="260"/>
      <c r="J927" s="299"/>
      <c r="K927" s="260"/>
      <c r="L927" s="260"/>
      <c r="M927" s="260"/>
      <c r="N927" s="260"/>
      <c r="O927" s="260"/>
      <c r="P927" s="260"/>
    </row>
    <row r="928" spans="1:16" ht="15.75" customHeight="1">
      <c r="A928" s="291"/>
      <c r="B928" s="322"/>
      <c r="C928" s="260"/>
      <c r="D928" s="260"/>
      <c r="E928" s="260"/>
      <c r="F928" s="260"/>
      <c r="G928" s="260"/>
      <c r="H928" s="260"/>
      <c r="I928" s="260"/>
      <c r="J928" s="299"/>
      <c r="K928" s="260"/>
      <c r="L928" s="260"/>
      <c r="M928" s="260"/>
      <c r="N928" s="260"/>
      <c r="O928" s="260"/>
      <c r="P928" s="260"/>
    </row>
    <row r="929" spans="1:16" ht="15.75" customHeight="1">
      <c r="A929" s="291"/>
      <c r="B929" s="322"/>
      <c r="C929" s="260"/>
      <c r="D929" s="260"/>
      <c r="E929" s="260"/>
      <c r="F929" s="260"/>
      <c r="G929" s="260"/>
      <c r="H929" s="260"/>
      <c r="I929" s="260"/>
      <c r="J929" s="299"/>
      <c r="K929" s="260"/>
      <c r="L929" s="260"/>
      <c r="M929" s="260"/>
      <c r="N929" s="260"/>
      <c r="O929" s="260"/>
      <c r="P929" s="260"/>
    </row>
    <row r="930" spans="1:16" ht="15.75" customHeight="1">
      <c r="A930" s="291"/>
      <c r="B930" s="322"/>
      <c r="C930" s="260"/>
      <c r="D930" s="260"/>
      <c r="E930" s="260"/>
      <c r="F930" s="260"/>
      <c r="G930" s="260"/>
      <c r="H930" s="260"/>
      <c r="I930" s="260"/>
      <c r="J930" s="299"/>
      <c r="K930" s="260"/>
      <c r="L930" s="260"/>
      <c r="M930" s="260"/>
      <c r="N930" s="260"/>
      <c r="O930" s="260"/>
      <c r="P930" s="260"/>
    </row>
    <row r="931" spans="1:16" ht="15.75" customHeight="1">
      <c r="A931" s="291"/>
      <c r="B931" s="322"/>
      <c r="C931" s="260"/>
      <c r="D931" s="260"/>
      <c r="E931" s="260"/>
      <c r="F931" s="260"/>
      <c r="G931" s="260"/>
      <c r="H931" s="260"/>
      <c r="I931" s="260"/>
      <c r="J931" s="299"/>
      <c r="K931" s="260"/>
      <c r="L931" s="260"/>
      <c r="M931" s="260"/>
      <c r="N931" s="260"/>
      <c r="O931" s="260"/>
      <c r="P931" s="260"/>
    </row>
    <row r="932" spans="1:16" ht="15.75" customHeight="1">
      <c r="A932" s="291"/>
      <c r="B932" s="322"/>
      <c r="C932" s="260"/>
      <c r="D932" s="260"/>
      <c r="E932" s="260"/>
      <c r="F932" s="260"/>
      <c r="G932" s="260"/>
      <c r="H932" s="260"/>
      <c r="I932" s="260"/>
      <c r="J932" s="299"/>
      <c r="K932" s="260"/>
      <c r="L932" s="260"/>
      <c r="M932" s="260"/>
      <c r="N932" s="260"/>
      <c r="O932" s="260"/>
      <c r="P932" s="260"/>
    </row>
    <row r="933" spans="1:16" ht="15.75" customHeight="1">
      <c r="A933" s="291"/>
      <c r="B933" s="322"/>
      <c r="C933" s="260"/>
      <c r="D933" s="260"/>
      <c r="E933" s="260"/>
      <c r="F933" s="260"/>
      <c r="G933" s="260"/>
      <c r="H933" s="260"/>
      <c r="I933" s="260"/>
      <c r="J933" s="299"/>
      <c r="K933" s="260"/>
      <c r="L933" s="260"/>
      <c r="M933" s="260"/>
      <c r="N933" s="260"/>
      <c r="O933" s="260"/>
      <c r="P933" s="260"/>
    </row>
    <row r="934" spans="1:16" ht="15.75" customHeight="1">
      <c r="A934" s="291"/>
      <c r="B934" s="322"/>
      <c r="C934" s="260"/>
      <c r="D934" s="260"/>
      <c r="E934" s="260"/>
      <c r="F934" s="260"/>
      <c r="G934" s="260"/>
      <c r="H934" s="260"/>
      <c r="I934" s="260"/>
      <c r="J934" s="299"/>
      <c r="K934" s="260"/>
      <c r="L934" s="260"/>
      <c r="M934" s="260"/>
      <c r="N934" s="260"/>
      <c r="O934" s="260"/>
      <c r="P934" s="260"/>
    </row>
    <row r="935" spans="1:16" ht="15.75" customHeight="1">
      <c r="A935" s="291"/>
      <c r="B935" s="322"/>
      <c r="C935" s="260"/>
      <c r="D935" s="260"/>
      <c r="E935" s="260"/>
      <c r="F935" s="260"/>
      <c r="G935" s="260"/>
      <c r="H935" s="260"/>
      <c r="I935" s="260"/>
      <c r="J935" s="299"/>
      <c r="K935" s="260"/>
      <c r="L935" s="260"/>
      <c r="M935" s="260"/>
      <c r="N935" s="260"/>
      <c r="O935" s="260"/>
      <c r="P935" s="260"/>
    </row>
    <row r="936" spans="1:16" ht="15.75" customHeight="1">
      <c r="A936" s="291"/>
      <c r="B936" s="322"/>
      <c r="C936" s="260"/>
      <c r="D936" s="260"/>
      <c r="E936" s="260"/>
      <c r="F936" s="260"/>
      <c r="G936" s="260"/>
      <c r="H936" s="260"/>
      <c r="I936" s="260"/>
      <c r="J936" s="299"/>
      <c r="K936" s="260"/>
      <c r="L936" s="260"/>
      <c r="M936" s="260"/>
      <c r="N936" s="260"/>
      <c r="O936" s="260"/>
      <c r="P936" s="260"/>
    </row>
    <row r="937" spans="1:16" ht="15.75" customHeight="1">
      <c r="A937" s="291"/>
      <c r="B937" s="322"/>
      <c r="C937" s="260"/>
      <c r="D937" s="260"/>
      <c r="E937" s="260"/>
      <c r="F937" s="260"/>
      <c r="G937" s="260"/>
      <c r="H937" s="260"/>
      <c r="I937" s="260"/>
      <c r="J937" s="299"/>
      <c r="K937" s="260"/>
      <c r="L937" s="260"/>
      <c r="M937" s="260"/>
      <c r="N937" s="260"/>
      <c r="O937" s="260"/>
      <c r="P937" s="260"/>
    </row>
    <row r="938" spans="1:16" ht="15.75" customHeight="1">
      <c r="A938" s="291"/>
      <c r="B938" s="322"/>
      <c r="C938" s="260"/>
      <c r="D938" s="260"/>
      <c r="E938" s="260"/>
      <c r="F938" s="260"/>
      <c r="G938" s="260"/>
      <c r="H938" s="260"/>
      <c r="I938" s="260"/>
      <c r="J938" s="299"/>
      <c r="K938" s="260"/>
      <c r="L938" s="260"/>
      <c r="M938" s="260"/>
      <c r="N938" s="260"/>
      <c r="O938" s="260"/>
      <c r="P938" s="260"/>
    </row>
    <row r="939" spans="1:16" ht="15.75" customHeight="1">
      <c r="A939" s="291"/>
      <c r="B939" s="322"/>
      <c r="C939" s="260"/>
      <c r="D939" s="260"/>
      <c r="E939" s="260"/>
      <c r="F939" s="260"/>
      <c r="G939" s="260"/>
      <c r="H939" s="260"/>
      <c r="I939" s="260"/>
      <c r="J939" s="299"/>
      <c r="K939" s="260"/>
      <c r="L939" s="260"/>
      <c r="M939" s="260"/>
      <c r="N939" s="260"/>
      <c r="O939" s="260"/>
      <c r="P939" s="260"/>
    </row>
    <row r="940" spans="1:16" ht="15.75" customHeight="1">
      <c r="A940" s="291"/>
      <c r="B940" s="322"/>
      <c r="C940" s="260"/>
      <c r="D940" s="260"/>
      <c r="E940" s="260"/>
      <c r="F940" s="260"/>
      <c r="G940" s="260"/>
      <c r="H940" s="260"/>
      <c r="I940" s="260"/>
      <c r="J940" s="299"/>
      <c r="K940" s="260"/>
      <c r="L940" s="260"/>
      <c r="M940" s="260"/>
      <c r="N940" s="260"/>
      <c r="O940" s="260"/>
      <c r="P940" s="260"/>
    </row>
    <row r="941" spans="1:16" ht="15.75" customHeight="1">
      <c r="A941" s="291"/>
      <c r="B941" s="322"/>
      <c r="C941" s="260"/>
      <c r="D941" s="260"/>
      <c r="E941" s="260"/>
      <c r="F941" s="260"/>
      <c r="G941" s="260"/>
      <c r="H941" s="260"/>
      <c r="I941" s="260"/>
      <c r="J941" s="299"/>
      <c r="K941" s="260"/>
      <c r="L941" s="260"/>
      <c r="M941" s="260"/>
      <c r="N941" s="260"/>
      <c r="O941" s="260"/>
      <c r="P941" s="260"/>
    </row>
    <row r="942" spans="1:16" ht="15.75" customHeight="1">
      <c r="A942" s="291"/>
      <c r="B942" s="322"/>
      <c r="C942" s="260"/>
      <c r="D942" s="260"/>
      <c r="E942" s="260"/>
      <c r="F942" s="260"/>
      <c r="G942" s="260"/>
      <c r="H942" s="260"/>
      <c r="I942" s="260"/>
      <c r="J942" s="299"/>
      <c r="K942" s="260"/>
      <c r="L942" s="260"/>
      <c r="M942" s="260"/>
      <c r="N942" s="260"/>
      <c r="O942" s="260"/>
      <c r="P942" s="260"/>
    </row>
    <row r="943" spans="1:16" ht="15.75" customHeight="1">
      <c r="A943" s="291"/>
      <c r="B943" s="322"/>
      <c r="C943" s="260"/>
      <c r="D943" s="260"/>
      <c r="E943" s="260"/>
      <c r="F943" s="260"/>
      <c r="G943" s="260"/>
      <c r="H943" s="260"/>
      <c r="I943" s="260"/>
      <c r="J943" s="299"/>
      <c r="K943" s="260"/>
      <c r="L943" s="260"/>
      <c r="M943" s="260"/>
      <c r="N943" s="260"/>
      <c r="O943" s="260"/>
      <c r="P943" s="260"/>
    </row>
    <row r="944" spans="1:16" ht="15.75" customHeight="1">
      <c r="A944" s="291"/>
      <c r="B944" s="322"/>
      <c r="C944" s="260"/>
      <c r="D944" s="260"/>
      <c r="E944" s="260"/>
      <c r="F944" s="260"/>
      <c r="G944" s="260"/>
      <c r="H944" s="260"/>
      <c r="I944" s="260"/>
      <c r="J944" s="299"/>
      <c r="K944" s="260"/>
      <c r="L944" s="260"/>
      <c r="M944" s="260"/>
      <c r="N944" s="260"/>
      <c r="O944" s="260"/>
      <c r="P944" s="260"/>
    </row>
    <row r="945" spans="1:16" ht="15.75" customHeight="1">
      <c r="A945" s="291"/>
      <c r="B945" s="322"/>
      <c r="C945" s="260"/>
      <c r="D945" s="260"/>
      <c r="E945" s="260"/>
      <c r="F945" s="260"/>
      <c r="G945" s="260"/>
      <c r="H945" s="260"/>
      <c r="I945" s="260"/>
      <c r="J945" s="299"/>
      <c r="K945" s="260"/>
      <c r="L945" s="260"/>
      <c r="M945" s="260"/>
      <c r="N945" s="260"/>
      <c r="O945" s="260"/>
      <c r="P945" s="260"/>
    </row>
    <row r="946" spans="1:16" ht="15.75" customHeight="1">
      <c r="A946" s="291"/>
      <c r="B946" s="322"/>
      <c r="C946" s="260"/>
      <c r="D946" s="260"/>
      <c r="E946" s="260"/>
      <c r="F946" s="260"/>
      <c r="G946" s="260"/>
      <c r="H946" s="260"/>
      <c r="I946" s="260"/>
      <c r="J946" s="299"/>
      <c r="K946" s="260"/>
      <c r="L946" s="260"/>
      <c r="M946" s="260"/>
      <c r="N946" s="260"/>
      <c r="O946" s="260"/>
      <c r="P946" s="260"/>
    </row>
    <row r="947" spans="1:16" ht="15.75" customHeight="1">
      <c r="A947" s="291"/>
      <c r="B947" s="322"/>
      <c r="C947" s="260"/>
      <c r="D947" s="260"/>
      <c r="E947" s="260"/>
      <c r="F947" s="260"/>
      <c r="G947" s="260"/>
      <c r="H947" s="260"/>
      <c r="I947" s="260"/>
      <c r="J947" s="299"/>
      <c r="K947" s="260"/>
      <c r="L947" s="260"/>
      <c r="M947" s="260"/>
      <c r="N947" s="260"/>
      <c r="O947" s="260"/>
      <c r="P947" s="260"/>
    </row>
    <row r="948" spans="1:16" ht="15.75" customHeight="1">
      <c r="A948" s="291"/>
      <c r="B948" s="322"/>
      <c r="C948" s="260"/>
      <c r="D948" s="260"/>
      <c r="E948" s="260"/>
      <c r="F948" s="260"/>
      <c r="G948" s="260"/>
      <c r="H948" s="260"/>
      <c r="I948" s="260"/>
      <c r="J948" s="299"/>
      <c r="K948" s="260"/>
      <c r="L948" s="260"/>
      <c r="M948" s="260"/>
      <c r="N948" s="260"/>
      <c r="O948" s="260"/>
      <c r="P948" s="260"/>
    </row>
    <row r="949" spans="1:16" ht="15.75" customHeight="1">
      <c r="A949" s="291"/>
      <c r="B949" s="322"/>
      <c r="C949" s="260"/>
      <c r="D949" s="260"/>
      <c r="E949" s="260"/>
      <c r="F949" s="260"/>
      <c r="G949" s="260"/>
      <c r="H949" s="260"/>
      <c r="I949" s="260"/>
      <c r="J949" s="299"/>
      <c r="K949" s="260"/>
      <c r="L949" s="260"/>
      <c r="M949" s="260"/>
      <c r="N949" s="260"/>
      <c r="O949" s="260"/>
      <c r="P949" s="260"/>
    </row>
    <row r="950" spans="1:16" ht="15.75" customHeight="1">
      <c r="A950" s="291"/>
      <c r="B950" s="322"/>
      <c r="C950" s="260"/>
      <c r="D950" s="260"/>
      <c r="E950" s="260"/>
      <c r="F950" s="260"/>
      <c r="G950" s="260"/>
      <c r="H950" s="260"/>
      <c r="I950" s="260"/>
      <c r="J950" s="299"/>
      <c r="K950" s="260"/>
      <c r="L950" s="260"/>
      <c r="M950" s="260"/>
      <c r="N950" s="260"/>
      <c r="O950" s="260"/>
      <c r="P950" s="260"/>
    </row>
    <row r="951" spans="1:16" ht="15.75" customHeight="1">
      <c r="A951" s="291"/>
      <c r="B951" s="322"/>
      <c r="C951" s="260"/>
      <c r="D951" s="260"/>
      <c r="E951" s="260"/>
      <c r="F951" s="260"/>
      <c r="G951" s="260"/>
      <c r="H951" s="260"/>
      <c r="I951" s="260"/>
      <c r="J951" s="299"/>
      <c r="K951" s="260"/>
      <c r="L951" s="260"/>
      <c r="M951" s="260"/>
      <c r="N951" s="260"/>
      <c r="O951" s="260"/>
      <c r="P951" s="260"/>
    </row>
    <row r="952" spans="1:16" ht="15.75" customHeight="1">
      <c r="A952" s="291"/>
      <c r="B952" s="322"/>
      <c r="C952" s="260"/>
      <c r="D952" s="260"/>
      <c r="E952" s="260"/>
      <c r="F952" s="260"/>
      <c r="G952" s="260"/>
      <c r="H952" s="260"/>
      <c r="I952" s="260"/>
      <c r="J952" s="299"/>
      <c r="K952" s="260"/>
      <c r="L952" s="260"/>
      <c r="M952" s="260"/>
      <c r="N952" s="260"/>
      <c r="O952" s="260"/>
      <c r="P952" s="260"/>
    </row>
    <row r="953" spans="1:16" ht="15.75" customHeight="1">
      <c r="A953" s="291"/>
      <c r="B953" s="322"/>
      <c r="C953" s="260"/>
      <c r="D953" s="260"/>
      <c r="E953" s="260"/>
      <c r="F953" s="260"/>
      <c r="G953" s="260"/>
      <c r="H953" s="260"/>
      <c r="I953" s="260"/>
      <c r="J953" s="299"/>
      <c r="K953" s="260"/>
      <c r="L953" s="260"/>
      <c r="M953" s="260"/>
      <c r="N953" s="260"/>
      <c r="O953" s="260"/>
      <c r="P953" s="260"/>
    </row>
    <row r="954" spans="1:16" ht="15.75" customHeight="1">
      <c r="A954" s="291"/>
      <c r="B954" s="322"/>
      <c r="C954" s="260"/>
      <c r="D954" s="260"/>
      <c r="E954" s="260"/>
      <c r="F954" s="260"/>
      <c r="G954" s="260"/>
      <c r="H954" s="260"/>
      <c r="I954" s="260"/>
      <c r="J954" s="299"/>
      <c r="K954" s="260"/>
      <c r="L954" s="260"/>
      <c r="M954" s="260"/>
      <c r="N954" s="260"/>
      <c r="O954" s="260"/>
      <c r="P954" s="260"/>
    </row>
    <row r="955" spans="1:16" ht="15.75" customHeight="1">
      <c r="A955" s="291"/>
      <c r="B955" s="322"/>
      <c r="C955" s="260"/>
      <c r="D955" s="260"/>
      <c r="E955" s="260"/>
      <c r="F955" s="260"/>
      <c r="G955" s="260"/>
      <c r="H955" s="260"/>
      <c r="I955" s="260"/>
      <c r="J955" s="299"/>
      <c r="K955" s="260"/>
      <c r="L955" s="260"/>
      <c r="M955" s="260"/>
      <c r="N955" s="260"/>
      <c r="O955" s="260"/>
      <c r="P955" s="260"/>
    </row>
    <row r="956" spans="1:16" ht="15.75" customHeight="1">
      <c r="A956" s="291"/>
      <c r="B956" s="322"/>
      <c r="C956" s="260"/>
      <c r="D956" s="260"/>
      <c r="E956" s="260"/>
      <c r="F956" s="260"/>
      <c r="G956" s="260"/>
      <c r="H956" s="260"/>
      <c r="I956" s="260"/>
      <c r="J956" s="299"/>
      <c r="K956" s="260"/>
      <c r="L956" s="260"/>
      <c r="M956" s="260"/>
      <c r="N956" s="260"/>
      <c r="O956" s="260"/>
      <c r="P956" s="260"/>
    </row>
    <row r="957" spans="1:16" ht="15.75" customHeight="1">
      <c r="A957" s="291"/>
      <c r="B957" s="322"/>
      <c r="C957" s="260"/>
      <c r="D957" s="260"/>
      <c r="E957" s="260"/>
      <c r="F957" s="260"/>
      <c r="G957" s="260"/>
      <c r="H957" s="260"/>
      <c r="I957" s="260"/>
      <c r="J957" s="299"/>
      <c r="K957" s="260"/>
      <c r="L957" s="260"/>
      <c r="M957" s="260"/>
      <c r="N957" s="260"/>
      <c r="O957" s="260"/>
      <c r="P957" s="260"/>
    </row>
    <row r="958" spans="1:16" ht="15.75" customHeight="1">
      <c r="A958" s="291"/>
      <c r="B958" s="322"/>
      <c r="C958" s="260"/>
      <c r="D958" s="260"/>
      <c r="E958" s="260"/>
      <c r="F958" s="260"/>
      <c r="G958" s="260"/>
      <c r="H958" s="260"/>
      <c r="I958" s="260"/>
      <c r="J958" s="299"/>
      <c r="K958" s="260"/>
      <c r="L958" s="260"/>
      <c r="M958" s="260"/>
      <c r="N958" s="260"/>
      <c r="O958" s="260"/>
      <c r="P958" s="260"/>
    </row>
    <row r="959" spans="1:16" ht="15.75" customHeight="1">
      <c r="A959" s="291"/>
      <c r="B959" s="322"/>
      <c r="C959" s="260"/>
      <c r="D959" s="260"/>
      <c r="E959" s="260"/>
      <c r="F959" s="260"/>
      <c r="G959" s="260"/>
      <c r="H959" s="260"/>
      <c r="I959" s="260"/>
      <c r="J959" s="299"/>
      <c r="K959" s="260"/>
      <c r="L959" s="260"/>
      <c r="M959" s="260"/>
      <c r="N959" s="260"/>
      <c r="O959" s="260"/>
      <c r="P959" s="260"/>
    </row>
    <row r="960" spans="1:16" ht="15.75" customHeight="1">
      <c r="A960" s="291"/>
      <c r="B960" s="322"/>
      <c r="C960" s="260"/>
      <c r="D960" s="260"/>
      <c r="E960" s="260"/>
      <c r="F960" s="260"/>
      <c r="G960" s="260"/>
      <c r="H960" s="260"/>
      <c r="I960" s="260"/>
      <c r="J960" s="299"/>
      <c r="K960" s="260"/>
      <c r="L960" s="260"/>
      <c r="M960" s="260"/>
      <c r="N960" s="260"/>
      <c r="O960" s="260"/>
      <c r="P960" s="260"/>
    </row>
    <row r="961" spans="1:16" ht="15.75" customHeight="1">
      <c r="A961" s="291"/>
      <c r="B961" s="322"/>
      <c r="C961" s="260"/>
      <c r="D961" s="260"/>
      <c r="E961" s="260"/>
      <c r="F961" s="260"/>
      <c r="G961" s="260"/>
      <c r="H961" s="260"/>
      <c r="I961" s="260"/>
      <c r="J961" s="299"/>
      <c r="K961" s="260"/>
      <c r="L961" s="260"/>
      <c r="M961" s="260"/>
      <c r="N961" s="260"/>
      <c r="O961" s="260"/>
      <c r="P961" s="260"/>
    </row>
    <row r="962" spans="1:16" ht="15.75" customHeight="1">
      <c r="A962" s="291"/>
      <c r="B962" s="322"/>
      <c r="C962" s="260"/>
      <c r="D962" s="260"/>
      <c r="E962" s="260"/>
      <c r="F962" s="260"/>
      <c r="G962" s="260"/>
      <c r="H962" s="260"/>
      <c r="I962" s="260"/>
      <c r="J962" s="299"/>
      <c r="K962" s="260"/>
      <c r="L962" s="260"/>
      <c r="M962" s="260"/>
      <c r="N962" s="260"/>
      <c r="O962" s="260"/>
      <c r="P962" s="260"/>
    </row>
    <row r="963" spans="1:16" ht="15.75" customHeight="1">
      <c r="A963" s="291"/>
      <c r="B963" s="322"/>
      <c r="C963" s="260"/>
      <c r="D963" s="260"/>
      <c r="E963" s="260"/>
      <c r="F963" s="260"/>
      <c r="G963" s="260"/>
      <c r="H963" s="260"/>
      <c r="I963" s="260"/>
      <c r="J963" s="299"/>
      <c r="K963" s="260"/>
      <c r="L963" s="260"/>
      <c r="M963" s="260"/>
      <c r="N963" s="260"/>
      <c r="O963" s="260"/>
      <c r="P963" s="260"/>
    </row>
    <row r="964" spans="1:16" ht="15.75" customHeight="1">
      <c r="A964" s="291"/>
      <c r="B964" s="322"/>
      <c r="C964" s="260"/>
      <c r="D964" s="260"/>
      <c r="E964" s="260"/>
      <c r="F964" s="260"/>
      <c r="G964" s="260"/>
      <c r="H964" s="260"/>
      <c r="I964" s="260"/>
      <c r="J964" s="299"/>
      <c r="K964" s="260"/>
      <c r="L964" s="260"/>
      <c r="M964" s="260"/>
      <c r="N964" s="260"/>
      <c r="O964" s="260"/>
      <c r="P964" s="260"/>
    </row>
    <row r="965" spans="1:16" ht="15.75" customHeight="1">
      <c r="A965" s="291"/>
      <c r="B965" s="322"/>
      <c r="C965" s="260"/>
      <c r="D965" s="260"/>
      <c r="E965" s="260"/>
      <c r="F965" s="260"/>
      <c r="G965" s="260"/>
      <c r="H965" s="260"/>
      <c r="I965" s="260"/>
      <c r="J965" s="299"/>
      <c r="K965" s="260"/>
      <c r="L965" s="260"/>
      <c r="M965" s="260"/>
      <c r="N965" s="260"/>
      <c r="O965" s="260"/>
      <c r="P965" s="260"/>
    </row>
    <row r="966" spans="1:16" ht="15.75" customHeight="1">
      <c r="A966" s="291"/>
      <c r="B966" s="322"/>
      <c r="C966" s="260"/>
      <c r="D966" s="260"/>
      <c r="E966" s="260"/>
      <c r="F966" s="260"/>
      <c r="G966" s="260"/>
      <c r="H966" s="260"/>
      <c r="I966" s="260"/>
      <c r="J966" s="299"/>
      <c r="K966" s="260"/>
      <c r="L966" s="260"/>
      <c r="M966" s="260"/>
      <c r="N966" s="260"/>
      <c r="O966" s="260"/>
      <c r="P966" s="260"/>
    </row>
    <row r="967" spans="1:16" ht="15.75" customHeight="1">
      <c r="A967" s="291"/>
      <c r="B967" s="322"/>
      <c r="C967" s="260"/>
      <c r="D967" s="260"/>
      <c r="E967" s="260"/>
      <c r="F967" s="260"/>
      <c r="G967" s="260"/>
      <c r="H967" s="260"/>
      <c r="I967" s="260"/>
      <c r="J967" s="299"/>
      <c r="K967" s="260"/>
      <c r="L967" s="260"/>
      <c r="M967" s="260"/>
      <c r="N967" s="260"/>
      <c r="O967" s="260"/>
      <c r="P967" s="260"/>
    </row>
    <row r="968" spans="1:16" ht="15.75" customHeight="1">
      <c r="A968" s="291"/>
      <c r="B968" s="322"/>
      <c r="C968" s="260"/>
      <c r="D968" s="260"/>
      <c r="E968" s="260"/>
      <c r="F968" s="260"/>
      <c r="G968" s="260"/>
      <c r="H968" s="260"/>
      <c r="I968" s="260"/>
      <c r="J968" s="299"/>
      <c r="K968" s="260"/>
      <c r="L968" s="260"/>
      <c r="M968" s="260"/>
      <c r="N968" s="260"/>
      <c r="O968" s="260"/>
      <c r="P968" s="260"/>
    </row>
    <row r="969" spans="1:16" ht="15.75" customHeight="1">
      <c r="A969" s="291"/>
      <c r="B969" s="322"/>
      <c r="C969" s="260"/>
      <c r="D969" s="260"/>
      <c r="E969" s="260"/>
      <c r="F969" s="260"/>
      <c r="G969" s="260"/>
      <c r="H969" s="260"/>
      <c r="I969" s="260"/>
      <c r="J969" s="299"/>
      <c r="K969" s="260"/>
      <c r="L969" s="260"/>
      <c r="M969" s="260"/>
      <c r="N969" s="260"/>
      <c r="O969" s="260"/>
      <c r="P969" s="260"/>
    </row>
    <row r="970" spans="1:16" ht="15.75" customHeight="1">
      <c r="A970" s="291"/>
      <c r="B970" s="322"/>
      <c r="C970" s="260"/>
      <c r="D970" s="260"/>
      <c r="E970" s="260"/>
      <c r="F970" s="260"/>
      <c r="G970" s="260"/>
      <c r="H970" s="260"/>
      <c r="I970" s="260"/>
      <c r="J970" s="299"/>
      <c r="K970" s="260"/>
      <c r="L970" s="260"/>
      <c r="M970" s="260"/>
      <c r="N970" s="260"/>
      <c r="O970" s="260"/>
      <c r="P970" s="260"/>
    </row>
    <row r="971" spans="1:16" ht="15.75" customHeight="1">
      <c r="A971" s="291"/>
      <c r="B971" s="322"/>
      <c r="C971" s="260"/>
      <c r="D971" s="260"/>
      <c r="E971" s="260"/>
      <c r="F971" s="260"/>
      <c r="G971" s="260"/>
      <c r="H971" s="260"/>
      <c r="I971" s="260"/>
      <c r="J971" s="299"/>
      <c r="K971" s="260"/>
      <c r="L971" s="260"/>
      <c r="M971" s="260"/>
      <c r="N971" s="260"/>
      <c r="O971" s="260"/>
      <c r="P971" s="260"/>
    </row>
    <row r="972" spans="1:16" ht="15.75" customHeight="1">
      <c r="A972" s="291"/>
      <c r="B972" s="322"/>
      <c r="C972" s="260"/>
      <c r="D972" s="260"/>
      <c r="E972" s="260"/>
      <c r="F972" s="260"/>
      <c r="G972" s="260"/>
      <c r="H972" s="260"/>
      <c r="I972" s="260"/>
      <c r="J972" s="299"/>
      <c r="K972" s="260"/>
      <c r="L972" s="260"/>
      <c r="M972" s="260"/>
      <c r="N972" s="260"/>
      <c r="O972" s="260"/>
      <c r="P972" s="260"/>
    </row>
    <row r="973" spans="1:16" ht="15.75" customHeight="1">
      <c r="A973" s="291"/>
      <c r="B973" s="322"/>
      <c r="C973" s="260"/>
      <c r="D973" s="260"/>
      <c r="E973" s="260"/>
      <c r="F973" s="260"/>
      <c r="G973" s="260"/>
      <c r="H973" s="260"/>
      <c r="I973" s="260"/>
      <c r="J973" s="299"/>
      <c r="K973" s="260"/>
      <c r="L973" s="260"/>
      <c r="M973" s="260"/>
      <c r="N973" s="260"/>
      <c r="O973" s="260"/>
      <c r="P973" s="260"/>
    </row>
    <row r="974" spans="1:16" ht="15.75" customHeight="1">
      <c r="A974" s="291"/>
      <c r="B974" s="322"/>
      <c r="C974" s="260"/>
      <c r="D974" s="260"/>
      <c r="E974" s="260"/>
      <c r="F974" s="260"/>
      <c r="G974" s="260"/>
      <c r="H974" s="260"/>
      <c r="I974" s="260"/>
      <c r="J974" s="299"/>
      <c r="K974" s="260"/>
      <c r="L974" s="260"/>
      <c r="M974" s="260"/>
      <c r="N974" s="260"/>
      <c r="O974" s="260"/>
      <c r="P974" s="260"/>
    </row>
    <row r="975" spans="1:16" ht="15.75" customHeight="1">
      <c r="A975" s="291"/>
      <c r="B975" s="322"/>
      <c r="C975" s="260"/>
      <c r="D975" s="260"/>
      <c r="E975" s="260"/>
      <c r="F975" s="260"/>
      <c r="G975" s="260"/>
      <c r="H975" s="260"/>
      <c r="I975" s="260"/>
      <c r="J975" s="299"/>
      <c r="K975" s="260"/>
      <c r="L975" s="260"/>
      <c r="M975" s="260"/>
      <c r="N975" s="260"/>
      <c r="O975" s="260"/>
      <c r="P975" s="260"/>
    </row>
    <row r="976" spans="1:16" ht="15.75" customHeight="1">
      <c r="A976" s="291"/>
      <c r="B976" s="322"/>
      <c r="C976" s="260"/>
      <c r="D976" s="260"/>
      <c r="E976" s="260"/>
      <c r="F976" s="260"/>
      <c r="G976" s="260"/>
      <c r="H976" s="260"/>
      <c r="I976" s="260"/>
      <c r="J976" s="299"/>
      <c r="K976" s="260"/>
      <c r="L976" s="260"/>
      <c r="M976" s="260"/>
      <c r="N976" s="260"/>
      <c r="O976" s="260"/>
      <c r="P976" s="260"/>
    </row>
    <row r="977" spans="1:16" ht="15.75" customHeight="1">
      <c r="A977" s="291"/>
      <c r="B977" s="322"/>
      <c r="C977" s="260"/>
      <c r="D977" s="260"/>
      <c r="E977" s="260"/>
      <c r="F977" s="260"/>
      <c r="G977" s="260"/>
      <c r="H977" s="260"/>
      <c r="I977" s="260"/>
      <c r="J977" s="299"/>
      <c r="K977" s="260"/>
      <c r="L977" s="260"/>
      <c r="M977" s="260"/>
      <c r="N977" s="260"/>
      <c r="O977" s="260"/>
      <c r="P977" s="260"/>
    </row>
    <row r="978" spans="1:16" ht="15.75" customHeight="1">
      <c r="A978" s="291"/>
      <c r="B978" s="322"/>
      <c r="C978" s="260"/>
      <c r="D978" s="260"/>
      <c r="E978" s="260"/>
      <c r="F978" s="260"/>
      <c r="G978" s="260"/>
      <c r="H978" s="260"/>
      <c r="I978" s="260"/>
      <c r="J978" s="299"/>
      <c r="K978" s="260"/>
      <c r="L978" s="260"/>
      <c r="M978" s="260"/>
      <c r="N978" s="260"/>
      <c r="O978" s="260"/>
      <c r="P978" s="260"/>
    </row>
    <row r="979" spans="1:16" ht="15.75" customHeight="1">
      <c r="A979" s="291"/>
      <c r="B979" s="322"/>
      <c r="C979" s="260"/>
      <c r="D979" s="260"/>
      <c r="E979" s="260"/>
      <c r="F979" s="260"/>
      <c r="G979" s="260"/>
      <c r="H979" s="260"/>
      <c r="I979" s="260"/>
      <c r="J979" s="299"/>
      <c r="K979" s="260"/>
      <c r="L979" s="260"/>
      <c r="M979" s="260"/>
      <c r="N979" s="260"/>
      <c r="O979" s="260"/>
      <c r="P979" s="260"/>
    </row>
    <row r="980" spans="1:16" ht="15.75" customHeight="1">
      <c r="A980" s="291"/>
      <c r="B980" s="322"/>
      <c r="C980" s="260"/>
      <c r="D980" s="260"/>
      <c r="E980" s="260"/>
      <c r="F980" s="260"/>
      <c r="G980" s="260"/>
      <c r="H980" s="260"/>
      <c r="I980" s="260"/>
      <c r="J980" s="299"/>
      <c r="K980" s="260"/>
      <c r="L980" s="260"/>
      <c r="M980" s="260"/>
      <c r="N980" s="260"/>
      <c r="O980" s="260"/>
      <c r="P980" s="260"/>
    </row>
    <row r="981" spans="1:16" ht="15.75" customHeight="1">
      <c r="A981" s="291"/>
      <c r="B981" s="322"/>
      <c r="C981" s="260"/>
      <c r="D981" s="260"/>
      <c r="E981" s="260"/>
      <c r="F981" s="260"/>
      <c r="G981" s="260"/>
      <c r="H981" s="260"/>
      <c r="I981" s="260"/>
      <c r="J981" s="299"/>
      <c r="K981" s="260"/>
      <c r="L981" s="260"/>
      <c r="M981" s="260"/>
      <c r="N981" s="260"/>
      <c r="O981" s="260"/>
      <c r="P981" s="260"/>
    </row>
    <row r="982" spans="1:16" ht="15.75" customHeight="1">
      <c r="A982" s="291"/>
      <c r="B982" s="322"/>
      <c r="C982" s="260"/>
      <c r="D982" s="260"/>
      <c r="E982" s="260"/>
      <c r="F982" s="260"/>
      <c r="G982" s="260"/>
      <c r="H982" s="260"/>
      <c r="I982" s="260"/>
      <c r="J982" s="299"/>
      <c r="K982" s="260"/>
      <c r="L982" s="260"/>
      <c r="M982" s="260"/>
      <c r="N982" s="260"/>
      <c r="O982" s="260"/>
      <c r="P982" s="260"/>
    </row>
    <row r="983" spans="1:16" ht="15.75" customHeight="1">
      <c r="A983" s="291"/>
      <c r="B983" s="322"/>
      <c r="C983" s="260"/>
      <c r="D983" s="260"/>
      <c r="E983" s="260"/>
      <c r="F983" s="260"/>
      <c r="G983" s="260"/>
      <c r="H983" s="260"/>
      <c r="I983" s="260"/>
      <c r="J983" s="299"/>
      <c r="K983" s="260"/>
      <c r="L983" s="260"/>
      <c r="M983" s="260"/>
      <c r="N983" s="260"/>
      <c r="O983" s="260"/>
      <c r="P983" s="260"/>
    </row>
    <row r="984" spans="1:16" ht="15.75" customHeight="1">
      <c r="A984" s="291"/>
      <c r="B984" s="322"/>
      <c r="C984" s="260"/>
      <c r="D984" s="260"/>
      <c r="E984" s="260"/>
      <c r="F984" s="260"/>
      <c r="G984" s="260"/>
      <c r="H984" s="260"/>
      <c r="I984" s="260"/>
      <c r="J984" s="299"/>
      <c r="K984" s="260"/>
      <c r="L984" s="260"/>
      <c r="M984" s="260"/>
      <c r="N984" s="260"/>
      <c r="O984" s="260"/>
      <c r="P984" s="260"/>
    </row>
    <row r="985" spans="1:16" ht="15.75" customHeight="1">
      <c r="A985" s="291"/>
      <c r="B985" s="322"/>
      <c r="C985" s="260"/>
      <c r="D985" s="260"/>
      <c r="E985" s="260"/>
      <c r="F985" s="260"/>
      <c r="G985" s="260"/>
      <c r="H985" s="260"/>
      <c r="I985" s="260"/>
      <c r="J985" s="299"/>
      <c r="K985" s="260"/>
      <c r="L985" s="260"/>
      <c r="M985" s="260"/>
      <c r="N985" s="260"/>
      <c r="O985" s="260"/>
      <c r="P985" s="260"/>
    </row>
    <row r="986" spans="1:16" ht="15.75" customHeight="1">
      <c r="A986" s="291"/>
      <c r="B986" s="322"/>
      <c r="C986" s="260"/>
      <c r="D986" s="260"/>
      <c r="E986" s="260"/>
      <c r="F986" s="260"/>
      <c r="G986" s="260"/>
      <c r="H986" s="260"/>
      <c r="I986" s="260"/>
      <c r="J986" s="299"/>
      <c r="K986" s="260"/>
      <c r="L986" s="260"/>
      <c r="M986" s="260"/>
      <c r="N986" s="260"/>
      <c r="O986" s="260"/>
      <c r="P986" s="260"/>
    </row>
    <row r="987" spans="1:16" ht="15.75" customHeight="1">
      <c r="A987" s="291"/>
      <c r="B987" s="322"/>
      <c r="C987" s="260"/>
      <c r="D987" s="260"/>
      <c r="E987" s="260"/>
      <c r="F987" s="260"/>
      <c r="G987" s="260"/>
      <c r="H987" s="260"/>
      <c r="I987" s="260"/>
      <c r="J987" s="299"/>
      <c r="K987" s="260"/>
      <c r="L987" s="260"/>
      <c r="M987" s="260"/>
      <c r="N987" s="260"/>
      <c r="O987" s="260"/>
      <c r="P987" s="260"/>
    </row>
    <row r="988" spans="1:16" ht="15.75" customHeight="1">
      <c r="A988" s="291"/>
      <c r="B988" s="322"/>
      <c r="C988" s="260"/>
      <c r="D988" s="260"/>
      <c r="E988" s="260"/>
      <c r="F988" s="260"/>
      <c r="G988" s="260"/>
      <c r="H988" s="260"/>
      <c r="I988" s="260"/>
      <c r="J988" s="299"/>
      <c r="K988" s="260"/>
      <c r="L988" s="260"/>
      <c r="M988" s="260"/>
      <c r="N988" s="260"/>
      <c r="O988" s="260"/>
      <c r="P988" s="260"/>
    </row>
    <row r="989" spans="1:16" ht="15.75" customHeight="1">
      <c r="A989" s="291"/>
      <c r="B989" s="322"/>
      <c r="C989" s="260"/>
      <c r="D989" s="260"/>
      <c r="E989" s="260"/>
      <c r="F989" s="260"/>
      <c r="G989" s="260"/>
      <c r="H989" s="260"/>
      <c r="I989" s="260"/>
      <c r="J989" s="299"/>
      <c r="K989" s="260"/>
      <c r="L989" s="260"/>
      <c r="M989" s="260"/>
      <c r="N989" s="260"/>
      <c r="O989" s="260"/>
      <c r="P989" s="260"/>
    </row>
    <row r="990" spans="1:16" ht="15.75" customHeight="1">
      <c r="A990" s="291"/>
      <c r="B990" s="322"/>
      <c r="C990" s="260"/>
      <c r="D990" s="260"/>
      <c r="E990" s="260"/>
      <c r="F990" s="260"/>
      <c r="G990" s="260"/>
      <c r="H990" s="260"/>
      <c r="I990" s="260"/>
      <c r="J990" s="299"/>
      <c r="K990" s="260"/>
      <c r="L990" s="260"/>
      <c r="M990" s="260"/>
      <c r="N990" s="260"/>
      <c r="O990" s="260"/>
      <c r="P990" s="260"/>
    </row>
    <row r="991" spans="1:16" ht="15.75" customHeight="1">
      <c r="A991" s="291"/>
      <c r="B991" s="322"/>
      <c r="C991" s="260"/>
      <c r="D991" s="260"/>
      <c r="E991" s="260"/>
      <c r="F991" s="260"/>
      <c r="G991" s="260"/>
      <c r="H991" s="260"/>
      <c r="I991" s="260"/>
      <c r="J991" s="299"/>
      <c r="K991" s="260"/>
      <c r="L991" s="260"/>
      <c r="M991" s="260"/>
      <c r="N991" s="260"/>
      <c r="O991" s="260"/>
      <c r="P991" s="260"/>
    </row>
    <row r="992" spans="1:16" ht="15.75" customHeight="1">
      <c r="A992" s="291"/>
      <c r="B992" s="322"/>
      <c r="C992" s="260"/>
      <c r="D992" s="260"/>
      <c r="E992" s="260"/>
      <c r="F992" s="260"/>
      <c r="G992" s="260"/>
      <c r="H992" s="260"/>
      <c r="I992" s="260"/>
      <c r="J992" s="299"/>
      <c r="K992" s="260"/>
      <c r="L992" s="260"/>
      <c r="M992" s="260"/>
      <c r="N992" s="260"/>
      <c r="O992" s="260"/>
      <c r="P992" s="260"/>
    </row>
    <row r="993" spans="1:16" ht="15.75" customHeight="1">
      <c r="A993" s="291"/>
      <c r="B993" s="322"/>
      <c r="C993" s="260"/>
      <c r="D993" s="260"/>
      <c r="E993" s="260"/>
      <c r="F993" s="260"/>
      <c r="G993" s="260"/>
      <c r="H993" s="260"/>
      <c r="I993" s="260"/>
      <c r="J993" s="299"/>
      <c r="K993" s="260"/>
      <c r="L993" s="260"/>
      <c r="M993" s="260"/>
      <c r="N993" s="260"/>
      <c r="O993" s="260"/>
      <c r="P993" s="260"/>
    </row>
    <row r="994" spans="1:16" ht="15.75" customHeight="1">
      <c r="A994" s="291"/>
      <c r="B994" s="322"/>
      <c r="C994" s="260"/>
      <c r="D994" s="260"/>
      <c r="E994" s="260"/>
      <c r="F994" s="260"/>
      <c r="G994" s="260"/>
      <c r="H994" s="260"/>
      <c r="I994" s="260"/>
      <c r="J994" s="299"/>
      <c r="K994" s="260"/>
      <c r="L994" s="260"/>
      <c r="M994" s="260"/>
      <c r="N994" s="260"/>
      <c r="O994" s="260"/>
      <c r="P994" s="260"/>
    </row>
    <row r="995" spans="1:16" ht="15.75" customHeight="1">
      <c r="A995" s="291"/>
      <c r="B995" s="322"/>
      <c r="C995" s="260"/>
      <c r="D995" s="260"/>
      <c r="E995" s="260"/>
      <c r="F995" s="260"/>
      <c r="G995" s="260"/>
      <c r="H995" s="260"/>
      <c r="I995" s="260"/>
      <c r="J995" s="299"/>
      <c r="K995" s="260"/>
      <c r="L995" s="260"/>
      <c r="M995" s="260"/>
      <c r="N995" s="260"/>
      <c r="O995" s="260"/>
      <c r="P995" s="260"/>
    </row>
    <row r="996" spans="1:16" ht="15.75" customHeight="1">
      <c r="A996" s="291"/>
      <c r="B996" s="322"/>
      <c r="C996" s="260"/>
      <c r="D996" s="260"/>
      <c r="E996" s="260"/>
      <c r="F996" s="260"/>
      <c r="G996" s="260"/>
      <c r="H996" s="260"/>
      <c r="I996" s="260"/>
      <c r="J996" s="299"/>
      <c r="K996" s="260"/>
      <c r="L996" s="260"/>
      <c r="M996" s="260"/>
      <c r="N996" s="260"/>
      <c r="O996" s="260"/>
      <c r="P996" s="260"/>
    </row>
    <row r="997" spans="1:16" ht="15.75" customHeight="1">
      <c r="A997" s="291"/>
      <c r="B997" s="322"/>
      <c r="C997" s="260"/>
      <c r="D997" s="260"/>
      <c r="E997" s="260"/>
      <c r="F997" s="260"/>
      <c r="G997" s="260"/>
      <c r="H997" s="260"/>
      <c r="I997" s="260"/>
      <c r="J997" s="299"/>
      <c r="K997" s="260"/>
      <c r="L997" s="260"/>
      <c r="M997" s="260"/>
      <c r="N997" s="260"/>
      <c r="O997" s="260"/>
      <c r="P997" s="260"/>
    </row>
    <row r="998" spans="1:16" ht="15.75" customHeight="1">
      <c r="A998" s="291"/>
      <c r="B998" s="322"/>
      <c r="C998" s="260"/>
      <c r="D998" s="260"/>
      <c r="E998" s="260"/>
      <c r="F998" s="260"/>
      <c r="G998" s="260"/>
      <c r="H998" s="260"/>
      <c r="I998" s="260"/>
      <c r="J998" s="299"/>
      <c r="K998" s="260"/>
      <c r="L998" s="260"/>
      <c r="M998" s="260"/>
      <c r="N998" s="260"/>
      <c r="O998" s="260"/>
      <c r="P998" s="260"/>
    </row>
    <row r="999" spans="1:16" ht="15.75" customHeight="1">
      <c r="A999" s="291"/>
      <c r="B999" s="322"/>
      <c r="C999" s="260"/>
      <c r="D999" s="260"/>
      <c r="E999" s="260"/>
      <c r="F999" s="260"/>
      <c r="G999" s="260"/>
      <c r="H999" s="260"/>
      <c r="I999" s="260"/>
      <c r="J999" s="299"/>
      <c r="K999" s="260"/>
      <c r="L999" s="260"/>
      <c r="M999" s="260"/>
      <c r="N999" s="260"/>
      <c r="O999" s="260"/>
      <c r="P999" s="260"/>
    </row>
    <row r="1000" spans="1:16" ht="15.75" customHeight="1">
      <c r="A1000" s="291"/>
      <c r="B1000" s="322"/>
      <c r="C1000" s="260"/>
      <c r="D1000" s="260"/>
      <c r="E1000" s="260"/>
      <c r="F1000" s="260"/>
      <c r="G1000" s="260"/>
      <c r="H1000" s="260"/>
      <c r="I1000" s="260"/>
      <c r="J1000" s="299"/>
      <c r="K1000" s="260"/>
      <c r="L1000" s="260"/>
      <c r="M1000" s="260"/>
      <c r="N1000" s="260"/>
      <c r="O1000" s="260"/>
      <c r="P1000" s="260"/>
    </row>
    <row r="1001" spans="1:16" ht="15.75" customHeight="1">
      <c r="A1001" s="291"/>
      <c r="B1001" s="322"/>
      <c r="C1001" s="260"/>
      <c r="D1001" s="260"/>
      <c r="E1001" s="260"/>
      <c r="F1001" s="260"/>
      <c r="G1001" s="260"/>
      <c r="H1001" s="260"/>
      <c r="I1001" s="260"/>
      <c r="J1001" s="299"/>
      <c r="K1001" s="260"/>
      <c r="L1001" s="260"/>
      <c r="M1001" s="260"/>
      <c r="N1001" s="260"/>
      <c r="O1001" s="260"/>
      <c r="P1001" s="260"/>
    </row>
    <row r="1002" spans="1:16" ht="15.75" customHeight="1">
      <c r="A1002" s="291"/>
      <c r="B1002" s="322"/>
      <c r="C1002" s="260"/>
      <c r="D1002" s="260"/>
      <c r="E1002" s="260"/>
      <c r="F1002" s="260"/>
      <c r="G1002" s="260"/>
      <c r="H1002" s="260"/>
      <c r="I1002" s="260"/>
      <c r="J1002" s="299"/>
      <c r="K1002" s="260"/>
      <c r="L1002" s="260"/>
      <c r="M1002" s="260"/>
      <c r="N1002" s="260"/>
      <c r="O1002" s="260"/>
      <c r="P1002" s="260"/>
    </row>
    <row r="1003" spans="1:16" ht="15.75" customHeight="1">
      <c r="A1003" s="291"/>
      <c r="B1003" s="322"/>
      <c r="C1003" s="260"/>
      <c r="D1003" s="260"/>
      <c r="E1003" s="260"/>
      <c r="F1003" s="260"/>
      <c r="G1003" s="260"/>
      <c r="H1003" s="260"/>
      <c r="I1003" s="260"/>
      <c r="J1003" s="299"/>
      <c r="K1003" s="260"/>
      <c r="L1003" s="260"/>
      <c r="M1003" s="260"/>
      <c r="N1003" s="260"/>
      <c r="O1003" s="260"/>
      <c r="P1003" s="260"/>
    </row>
    <row r="1004" spans="1:16" ht="15.75" customHeight="1">
      <c r="A1004" s="291"/>
      <c r="B1004" s="322"/>
      <c r="C1004" s="260"/>
      <c r="D1004" s="260"/>
      <c r="E1004" s="260"/>
      <c r="F1004" s="260"/>
      <c r="G1004" s="260"/>
      <c r="H1004" s="260"/>
      <c r="I1004" s="260"/>
      <c r="J1004" s="299"/>
      <c r="K1004" s="260"/>
      <c r="L1004" s="260"/>
      <c r="M1004" s="260"/>
      <c r="N1004" s="260"/>
      <c r="O1004" s="260"/>
      <c r="P1004" s="260"/>
    </row>
    <row r="1005" spans="1:16" ht="15.75" customHeight="1">
      <c r="A1005" s="291"/>
      <c r="B1005" s="322"/>
      <c r="C1005" s="260"/>
      <c r="D1005" s="260"/>
      <c r="E1005" s="260"/>
      <c r="F1005" s="260"/>
      <c r="G1005" s="260"/>
      <c r="H1005" s="260"/>
      <c r="I1005" s="260"/>
      <c r="J1005" s="299"/>
      <c r="K1005" s="260"/>
      <c r="L1005" s="260"/>
      <c r="M1005" s="260"/>
      <c r="N1005" s="260"/>
      <c r="O1005" s="260"/>
      <c r="P1005" s="260"/>
    </row>
    <row r="1006" spans="1:16" ht="15.75" customHeight="1">
      <c r="A1006" s="291"/>
      <c r="B1006" s="322"/>
      <c r="C1006" s="260"/>
      <c r="D1006" s="260"/>
      <c r="E1006" s="260"/>
      <c r="F1006" s="260"/>
      <c r="G1006" s="260"/>
      <c r="H1006" s="260"/>
      <c r="I1006" s="260"/>
      <c r="J1006" s="299"/>
      <c r="K1006" s="260"/>
      <c r="L1006" s="260"/>
      <c r="M1006" s="260"/>
      <c r="N1006" s="260"/>
      <c r="O1006" s="260"/>
      <c r="P1006" s="260"/>
    </row>
    <row r="1007" spans="1:16" ht="15.75" customHeight="1">
      <c r="A1007" s="291"/>
      <c r="B1007" s="322"/>
      <c r="C1007" s="260"/>
      <c r="D1007" s="260"/>
      <c r="E1007" s="260"/>
      <c r="F1007" s="260"/>
      <c r="G1007" s="260"/>
      <c r="H1007" s="260"/>
      <c r="I1007" s="260"/>
      <c r="J1007" s="299"/>
      <c r="K1007" s="260"/>
      <c r="L1007" s="260"/>
      <c r="M1007" s="260"/>
      <c r="N1007" s="260"/>
      <c r="O1007" s="260"/>
      <c r="P1007" s="260"/>
    </row>
    <row r="1008" spans="1:16" ht="15.75" customHeight="1">
      <c r="A1008" s="291"/>
      <c r="B1008" s="322"/>
      <c r="C1008" s="260"/>
      <c r="D1008" s="260"/>
      <c r="E1008" s="260"/>
      <c r="F1008" s="260"/>
      <c r="G1008" s="260"/>
      <c r="H1008" s="260"/>
      <c r="I1008" s="260"/>
      <c r="J1008" s="299"/>
      <c r="K1008" s="260"/>
      <c r="L1008" s="260"/>
      <c r="M1008" s="260"/>
      <c r="N1008" s="260"/>
      <c r="O1008" s="260"/>
      <c r="P1008" s="260"/>
    </row>
    <row r="1009" spans="1:16" ht="15.75" customHeight="1">
      <c r="A1009" s="291"/>
      <c r="B1009" s="322"/>
      <c r="C1009" s="260"/>
      <c r="D1009" s="260"/>
      <c r="E1009" s="260"/>
      <c r="F1009" s="260"/>
      <c r="G1009" s="260"/>
      <c r="H1009" s="260"/>
      <c r="I1009" s="260"/>
      <c r="J1009" s="299"/>
      <c r="K1009" s="260"/>
      <c r="L1009" s="260"/>
      <c r="M1009" s="260"/>
      <c r="N1009" s="260"/>
      <c r="O1009" s="260"/>
      <c r="P1009" s="260"/>
    </row>
    <row r="1010" spans="1:16" ht="15.75" customHeight="1">
      <c r="A1010" s="291"/>
      <c r="B1010" s="322"/>
      <c r="C1010" s="260"/>
      <c r="D1010" s="260"/>
      <c r="E1010" s="260"/>
      <c r="F1010" s="260"/>
      <c r="G1010" s="260"/>
      <c r="H1010" s="260"/>
      <c r="I1010" s="260"/>
      <c r="J1010" s="299"/>
      <c r="K1010" s="260"/>
      <c r="L1010" s="260"/>
      <c r="M1010" s="260"/>
      <c r="N1010" s="260"/>
      <c r="O1010" s="260"/>
      <c r="P1010" s="260"/>
    </row>
    <row r="1011" spans="1:16" ht="15.75" customHeight="1">
      <c r="A1011" s="291"/>
      <c r="B1011" s="322"/>
      <c r="C1011" s="260"/>
      <c r="D1011" s="260"/>
      <c r="E1011" s="260"/>
      <c r="F1011" s="260"/>
      <c r="G1011" s="260"/>
      <c r="H1011" s="260"/>
      <c r="I1011" s="260"/>
      <c r="J1011" s="299"/>
      <c r="K1011" s="260"/>
      <c r="L1011" s="260"/>
      <c r="M1011" s="260"/>
      <c r="N1011" s="260"/>
      <c r="O1011" s="260"/>
      <c r="P1011" s="260"/>
    </row>
    <row r="1012" spans="1:16" ht="15.75" customHeight="1">
      <c r="A1012" s="291"/>
      <c r="B1012" s="322"/>
      <c r="C1012" s="260"/>
      <c r="D1012" s="260"/>
      <c r="E1012" s="260"/>
      <c r="F1012" s="260"/>
      <c r="G1012" s="260"/>
      <c r="H1012" s="260"/>
      <c r="I1012" s="260"/>
      <c r="J1012" s="299"/>
      <c r="K1012" s="260"/>
      <c r="L1012" s="260"/>
      <c r="M1012" s="260"/>
      <c r="N1012" s="260"/>
      <c r="O1012" s="260"/>
      <c r="P1012" s="260"/>
    </row>
    <row r="1013" spans="1:16" ht="15.75" customHeight="1">
      <c r="A1013" s="291"/>
      <c r="B1013" s="322"/>
      <c r="C1013" s="260"/>
      <c r="D1013" s="260"/>
      <c r="E1013" s="260"/>
      <c r="F1013" s="260"/>
      <c r="G1013" s="260"/>
      <c r="H1013" s="260"/>
      <c r="I1013" s="260"/>
      <c r="J1013" s="299"/>
      <c r="K1013" s="260"/>
      <c r="L1013" s="260"/>
      <c r="M1013" s="260"/>
      <c r="N1013" s="260"/>
      <c r="O1013" s="260"/>
      <c r="P1013" s="260"/>
    </row>
    <row r="1014" spans="1:16" ht="15.75" customHeight="1">
      <c r="A1014" s="291"/>
      <c r="B1014" s="322"/>
      <c r="C1014" s="260"/>
      <c r="D1014" s="260"/>
      <c r="E1014" s="260"/>
      <c r="F1014" s="260"/>
      <c r="G1014" s="260"/>
      <c r="H1014" s="260"/>
      <c r="I1014" s="260"/>
      <c r="J1014" s="299"/>
      <c r="K1014" s="260"/>
      <c r="L1014" s="260"/>
      <c r="M1014" s="260"/>
      <c r="N1014" s="260"/>
      <c r="O1014" s="260"/>
      <c r="P1014" s="260"/>
    </row>
    <row r="1015" spans="1:16" ht="15.75" customHeight="1">
      <c r="A1015" s="291"/>
      <c r="B1015" s="322"/>
      <c r="C1015" s="260"/>
      <c r="D1015" s="260"/>
      <c r="E1015" s="260"/>
      <c r="F1015" s="260"/>
      <c r="G1015" s="260"/>
      <c r="H1015" s="260"/>
      <c r="I1015" s="260"/>
      <c r="J1015" s="299"/>
      <c r="K1015" s="260"/>
      <c r="L1015" s="260"/>
      <c r="M1015" s="260"/>
      <c r="N1015" s="260"/>
      <c r="O1015" s="260"/>
      <c r="P1015" s="260"/>
    </row>
    <row r="1016" spans="1:16" ht="15.75" customHeight="1">
      <c r="A1016" s="291"/>
      <c r="B1016" s="322"/>
      <c r="C1016" s="260"/>
      <c r="D1016" s="260"/>
      <c r="E1016" s="260"/>
      <c r="F1016" s="260"/>
      <c r="G1016" s="260"/>
      <c r="H1016" s="260"/>
      <c r="I1016" s="260"/>
      <c r="J1016" s="299"/>
      <c r="K1016" s="260"/>
      <c r="L1016" s="260"/>
      <c r="M1016" s="260"/>
      <c r="N1016" s="260"/>
      <c r="O1016" s="260"/>
      <c r="P1016" s="260"/>
    </row>
    <row r="1017" spans="1:16" ht="15.75" customHeight="1">
      <c r="A1017" s="291"/>
      <c r="B1017" s="322"/>
      <c r="C1017" s="260"/>
      <c r="D1017" s="260"/>
      <c r="E1017" s="260"/>
      <c r="F1017" s="260"/>
      <c r="G1017" s="260"/>
      <c r="H1017" s="260"/>
      <c r="I1017" s="260"/>
      <c r="J1017" s="299"/>
      <c r="K1017" s="260"/>
      <c r="L1017" s="260"/>
      <c r="M1017" s="260"/>
      <c r="N1017" s="260"/>
      <c r="O1017" s="260"/>
      <c r="P1017" s="260"/>
    </row>
    <row r="1018" spans="1:16" ht="15.75" customHeight="1">
      <c r="A1018" s="291"/>
      <c r="B1018" s="322"/>
      <c r="C1018" s="260"/>
      <c r="D1018" s="260"/>
      <c r="E1018" s="260"/>
      <c r="F1018" s="260"/>
      <c r="G1018" s="260"/>
      <c r="H1018" s="260"/>
      <c r="I1018" s="260"/>
      <c r="J1018" s="299"/>
      <c r="K1018" s="260"/>
      <c r="L1018" s="260"/>
      <c r="M1018" s="260"/>
      <c r="N1018" s="260"/>
      <c r="O1018" s="260"/>
      <c r="P1018" s="260"/>
    </row>
    <row r="1019" spans="1:16" ht="15.75" customHeight="1">
      <c r="A1019" s="291"/>
      <c r="B1019" s="322"/>
      <c r="C1019" s="260"/>
      <c r="D1019" s="260"/>
      <c r="E1019" s="260"/>
      <c r="F1019" s="260"/>
      <c r="G1019" s="260"/>
      <c r="H1019" s="260"/>
      <c r="I1019" s="260"/>
      <c r="J1019" s="299"/>
      <c r="K1019" s="260"/>
      <c r="L1019" s="260"/>
      <c r="M1019" s="260"/>
      <c r="N1019" s="260"/>
      <c r="O1019" s="260"/>
      <c r="P1019" s="260"/>
    </row>
    <row r="1020" spans="1:16" ht="15.75" customHeight="1">
      <c r="A1020" s="291"/>
      <c r="B1020" s="322"/>
      <c r="C1020" s="260"/>
      <c r="D1020" s="260"/>
      <c r="E1020" s="260"/>
      <c r="F1020" s="260"/>
      <c r="G1020" s="260"/>
      <c r="H1020" s="260"/>
      <c r="I1020" s="260"/>
      <c r="J1020" s="299"/>
      <c r="K1020" s="260"/>
      <c r="L1020" s="260"/>
      <c r="M1020" s="260"/>
      <c r="N1020" s="260"/>
      <c r="O1020" s="260"/>
      <c r="P1020" s="260"/>
    </row>
    <row r="1021" spans="1:16" ht="15.75" customHeight="1">
      <c r="A1021" s="291"/>
      <c r="B1021" s="322"/>
      <c r="C1021" s="260"/>
      <c r="D1021" s="260"/>
      <c r="E1021" s="260"/>
      <c r="F1021" s="260"/>
      <c r="G1021" s="260"/>
      <c r="H1021" s="260"/>
      <c r="I1021" s="260"/>
      <c r="J1021" s="299"/>
      <c r="K1021" s="260"/>
      <c r="L1021" s="260"/>
      <c r="M1021" s="260"/>
      <c r="N1021" s="260"/>
      <c r="O1021" s="260"/>
      <c r="P1021" s="260"/>
    </row>
    <row r="1022" spans="1:16" ht="15.75" customHeight="1">
      <c r="A1022" s="291"/>
      <c r="B1022" s="322"/>
      <c r="C1022" s="260"/>
      <c r="D1022" s="260"/>
      <c r="E1022" s="260"/>
      <c r="F1022" s="260"/>
      <c r="G1022" s="260"/>
      <c r="H1022" s="260"/>
      <c r="I1022" s="260"/>
      <c r="J1022" s="299"/>
      <c r="K1022" s="260"/>
      <c r="L1022" s="260"/>
      <c r="M1022" s="260"/>
      <c r="N1022" s="260"/>
      <c r="O1022" s="260"/>
      <c r="P1022" s="260"/>
    </row>
    <row r="1023" spans="1:16" ht="15.75" customHeight="1">
      <c r="A1023" s="291"/>
      <c r="B1023" s="322"/>
      <c r="C1023" s="260"/>
      <c r="D1023" s="260"/>
      <c r="E1023" s="260"/>
      <c r="F1023" s="260"/>
      <c r="G1023" s="260"/>
      <c r="H1023" s="260"/>
      <c r="I1023" s="260"/>
      <c r="J1023" s="299"/>
      <c r="K1023" s="260"/>
      <c r="L1023" s="260"/>
      <c r="M1023" s="260"/>
      <c r="N1023" s="260"/>
      <c r="O1023" s="260"/>
      <c r="P1023" s="260"/>
    </row>
    <row r="1024" spans="1:16" ht="15.75" customHeight="1">
      <c r="A1024" s="291"/>
      <c r="B1024" s="322"/>
      <c r="C1024" s="260"/>
      <c r="D1024" s="260"/>
      <c r="E1024" s="260"/>
      <c r="F1024" s="260"/>
      <c r="G1024" s="260"/>
      <c r="H1024" s="260"/>
      <c r="I1024" s="260"/>
      <c r="J1024" s="299"/>
      <c r="K1024" s="260"/>
      <c r="L1024" s="260"/>
      <c r="M1024" s="260"/>
      <c r="N1024" s="260"/>
      <c r="O1024" s="260"/>
      <c r="P1024" s="260"/>
    </row>
    <row r="1025" spans="1:16" ht="15.75" customHeight="1">
      <c r="A1025" s="291"/>
      <c r="B1025" s="322"/>
      <c r="C1025" s="260"/>
      <c r="D1025" s="260"/>
      <c r="E1025" s="260"/>
      <c r="F1025" s="260"/>
      <c r="G1025" s="260"/>
      <c r="H1025" s="260"/>
      <c r="I1025" s="260"/>
      <c r="J1025" s="299"/>
      <c r="K1025" s="260"/>
      <c r="L1025" s="260"/>
      <c r="M1025" s="260"/>
      <c r="N1025" s="260"/>
      <c r="O1025" s="260"/>
      <c r="P1025" s="260"/>
    </row>
    <row r="1026" spans="1:16" ht="15.75" customHeight="1">
      <c r="A1026" s="291"/>
      <c r="B1026" s="322"/>
      <c r="C1026" s="260"/>
      <c r="D1026" s="260"/>
      <c r="E1026" s="260"/>
      <c r="F1026" s="260"/>
      <c r="G1026" s="260"/>
      <c r="H1026" s="260"/>
      <c r="I1026" s="260"/>
      <c r="J1026" s="299"/>
      <c r="K1026" s="260"/>
      <c r="L1026" s="260"/>
      <c r="M1026" s="260"/>
      <c r="N1026" s="260"/>
      <c r="O1026" s="260"/>
      <c r="P1026" s="260"/>
    </row>
    <row r="1027" spans="1:16" ht="15.75" customHeight="1">
      <c r="A1027" s="291"/>
      <c r="B1027" s="322"/>
      <c r="C1027" s="260"/>
      <c r="D1027" s="260"/>
      <c r="E1027" s="260"/>
      <c r="F1027" s="260"/>
      <c r="G1027" s="260"/>
      <c r="H1027" s="260"/>
      <c r="I1027" s="260"/>
      <c r="J1027" s="299"/>
      <c r="K1027" s="260"/>
      <c r="L1027" s="260"/>
      <c r="M1027" s="260"/>
      <c r="N1027" s="260"/>
      <c r="O1027" s="260"/>
      <c r="P1027" s="260"/>
    </row>
    <row r="1028" spans="1:16" ht="15.75" customHeight="1">
      <c r="A1028" s="291"/>
      <c r="B1028" s="322"/>
      <c r="C1028" s="260"/>
      <c r="D1028" s="260"/>
      <c r="E1028" s="260"/>
      <c r="F1028" s="260"/>
      <c r="G1028" s="260"/>
      <c r="H1028" s="260"/>
      <c r="I1028" s="260"/>
      <c r="J1028" s="299"/>
      <c r="K1028" s="260"/>
      <c r="L1028" s="260"/>
      <c r="M1028" s="260"/>
      <c r="N1028" s="260"/>
      <c r="O1028" s="260"/>
      <c r="P1028" s="260"/>
    </row>
    <row r="1029" spans="1:16" ht="15.75" customHeight="1">
      <c r="A1029" s="291"/>
      <c r="B1029" s="322"/>
      <c r="C1029" s="260"/>
      <c r="D1029" s="260"/>
      <c r="E1029" s="260"/>
      <c r="F1029" s="260"/>
      <c r="G1029" s="260"/>
      <c r="H1029" s="260"/>
      <c r="I1029" s="260"/>
      <c r="J1029" s="299"/>
      <c r="K1029" s="260"/>
      <c r="L1029" s="260"/>
      <c r="M1029" s="260"/>
      <c r="N1029" s="260"/>
      <c r="O1029" s="260"/>
      <c r="P1029" s="260"/>
    </row>
    <row r="1030" spans="1:16" ht="15.75" customHeight="1">
      <c r="A1030" s="291"/>
      <c r="B1030" s="322"/>
      <c r="C1030" s="260"/>
      <c r="D1030" s="260"/>
      <c r="E1030" s="260"/>
      <c r="F1030" s="260"/>
      <c r="G1030" s="260"/>
      <c r="H1030" s="260"/>
      <c r="I1030" s="260"/>
      <c r="J1030" s="299"/>
      <c r="K1030" s="260"/>
      <c r="L1030" s="260"/>
      <c r="M1030" s="260"/>
      <c r="N1030" s="260"/>
      <c r="O1030" s="260"/>
      <c r="P1030" s="260"/>
    </row>
    <row r="1031" spans="1:16" ht="15.75" customHeight="1">
      <c r="A1031" s="291"/>
      <c r="B1031" s="322"/>
      <c r="C1031" s="260"/>
      <c r="D1031" s="260"/>
      <c r="E1031" s="260"/>
      <c r="F1031" s="260"/>
      <c r="G1031" s="260"/>
      <c r="H1031" s="260"/>
      <c r="I1031" s="260"/>
      <c r="J1031" s="299"/>
      <c r="K1031" s="260"/>
      <c r="L1031" s="260"/>
      <c r="M1031" s="260"/>
      <c r="N1031" s="260"/>
      <c r="O1031" s="260"/>
      <c r="P1031" s="260"/>
    </row>
    <row r="1032" spans="1:16" ht="15.75" customHeight="1">
      <c r="A1032" s="291"/>
      <c r="B1032" s="322"/>
      <c r="C1032" s="260"/>
      <c r="D1032" s="260"/>
      <c r="E1032" s="260"/>
      <c r="F1032" s="260"/>
      <c r="G1032" s="260"/>
      <c r="H1032" s="260"/>
      <c r="I1032" s="260"/>
      <c r="J1032" s="299"/>
      <c r="K1032" s="260"/>
      <c r="L1032" s="260"/>
      <c r="M1032" s="260"/>
      <c r="N1032" s="260"/>
      <c r="O1032" s="260"/>
      <c r="P1032" s="260"/>
    </row>
    <row r="1033" spans="1:16" ht="15.75" customHeight="1">
      <c r="A1033" s="291"/>
      <c r="B1033" s="322"/>
      <c r="C1033" s="260"/>
      <c r="D1033" s="260"/>
      <c r="E1033" s="260"/>
      <c r="F1033" s="260"/>
      <c r="G1033" s="260"/>
      <c r="H1033" s="260"/>
      <c r="I1033" s="260"/>
      <c r="J1033" s="299"/>
      <c r="K1033" s="260"/>
      <c r="L1033" s="260"/>
      <c r="M1033" s="260"/>
      <c r="N1033" s="260"/>
      <c r="O1033" s="260"/>
      <c r="P1033" s="260"/>
    </row>
    <row r="1034" spans="1:16" ht="15.75" customHeight="1">
      <c r="A1034" s="291"/>
      <c r="B1034" s="322"/>
      <c r="C1034" s="260"/>
      <c r="D1034" s="260"/>
      <c r="E1034" s="260"/>
      <c r="F1034" s="260"/>
      <c r="G1034" s="260"/>
      <c r="H1034" s="260"/>
      <c r="I1034" s="260"/>
      <c r="J1034" s="299"/>
      <c r="K1034" s="260"/>
      <c r="L1034" s="260"/>
      <c r="M1034" s="260"/>
      <c r="N1034" s="260"/>
      <c r="O1034" s="260"/>
      <c r="P1034" s="260"/>
    </row>
    <row r="1035" spans="1:16" ht="15.75" customHeight="1">
      <c r="A1035" s="291"/>
      <c r="B1035" s="322"/>
      <c r="C1035" s="260"/>
      <c r="D1035" s="260"/>
      <c r="E1035" s="260"/>
      <c r="F1035" s="260"/>
      <c r="G1035" s="260"/>
      <c r="H1035" s="260"/>
      <c r="I1035" s="260"/>
      <c r="J1035" s="299"/>
      <c r="K1035" s="260"/>
      <c r="L1035" s="260"/>
      <c r="M1035" s="260"/>
      <c r="N1035" s="260"/>
      <c r="O1035" s="260"/>
      <c r="P1035" s="260"/>
    </row>
    <row r="1036" spans="1:16" ht="15.75" customHeight="1">
      <c r="A1036" s="291"/>
      <c r="B1036" s="322"/>
      <c r="C1036" s="260"/>
      <c r="D1036" s="260"/>
      <c r="E1036" s="260"/>
      <c r="F1036" s="260"/>
      <c r="G1036" s="260"/>
      <c r="H1036" s="260"/>
      <c r="I1036" s="260"/>
      <c r="J1036" s="299"/>
      <c r="K1036" s="260"/>
      <c r="L1036" s="260"/>
      <c r="M1036" s="260"/>
      <c r="N1036" s="260"/>
      <c r="O1036" s="260"/>
      <c r="P1036" s="260"/>
    </row>
    <row r="1037" spans="1:16" ht="15.75" customHeight="1">
      <c r="A1037" s="291"/>
      <c r="B1037" s="322"/>
      <c r="C1037" s="260"/>
      <c r="D1037" s="260"/>
      <c r="E1037" s="260"/>
      <c r="F1037" s="260"/>
      <c r="G1037" s="260"/>
      <c r="H1037" s="260"/>
      <c r="I1037" s="260"/>
      <c r="J1037" s="299"/>
      <c r="K1037" s="260"/>
      <c r="L1037" s="260"/>
      <c r="M1037" s="260"/>
      <c r="N1037" s="260"/>
      <c r="O1037" s="260"/>
      <c r="P1037" s="260"/>
    </row>
    <row r="1038" spans="1:16" ht="15.75" customHeight="1">
      <c r="A1038" s="291"/>
      <c r="B1038" s="322"/>
      <c r="C1038" s="260"/>
      <c r="D1038" s="260"/>
      <c r="E1038" s="260"/>
      <c r="F1038" s="260"/>
      <c r="G1038" s="260"/>
      <c r="H1038" s="260"/>
      <c r="I1038" s="260"/>
      <c r="J1038" s="299"/>
      <c r="K1038" s="260"/>
      <c r="L1038" s="260"/>
      <c r="M1038" s="260"/>
      <c r="N1038" s="260"/>
      <c r="O1038" s="260"/>
      <c r="P1038" s="260"/>
    </row>
    <row r="1039" spans="1:16" ht="15.75" customHeight="1">
      <c r="A1039" s="291"/>
      <c r="B1039" s="322"/>
      <c r="C1039" s="260"/>
      <c r="D1039" s="260"/>
      <c r="E1039" s="260"/>
      <c r="F1039" s="260"/>
      <c r="G1039" s="260"/>
      <c r="H1039" s="260"/>
      <c r="I1039" s="260"/>
      <c r="J1039" s="299"/>
      <c r="K1039" s="260"/>
      <c r="L1039" s="260"/>
      <c r="M1039" s="260"/>
      <c r="N1039" s="260"/>
      <c r="O1039" s="260"/>
      <c r="P1039" s="260"/>
    </row>
    <row r="1040" spans="1:16" ht="15.75" customHeight="1">
      <c r="A1040" s="291"/>
      <c r="B1040" s="322"/>
      <c r="C1040" s="260"/>
      <c r="D1040" s="260"/>
      <c r="E1040" s="260"/>
      <c r="F1040" s="260"/>
      <c r="G1040" s="260"/>
      <c r="H1040" s="260"/>
      <c r="I1040" s="260"/>
      <c r="J1040" s="299"/>
      <c r="K1040" s="260"/>
      <c r="L1040" s="260"/>
      <c r="M1040" s="260"/>
      <c r="N1040" s="260"/>
      <c r="O1040" s="260"/>
      <c r="P1040" s="260"/>
    </row>
    <row r="1041" spans="1:16" ht="15.75" customHeight="1">
      <c r="A1041" s="291"/>
      <c r="B1041" s="322"/>
      <c r="C1041" s="260"/>
      <c r="D1041" s="260"/>
      <c r="E1041" s="260"/>
      <c r="F1041" s="260"/>
      <c r="G1041" s="260"/>
      <c r="H1041" s="260"/>
      <c r="I1041" s="260"/>
      <c r="J1041" s="299"/>
      <c r="K1041" s="260"/>
      <c r="L1041" s="260"/>
      <c r="M1041" s="260"/>
      <c r="N1041" s="260"/>
      <c r="O1041" s="260"/>
      <c r="P1041" s="260"/>
    </row>
    <row r="1042" spans="1:16" ht="15.75" customHeight="1">
      <c r="A1042" s="291"/>
      <c r="B1042" s="322"/>
      <c r="C1042" s="260"/>
      <c r="D1042" s="260"/>
      <c r="E1042" s="260"/>
      <c r="F1042" s="260"/>
      <c r="G1042" s="260"/>
      <c r="H1042" s="260"/>
      <c r="I1042" s="260"/>
      <c r="J1042" s="299"/>
      <c r="K1042" s="260"/>
      <c r="L1042" s="260"/>
      <c r="M1042" s="260"/>
      <c r="N1042" s="260"/>
      <c r="O1042" s="260"/>
      <c r="P1042" s="260"/>
    </row>
    <row r="1043" spans="1:16" ht="15.75" customHeight="1">
      <c r="A1043" s="291"/>
      <c r="B1043" s="322"/>
      <c r="C1043" s="260"/>
      <c r="D1043" s="260"/>
      <c r="E1043" s="260"/>
      <c r="F1043" s="260"/>
      <c r="G1043" s="260"/>
      <c r="H1043" s="260"/>
      <c r="I1043" s="260"/>
      <c r="J1043" s="299"/>
      <c r="K1043" s="260"/>
      <c r="L1043" s="260"/>
      <c r="M1043" s="260"/>
      <c r="N1043" s="260"/>
      <c r="O1043" s="260"/>
      <c r="P1043" s="260"/>
    </row>
    <row r="1044" spans="1:16" ht="15.75" customHeight="1">
      <c r="A1044" s="291"/>
      <c r="B1044" s="322"/>
      <c r="C1044" s="260"/>
      <c r="D1044" s="260"/>
      <c r="E1044" s="260"/>
      <c r="F1044" s="260"/>
      <c r="G1044" s="260"/>
      <c r="H1044" s="260"/>
      <c r="I1044" s="260"/>
      <c r="J1044" s="299"/>
      <c r="K1044" s="260"/>
      <c r="L1044" s="260"/>
      <c r="M1044" s="260"/>
      <c r="N1044" s="260"/>
      <c r="O1044" s="260"/>
      <c r="P1044" s="260"/>
    </row>
    <row r="1045" spans="1:16" ht="15.75" customHeight="1">
      <c r="A1045" s="291"/>
      <c r="B1045" s="322"/>
      <c r="C1045" s="260"/>
      <c r="D1045" s="260"/>
      <c r="E1045" s="260"/>
      <c r="F1045" s="260"/>
      <c r="G1045" s="260"/>
      <c r="H1045" s="260"/>
      <c r="I1045" s="260"/>
      <c r="J1045" s="299"/>
      <c r="K1045" s="260"/>
      <c r="L1045" s="260"/>
      <c r="M1045" s="260"/>
      <c r="N1045" s="260"/>
      <c r="O1045" s="260"/>
      <c r="P1045" s="260"/>
    </row>
    <row r="1046" spans="1:16" ht="15.75" customHeight="1">
      <c r="A1046" s="291"/>
      <c r="B1046" s="322"/>
      <c r="C1046" s="260"/>
      <c r="D1046" s="260"/>
      <c r="E1046" s="260"/>
      <c r="F1046" s="260"/>
      <c r="G1046" s="260"/>
      <c r="H1046" s="260"/>
      <c r="I1046" s="260"/>
      <c r="J1046" s="299"/>
      <c r="K1046" s="260"/>
      <c r="L1046" s="260"/>
      <c r="M1046" s="260"/>
      <c r="N1046" s="260"/>
      <c r="O1046" s="260"/>
      <c r="P1046" s="260"/>
    </row>
    <row r="1047" spans="1:16" ht="15.75" customHeight="1">
      <c r="A1047" s="291"/>
      <c r="B1047" s="322"/>
      <c r="C1047" s="260"/>
      <c r="D1047" s="260"/>
      <c r="E1047" s="260"/>
      <c r="F1047" s="260"/>
      <c r="G1047" s="260"/>
      <c r="H1047" s="260"/>
      <c r="I1047" s="260"/>
      <c r="J1047" s="299"/>
      <c r="K1047" s="260"/>
      <c r="L1047" s="260"/>
      <c r="M1047" s="260"/>
      <c r="N1047" s="260"/>
      <c r="O1047" s="260"/>
      <c r="P1047" s="260"/>
    </row>
    <row r="1048" spans="1:16" ht="15.75" customHeight="1">
      <c r="A1048" s="291"/>
      <c r="B1048" s="322"/>
      <c r="C1048" s="260"/>
      <c r="D1048" s="260"/>
      <c r="E1048" s="260"/>
      <c r="F1048" s="260"/>
      <c r="G1048" s="260"/>
      <c r="H1048" s="260"/>
      <c r="I1048" s="260"/>
      <c r="J1048" s="299"/>
      <c r="K1048" s="260"/>
      <c r="L1048" s="260"/>
      <c r="M1048" s="260"/>
      <c r="N1048" s="260"/>
      <c r="O1048" s="260"/>
      <c r="P1048" s="260"/>
    </row>
  </sheetData>
  <autoFilter ref="B10:J278"/>
  <mergeCells count="8">
    <mergeCell ref="C27:F27"/>
    <mergeCell ref="C12:F12"/>
    <mergeCell ref="C17:F17"/>
    <mergeCell ref="C21:F21"/>
    <mergeCell ref="D1:J1"/>
    <mergeCell ref="D2:J2"/>
    <mergeCell ref="A9:J9"/>
    <mergeCell ref="A1:C8"/>
  </mergeCells>
  <conditionalFormatting sqref="D62">
    <cfRule type="expression" dxfId="15" priority="9" stopIfTrue="1">
      <formula>J62&lt;6</formula>
    </cfRule>
  </conditionalFormatting>
  <conditionalFormatting sqref="D64">
    <cfRule type="expression" dxfId="14" priority="8" stopIfTrue="1">
      <formula>J64&lt;6</formula>
    </cfRule>
  </conditionalFormatting>
  <conditionalFormatting sqref="F99">
    <cfRule type="expression" dxfId="13" priority="6" stopIfTrue="1">
      <formula>K99&lt;6</formula>
    </cfRule>
  </conditionalFormatting>
  <conditionalFormatting sqref="D72">
    <cfRule type="expression" dxfId="12" priority="5" stopIfTrue="1">
      <formula>J72&lt;6</formula>
    </cfRule>
  </conditionalFormatting>
  <conditionalFormatting sqref="F72">
    <cfRule type="expression" dxfId="11" priority="4" stopIfTrue="1">
      <formula>K72&lt;6</formula>
    </cfRule>
  </conditionalFormatting>
  <conditionalFormatting sqref="D126">
    <cfRule type="expression" dxfId="10" priority="2" stopIfTrue="1">
      <formula>J126&lt;6</formula>
    </cfRule>
  </conditionalFormatting>
  <conditionalFormatting sqref="F126">
    <cfRule type="expression" dxfId="9" priority="3" stopIfTrue="1">
      <formula>K126&lt;6</formula>
    </cfRule>
  </conditionalFormatting>
  <conditionalFormatting sqref="D99">
    <cfRule type="expression" dxfId="8" priority="1" stopIfTrue="1">
      <formula>J99&lt;6</formula>
    </cfRule>
  </conditionalFormatting>
  <pageMargins left="0.23622047244094491" right="0.23622047244094491" top="0.35433070866141736" bottom="0.39370078740157483" header="0" footer="0"/>
  <pageSetup paperSize="9" scale="56" fitToHeight="0" orientation="portrait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3"/>
  <sheetViews>
    <sheetView workbookViewId="0">
      <pane ySplit="2" topLeftCell="A3" activePane="bottomLeft" state="frozen"/>
      <selection pane="bottomLeft" activeCell="E27" sqref="E27"/>
    </sheetView>
  </sheetViews>
  <sheetFormatPr defaultColWidth="9.109375" defaultRowHeight="14.4" outlineLevelRow="1"/>
  <cols>
    <col min="1" max="1" width="61.109375" style="367" customWidth="1"/>
    <col min="2" max="3" width="9.109375" style="367" customWidth="1"/>
    <col min="4" max="5" width="10.6640625" style="367" customWidth="1"/>
    <col min="6" max="6" width="13.33203125" style="368" customWidth="1"/>
    <col min="7" max="12" width="12.5546875" style="367" bestFit="1" customWidth="1"/>
    <col min="13" max="16384" width="9.109375" style="369"/>
  </cols>
  <sheetData>
    <row r="1" spans="1:16384" s="388" customFormat="1">
      <c r="A1" s="387"/>
      <c r="B1" s="387"/>
      <c r="C1" s="387"/>
      <c r="D1" s="387"/>
      <c r="E1" s="387"/>
      <c r="F1" s="390" t="s">
        <v>1397</v>
      </c>
      <c r="G1" s="389" t="s">
        <v>1391</v>
      </c>
      <c r="H1" s="389" t="s">
        <v>1392</v>
      </c>
      <c r="I1" s="389" t="s">
        <v>1393</v>
      </c>
      <c r="J1" s="389" t="s">
        <v>1394</v>
      </c>
      <c r="K1" s="389" t="s">
        <v>1395</v>
      </c>
      <c r="L1" s="389" t="s">
        <v>1396</v>
      </c>
    </row>
    <row r="2" spans="1:16384" s="372" customFormat="1">
      <c r="A2" s="370" t="s">
        <v>1327</v>
      </c>
      <c r="B2" s="370" t="s">
        <v>1328</v>
      </c>
      <c r="C2" s="370"/>
      <c r="D2" s="371">
        <v>45698</v>
      </c>
      <c r="E2" s="371">
        <v>45877</v>
      </c>
      <c r="F2" s="391">
        <f>F3+F13+F19+F25+F31+F38+F45+F52+F59+F65+F72+F79</f>
        <v>1594790.6944639441</v>
      </c>
      <c r="G2" s="392">
        <f>G3+G12+G79</f>
        <v>139200.41435549193</v>
      </c>
      <c r="H2" s="392">
        <f t="shared" ref="H2:L2" si="0">H3+H12+H79</f>
        <v>275386.00621041213</v>
      </c>
      <c r="I2" s="392">
        <f t="shared" si="0"/>
        <v>232721.92139034392</v>
      </c>
      <c r="J2" s="392">
        <f t="shared" si="0"/>
        <v>275567.59072561323</v>
      </c>
      <c r="K2" s="392">
        <f t="shared" si="0"/>
        <v>259157.88415170545</v>
      </c>
      <c r="L2" s="392">
        <f t="shared" si="0"/>
        <v>406644.04876139003</v>
      </c>
    </row>
    <row r="3" spans="1:16384" s="376" customFormat="1">
      <c r="A3" s="373" t="s">
        <v>1386</v>
      </c>
      <c r="B3" s="374"/>
      <c r="C3" s="374"/>
      <c r="D3" s="375"/>
      <c r="E3" s="375"/>
      <c r="F3" s="393">
        <f>SUM(F4:F11)</f>
        <v>447644.16249999998</v>
      </c>
      <c r="G3" s="394">
        <f>SUM(G4:G11)</f>
        <v>105686.28749999999</v>
      </c>
      <c r="H3" s="394">
        <f t="shared" ref="H3:L3" si="1">SUM(H4:H11)</f>
        <v>57070.775000000001</v>
      </c>
      <c r="I3" s="394">
        <f t="shared" si="1"/>
        <v>57070.775000000001</v>
      </c>
      <c r="J3" s="394">
        <f t="shared" si="1"/>
        <v>57070.775000000001</v>
      </c>
      <c r="K3" s="394">
        <f t="shared" si="1"/>
        <v>57070.775000000001</v>
      </c>
      <c r="L3" s="394">
        <f t="shared" si="1"/>
        <v>113674.77499999999</v>
      </c>
    </row>
    <row r="4" spans="1:16384" outlineLevel="1">
      <c r="A4" s="377" t="s">
        <v>1329</v>
      </c>
      <c r="B4" s="367" t="s">
        <v>1330</v>
      </c>
      <c r="D4" s="378">
        <v>45698</v>
      </c>
      <c r="E4" s="378">
        <v>45712</v>
      </c>
      <c r="F4" s="395">
        <v>16985.63</v>
      </c>
      <c r="G4" s="396">
        <f>F4</f>
        <v>16985.63</v>
      </c>
      <c r="H4" s="396"/>
      <c r="I4" s="396"/>
      <c r="J4" s="396"/>
      <c r="K4" s="396"/>
      <c r="L4" s="396"/>
    </row>
    <row r="5" spans="1:16384" outlineLevel="1">
      <c r="A5" s="377" t="s">
        <v>1331</v>
      </c>
      <c r="B5" s="367" t="s">
        <v>1332</v>
      </c>
      <c r="D5" s="378">
        <v>45698</v>
      </c>
      <c r="E5" s="378">
        <v>45700</v>
      </c>
      <c r="F5" s="395">
        <f>'ORÇ. TELHADOS REV'!$J$21</f>
        <v>23910.8825</v>
      </c>
      <c r="G5" s="396">
        <f>F5</f>
        <v>23910.8825</v>
      </c>
      <c r="H5" s="396"/>
      <c r="I5" s="396"/>
      <c r="J5" s="396"/>
      <c r="K5" s="396"/>
      <c r="L5" s="396"/>
    </row>
    <row r="6" spans="1:16384" outlineLevel="1">
      <c r="A6" s="377" t="s">
        <v>1333</v>
      </c>
      <c r="B6" s="367" t="s">
        <v>1334</v>
      </c>
      <c r="C6" s="367">
        <v>4</v>
      </c>
      <c r="D6" s="378">
        <v>45701</v>
      </c>
      <c r="E6" s="378">
        <v>45705</v>
      </c>
      <c r="F6" s="395">
        <f>'ORÇ. TELHADOS REV'!$J$27/2</f>
        <v>7719</v>
      </c>
      <c r="G6" s="396">
        <f>F6</f>
        <v>7719</v>
      </c>
      <c r="H6" s="396"/>
      <c r="I6" s="396"/>
      <c r="J6" s="396"/>
      <c r="K6" s="396"/>
      <c r="L6" s="396"/>
    </row>
    <row r="7" spans="1:16384" outlineLevel="1">
      <c r="A7" s="377" t="s">
        <v>1387</v>
      </c>
      <c r="D7" s="378"/>
      <c r="E7" s="378"/>
      <c r="F7" s="395">
        <f>'ORÇ. TELHADOS REV'!$J$17</f>
        <v>157028.34</v>
      </c>
      <c r="G7" s="396">
        <f>$F$7/6</f>
        <v>26171.39</v>
      </c>
      <c r="H7" s="396">
        <f t="shared" ref="H7:L7" si="2">$F$7/6</f>
        <v>26171.39</v>
      </c>
      <c r="I7" s="396">
        <f t="shared" si="2"/>
        <v>26171.39</v>
      </c>
      <c r="J7" s="396">
        <f t="shared" si="2"/>
        <v>26171.39</v>
      </c>
      <c r="K7" s="396">
        <f t="shared" si="2"/>
        <v>26171.39</v>
      </c>
      <c r="L7" s="396">
        <f t="shared" si="2"/>
        <v>26171.39</v>
      </c>
    </row>
    <row r="8" spans="1:16384" outlineLevel="1">
      <c r="A8" s="377" t="s">
        <v>1420</v>
      </c>
      <c r="D8" s="378"/>
      <c r="E8" s="378"/>
      <c r="F8" s="395">
        <v>167300.03</v>
      </c>
      <c r="G8" s="396">
        <f>$F$8/6</f>
        <v>27883.338333333333</v>
      </c>
      <c r="H8" s="396">
        <f t="shared" ref="H8:L8" si="3">$F$8/6</f>
        <v>27883.338333333333</v>
      </c>
      <c r="I8" s="396">
        <f t="shared" si="3"/>
        <v>27883.338333333333</v>
      </c>
      <c r="J8" s="396">
        <f t="shared" si="3"/>
        <v>27883.338333333333</v>
      </c>
      <c r="K8" s="396">
        <f t="shared" si="3"/>
        <v>27883.338333333333</v>
      </c>
      <c r="L8" s="396">
        <f t="shared" si="3"/>
        <v>27883.338333333333</v>
      </c>
    </row>
    <row r="9" spans="1:16384" outlineLevel="1">
      <c r="A9" s="377" t="s">
        <v>1388</v>
      </c>
      <c r="D9" s="378"/>
      <c r="E9" s="378"/>
      <c r="F9" s="395">
        <f>'ORÇ. TELHADOS REV'!$J$37</f>
        <v>10377.280000000001</v>
      </c>
      <c r="G9" s="396">
        <f>$F$9/6</f>
        <v>1729.5466666666669</v>
      </c>
      <c r="H9" s="396">
        <f t="shared" ref="H9:L9" si="4">$F$9/6</f>
        <v>1729.5466666666669</v>
      </c>
      <c r="I9" s="396">
        <f t="shared" si="4"/>
        <v>1729.5466666666669</v>
      </c>
      <c r="J9" s="396">
        <f t="shared" si="4"/>
        <v>1729.5466666666669</v>
      </c>
      <c r="K9" s="396">
        <f t="shared" si="4"/>
        <v>1729.5466666666669</v>
      </c>
      <c r="L9" s="396">
        <f t="shared" si="4"/>
        <v>1729.5466666666669</v>
      </c>
    </row>
    <row r="10" spans="1:16384" outlineLevel="1">
      <c r="A10" s="377" t="s">
        <v>1377</v>
      </c>
      <c r="B10" s="367" t="s">
        <v>1334</v>
      </c>
      <c r="C10" s="367">
        <v>71</v>
      </c>
      <c r="D10" s="378">
        <v>45870</v>
      </c>
      <c r="E10" s="378">
        <v>45874</v>
      </c>
      <c r="F10" s="395">
        <f>'ORÇ. TELHADOS REV'!$J$27/2</f>
        <v>7719</v>
      </c>
      <c r="G10" s="396">
        <f t="shared" ref="G10:L10" si="5">$F$10/6</f>
        <v>1286.5</v>
      </c>
      <c r="H10" s="396">
        <f t="shared" si="5"/>
        <v>1286.5</v>
      </c>
      <c r="I10" s="396">
        <f t="shared" si="5"/>
        <v>1286.5</v>
      </c>
      <c r="J10" s="396">
        <f t="shared" si="5"/>
        <v>1286.5</v>
      </c>
      <c r="K10" s="396">
        <f t="shared" si="5"/>
        <v>1286.5</v>
      </c>
      <c r="L10" s="396">
        <f t="shared" si="5"/>
        <v>1286.5</v>
      </c>
    </row>
    <row r="11" spans="1:16384" outlineLevel="1">
      <c r="A11" s="377" t="s">
        <v>1378</v>
      </c>
      <c r="B11" s="367" t="s">
        <v>1334</v>
      </c>
      <c r="C11" s="367" t="s">
        <v>1379</v>
      </c>
      <c r="D11" s="378">
        <v>45870</v>
      </c>
      <c r="E11" s="378">
        <v>45874</v>
      </c>
      <c r="F11" s="395">
        <v>56604</v>
      </c>
      <c r="G11" s="396"/>
      <c r="H11" s="396"/>
      <c r="I11" s="396"/>
      <c r="J11" s="396"/>
      <c r="K11" s="396"/>
      <c r="L11" s="396">
        <f>F11</f>
        <v>56604</v>
      </c>
    </row>
    <row r="12" spans="1:16384" s="384" customFormat="1">
      <c r="A12" s="373" t="s">
        <v>1389</v>
      </c>
      <c r="B12" s="374"/>
      <c r="C12" s="374"/>
      <c r="D12" s="375"/>
      <c r="E12" s="375"/>
      <c r="F12" s="393"/>
      <c r="G12" s="394">
        <f>SUM(G13:G78)</f>
        <v>33514.126855491952</v>
      </c>
      <c r="H12" s="394">
        <f t="shared" ref="H12:L12" si="6">SUM(H13:H78)</f>
        <v>218315.23121041214</v>
      </c>
      <c r="I12" s="394">
        <f t="shared" si="6"/>
        <v>175651.14639034393</v>
      </c>
      <c r="J12" s="394">
        <f t="shared" si="6"/>
        <v>218496.81572561324</v>
      </c>
      <c r="K12" s="394">
        <f t="shared" si="6"/>
        <v>202087.10915170546</v>
      </c>
      <c r="L12" s="394">
        <f t="shared" si="6"/>
        <v>267886.37376138999</v>
      </c>
      <c r="M12" s="380"/>
      <c r="N12" s="380"/>
      <c r="O12" s="376"/>
      <c r="P12" s="381"/>
      <c r="Q12" s="381"/>
      <c r="R12" s="382"/>
      <c r="S12" s="383"/>
      <c r="T12" s="383"/>
      <c r="U12" s="383"/>
      <c r="V12" s="383"/>
      <c r="W12" s="383"/>
      <c r="X12" s="383"/>
      <c r="Y12" s="380"/>
      <c r="Z12" s="376"/>
      <c r="AA12" s="376"/>
      <c r="AB12" s="381"/>
      <c r="AC12" s="381"/>
      <c r="AD12" s="382"/>
      <c r="AE12" s="383"/>
      <c r="AF12" s="383"/>
      <c r="AG12" s="383"/>
      <c r="AH12" s="383"/>
      <c r="AI12" s="383"/>
      <c r="AJ12" s="383"/>
      <c r="AK12" s="380"/>
      <c r="AL12" s="376"/>
      <c r="AM12" s="376"/>
      <c r="AN12" s="381"/>
      <c r="AO12" s="381"/>
      <c r="AP12" s="382"/>
      <c r="AQ12" s="383"/>
      <c r="AR12" s="383"/>
      <c r="AS12" s="383"/>
      <c r="AT12" s="383"/>
      <c r="AU12" s="383"/>
      <c r="AV12" s="383"/>
      <c r="AW12" s="380"/>
      <c r="AX12" s="376"/>
      <c r="AY12" s="376"/>
      <c r="AZ12" s="381"/>
      <c r="BA12" s="381"/>
      <c r="BB12" s="382"/>
      <c r="BC12" s="383"/>
      <c r="BD12" s="383"/>
      <c r="BE12" s="383"/>
      <c r="BF12" s="383"/>
      <c r="BG12" s="383"/>
      <c r="BH12" s="383"/>
      <c r="BI12" s="380"/>
      <c r="BJ12" s="376"/>
      <c r="BK12" s="376"/>
      <c r="BL12" s="381"/>
      <c r="BM12" s="381"/>
      <c r="BN12" s="382"/>
      <c r="BO12" s="383"/>
      <c r="BP12" s="383"/>
      <c r="BQ12" s="383"/>
      <c r="BR12" s="383"/>
      <c r="BS12" s="383"/>
      <c r="BT12" s="383"/>
      <c r="BU12" s="380"/>
      <c r="BV12" s="376"/>
      <c r="BW12" s="376"/>
      <c r="BX12" s="381"/>
      <c r="BY12" s="381"/>
      <c r="BZ12" s="382"/>
      <c r="CA12" s="383"/>
      <c r="CB12" s="383"/>
      <c r="CC12" s="383"/>
      <c r="CD12" s="383"/>
      <c r="CE12" s="383"/>
      <c r="CF12" s="383"/>
      <c r="CG12" s="380"/>
      <c r="CH12" s="376"/>
      <c r="CI12" s="376"/>
      <c r="CJ12" s="381"/>
      <c r="CK12" s="381"/>
      <c r="CL12" s="382"/>
      <c r="CM12" s="383"/>
      <c r="CN12" s="383"/>
      <c r="CO12" s="383"/>
      <c r="CP12" s="383"/>
      <c r="CQ12" s="383"/>
      <c r="CR12" s="383"/>
      <c r="CS12" s="380"/>
      <c r="CT12" s="376"/>
      <c r="CU12" s="376"/>
      <c r="CV12" s="381"/>
      <c r="CW12" s="381"/>
      <c r="CX12" s="382"/>
      <c r="CY12" s="383"/>
      <c r="CZ12" s="383"/>
      <c r="DA12" s="383"/>
      <c r="DB12" s="383"/>
      <c r="DC12" s="383"/>
      <c r="DD12" s="383"/>
      <c r="DE12" s="380"/>
      <c r="DF12" s="376"/>
      <c r="DG12" s="376"/>
      <c r="DH12" s="381"/>
      <c r="DI12" s="381"/>
      <c r="DJ12" s="382"/>
      <c r="DK12" s="383"/>
      <c r="DL12" s="383"/>
      <c r="DM12" s="383"/>
      <c r="DN12" s="383"/>
      <c r="DO12" s="383"/>
      <c r="DP12" s="383"/>
      <c r="DQ12" s="380"/>
      <c r="DR12" s="376"/>
      <c r="DS12" s="376"/>
      <c r="DT12" s="381"/>
      <c r="DU12" s="381"/>
      <c r="DV12" s="382"/>
      <c r="DW12" s="383"/>
      <c r="DX12" s="383"/>
      <c r="DY12" s="383"/>
      <c r="DZ12" s="383"/>
      <c r="EA12" s="383"/>
      <c r="EB12" s="383"/>
      <c r="EC12" s="380"/>
      <c r="ED12" s="376"/>
      <c r="EE12" s="376"/>
      <c r="EF12" s="381"/>
      <c r="EG12" s="381"/>
      <c r="EH12" s="382"/>
      <c r="EI12" s="383"/>
      <c r="EJ12" s="383"/>
      <c r="EK12" s="383"/>
      <c r="EL12" s="383"/>
      <c r="EM12" s="383"/>
      <c r="EN12" s="383"/>
      <c r="EO12" s="380"/>
      <c r="EP12" s="376"/>
      <c r="EQ12" s="376"/>
      <c r="ER12" s="381"/>
      <c r="ES12" s="381"/>
      <c r="ET12" s="382"/>
      <c r="EU12" s="383"/>
      <c r="EV12" s="383"/>
      <c r="EW12" s="383"/>
      <c r="EX12" s="383"/>
      <c r="EY12" s="383"/>
      <c r="EZ12" s="383"/>
      <c r="FA12" s="380"/>
      <c r="FB12" s="376"/>
      <c r="FC12" s="376"/>
      <c r="FD12" s="381"/>
      <c r="FE12" s="381"/>
      <c r="FF12" s="382"/>
      <c r="FG12" s="383"/>
      <c r="FH12" s="383"/>
      <c r="FI12" s="383"/>
      <c r="FJ12" s="383"/>
      <c r="FK12" s="383"/>
      <c r="FL12" s="383"/>
      <c r="FM12" s="380"/>
      <c r="FN12" s="376"/>
      <c r="FO12" s="376"/>
      <c r="FP12" s="381"/>
      <c r="FQ12" s="381"/>
      <c r="FR12" s="382"/>
      <c r="FS12" s="383"/>
      <c r="FT12" s="383"/>
      <c r="FU12" s="383"/>
      <c r="FV12" s="383"/>
      <c r="FW12" s="383"/>
      <c r="FX12" s="383"/>
      <c r="FY12" s="380"/>
      <c r="FZ12" s="376"/>
      <c r="GA12" s="376"/>
      <c r="GB12" s="381"/>
      <c r="GC12" s="381"/>
      <c r="GD12" s="382"/>
      <c r="GE12" s="383"/>
      <c r="GF12" s="383"/>
      <c r="GG12" s="383"/>
      <c r="GH12" s="383"/>
      <c r="GI12" s="383"/>
      <c r="GJ12" s="383"/>
      <c r="GK12" s="380"/>
      <c r="GL12" s="376"/>
      <c r="GM12" s="376"/>
      <c r="GN12" s="381"/>
      <c r="GO12" s="381"/>
      <c r="GP12" s="382"/>
      <c r="GQ12" s="383"/>
      <c r="GR12" s="383"/>
      <c r="GS12" s="383"/>
      <c r="GT12" s="383"/>
      <c r="GU12" s="383"/>
      <c r="GV12" s="383"/>
      <c r="GW12" s="380"/>
      <c r="GX12" s="376"/>
      <c r="GY12" s="376"/>
      <c r="GZ12" s="381"/>
      <c r="HA12" s="381"/>
      <c r="HB12" s="382"/>
      <c r="HC12" s="383"/>
      <c r="HD12" s="383"/>
      <c r="HE12" s="383"/>
      <c r="HF12" s="383"/>
      <c r="HG12" s="383"/>
      <c r="HH12" s="383"/>
      <c r="HI12" s="380"/>
      <c r="HJ12" s="376"/>
      <c r="HK12" s="376"/>
      <c r="HL12" s="381"/>
      <c r="HM12" s="381"/>
      <c r="HN12" s="382"/>
      <c r="HO12" s="383"/>
      <c r="HP12" s="383"/>
      <c r="HQ12" s="383"/>
      <c r="HR12" s="383"/>
      <c r="HS12" s="383"/>
      <c r="HT12" s="383"/>
      <c r="HU12" s="380"/>
      <c r="HV12" s="376"/>
      <c r="HW12" s="376"/>
      <c r="HX12" s="381"/>
      <c r="HY12" s="381"/>
      <c r="HZ12" s="382"/>
      <c r="IA12" s="383"/>
      <c r="IB12" s="383"/>
      <c r="IC12" s="383"/>
      <c r="ID12" s="383"/>
      <c r="IE12" s="383"/>
      <c r="IF12" s="383"/>
      <c r="IG12" s="380"/>
      <c r="IH12" s="376"/>
      <c r="II12" s="376"/>
      <c r="IJ12" s="381"/>
      <c r="IK12" s="381"/>
      <c r="IL12" s="382"/>
      <c r="IM12" s="383"/>
      <c r="IN12" s="383"/>
      <c r="IO12" s="383"/>
      <c r="IP12" s="383"/>
      <c r="IQ12" s="383"/>
      <c r="IR12" s="383"/>
      <c r="IS12" s="380"/>
      <c r="IT12" s="376"/>
      <c r="IU12" s="376"/>
      <c r="IV12" s="381"/>
      <c r="IW12" s="381"/>
      <c r="IX12" s="382"/>
      <c r="IY12" s="383"/>
      <c r="IZ12" s="383"/>
      <c r="JA12" s="383"/>
      <c r="JB12" s="383"/>
      <c r="JC12" s="383"/>
      <c r="JD12" s="383"/>
      <c r="JE12" s="380"/>
      <c r="JF12" s="376"/>
      <c r="JG12" s="376"/>
      <c r="JH12" s="381"/>
      <c r="JI12" s="381"/>
      <c r="JJ12" s="382"/>
      <c r="JK12" s="383"/>
      <c r="JL12" s="383"/>
      <c r="JM12" s="383"/>
      <c r="JN12" s="383"/>
      <c r="JO12" s="383"/>
      <c r="JP12" s="383"/>
      <c r="JQ12" s="380"/>
      <c r="JR12" s="376"/>
      <c r="JS12" s="376"/>
      <c r="JT12" s="381"/>
      <c r="JU12" s="381"/>
      <c r="JV12" s="382"/>
      <c r="JW12" s="383"/>
      <c r="JX12" s="383"/>
      <c r="JY12" s="383"/>
      <c r="JZ12" s="383"/>
      <c r="KA12" s="383"/>
      <c r="KB12" s="383"/>
      <c r="KC12" s="380"/>
      <c r="KD12" s="376"/>
      <c r="KE12" s="376"/>
      <c r="KF12" s="381"/>
      <c r="KG12" s="381"/>
      <c r="KH12" s="382"/>
      <c r="KI12" s="383"/>
      <c r="KJ12" s="383"/>
      <c r="KK12" s="383"/>
      <c r="KL12" s="383"/>
      <c r="KM12" s="383"/>
      <c r="KN12" s="383"/>
      <c r="KO12" s="380"/>
      <c r="KP12" s="376"/>
      <c r="KQ12" s="376"/>
      <c r="KR12" s="381"/>
      <c r="KS12" s="381"/>
      <c r="KT12" s="382"/>
      <c r="KU12" s="383"/>
      <c r="KV12" s="383"/>
      <c r="KW12" s="383"/>
      <c r="KX12" s="383"/>
      <c r="KY12" s="383"/>
      <c r="KZ12" s="383"/>
      <c r="LA12" s="380"/>
      <c r="LB12" s="376"/>
      <c r="LC12" s="376"/>
      <c r="LD12" s="381"/>
      <c r="LE12" s="381"/>
      <c r="LF12" s="382"/>
      <c r="LG12" s="383"/>
      <c r="LH12" s="383"/>
      <c r="LI12" s="383"/>
      <c r="LJ12" s="383"/>
      <c r="LK12" s="383"/>
      <c r="LL12" s="383"/>
      <c r="LM12" s="380"/>
      <c r="LN12" s="376"/>
      <c r="LO12" s="376"/>
      <c r="LP12" s="381"/>
      <c r="LQ12" s="381"/>
      <c r="LR12" s="382"/>
      <c r="LS12" s="383"/>
      <c r="LT12" s="383"/>
      <c r="LU12" s="383"/>
      <c r="LV12" s="383"/>
      <c r="LW12" s="383"/>
      <c r="LX12" s="383"/>
      <c r="LY12" s="380"/>
      <c r="LZ12" s="376"/>
      <c r="MA12" s="376"/>
      <c r="MB12" s="381"/>
      <c r="MC12" s="381"/>
      <c r="MD12" s="382"/>
      <c r="ME12" s="383"/>
      <c r="MF12" s="383"/>
      <c r="MG12" s="383"/>
      <c r="MH12" s="383"/>
      <c r="MI12" s="383"/>
      <c r="MJ12" s="383"/>
      <c r="MK12" s="380"/>
      <c r="ML12" s="376"/>
      <c r="MM12" s="376"/>
      <c r="MN12" s="381"/>
      <c r="MO12" s="381"/>
      <c r="MP12" s="382"/>
      <c r="MQ12" s="383"/>
      <c r="MR12" s="383"/>
      <c r="MS12" s="383"/>
      <c r="MT12" s="383"/>
      <c r="MU12" s="383"/>
      <c r="MV12" s="383"/>
      <c r="MW12" s="380"/>
      <c r="MX12" s="376"/>
      <c r="MY12" s="376"/>
      <c r="MZ12" s="381"/>
      <c r="NA12" s="381"/>
      <c r="NB12" s="382"/>
      <c r="NC12" s="383"/>
      <c r="ND12" s="383"/>
      <c r="NE12" s="383"/>
      <c r="NF12" s="383"/>
      <c r="NG12" s="383"/>
      <c r="NH12" s="383"/>
      <c r="NI12" s="380"/>
      <c r="NJ12" s="376"/>
      <c r="NK12" s="376"/>
      <c r="NL12" s="381"/>
      <c r="NM12" s="381"/>
      <c r="NN12" s="382"/>
      <c r="NO12" s="383"/>
      <c r="NP12" s="383"/>
      <c r="NQ12" s="383"/>
      <c r="NR12" s="383"/>
      <c r="NS12" s="383"/>
      <c r="NT12" s="383"/>
      <c r="NU12" s="380"/>
      <c r="NV12" s="376"/>
      <c r="NW12" s="376"/>
      <c r="NX12" s="381"/>
      <c r="NY12" s="381"/>
      <c r="NZ12" s="382"/>
      <c r="OA12" s="383"/>
      <c r="OB12" s="383"/>
      <c r="OC12" s="383"/>
      <c r="OD12" s="383"/>
      <c r="OE12" s="383"/>
      <c r="OF12" s="383"/>
      <c r="OG12" s="380"/>
      <c r="OH12" s="376"/>
      <c r="OI12" s="376"/>
      <c r="OJ12" s="381"/>
      <c r="OK12" s="381"/>
      <c r="OL12" s="382"/>
      <c r="OM12" s="383"/>
      <c r="ON12" s="383"/>
      <c r="OO12" s="383"/>
      <c r="OP12" s="383"/>
      <c r="OQ12" s="383"/>
      <c r="OR12" s="383"/>
      <c r="OS12" s="380"/>
      <c r="OT12" s="376"/>
      <c r="OU12" s="376"/>
      <c r="OV12" s="381"/>
      <c r="OW12" s="381"/>
      <c r="OX12" s="382"/>
      <c r="OY12" s="383"/>
      <c r="OZ12" s="383"/>
      <c r="PA12" s="383"/>
      <c r="PB12" s="383"/>
      <c r="PC12" s="383"/>
      <c r="PD12" s="383"/>
      <c r="PE12" s="380"/>
      <c r="PF12" s="376"/>
      <c r="PG12" s="376"/>
      <c r="PH12" s="381"/>
      <c r="PI12" s="381"/>
      <c r="PJ12" s="382"/>
      <c r="PK12" s="383"/>
      <c r="PL12" s="383"/>
      <c r="PM12" s="383"/>
      <c r="PN12" s="383"/>
      <c r="PO12" s="383"/>
      <c r="PP12" s="383"/>
      <c r="PQ12" s="380"/>
      <c r="PR12" s="376"/>
      <c r="PS12" s="376"/>
      <c r="PT12" s="381"/>
      <c r="PU12" s="381"/>
      <c r="PV12" s="382"/>
      <c r="PW12" s="383"/>
      <c r="PX12" s="383"/>
      <c r="PY12" s="383"/>
      <c r="PZ12" s="383"/>
      <c r="QA12" s="383"/>
      <c r="QB12" s="383"/>
      <c r="QC12" s="380"/>
      <c r="QD12" s="376"/>
      <c r="QE12" s="376"/>
      <c r="QF12" s="381"/>
      <c r="QG12" s="381"/>
      <c r="QH12" s="382"/>
      <c r="QI12" s="383"/>
      <c r="QJ12" s="383"/>
      <c r="QK12" s="383"/>
      <c r="QL12" s="383"/>
      <c r="QM12" s="383"/>
      <c r="QN12" s="383"/>
      <c r="QO12" s="380"/>
      <c r="QP12" s="376"/>
      <c r="QQ12" s="376"/>
      <c r="QR12" s="381"/>
      <c r="QS12" s="381"/>
      <c r="QT12" s="382"/>
      <c r="QU12" s="383"/>
      <c r="QV12" s="383"/>
      <c r="QW12" s="383"/>
      <c r="QX12" s="383"/>
      <c r="QY12" s="383"/>
      <c r="QZ12" s="383"/>
      <c r="RA12" s="380"/>
      <c r="RB12" s="376"/>
      <c r="RC12" s="376"/>
      <c r="RD12" s="381"/>
      <c r="RE12" s="381"/>
      <c r="RF12" s="382"/>
      <c r="RG12" s="383"/>
      <c r="RH12" s="383"/>
      <c r="RI12" s="383"/>
      <c r="RJ12" s="383"/>
      <c r="RK12" s="383"/>
      <c r="RL12" s="383"/>
      <c r="RM12" s="380"/>
      <c r="RN12" s="376"/>
      <c r="RO12" s="376"/>
      <c r="RP12" s="381"/>
      <c r="RQ12" s="381"/>
      <c r="RR12" s="382"/>
      <c r="RS12" s="383"/>
      <c r="RT12" s="383"/>
      <c r="RU12" s="383"/>
      <c r="RV12" s="383"/>
      <c r="RW12" s="383"/>
      <c r="RX12" s="383"/>
      <c r="RY12" s="380"/>
      <c r="RZ12" s="376"/>
      <c r="SA12" s="376"/>
      <c r="SB12" s="381"/>
      <c r="SC12" s="381"/>
      <c r="SD12" s="382"/>
      <c r="SE12" s="383"/>
      <c r="SF12" s="383"/>
      <c r="SG12" s="383"/>
      <c r="SH12" s="383"/>
      <c r="SI12" s="383"/>
      <c r="SJ12" s="383"/>
      <c r="SK12" s="380"/>
      <c r="SL12" s="376"/>
      <c r="SM12" s="376"/>
      <c r="SN12" s="381"/>
      <c r="SO12" s="381"/>
      <c r="SP12" s="382"/>
      <c r="SQ12" s="383"/>
      <c r="SR12" s="383"/>
      <c r="SS12" s="383"/>
      <c r="ST12" s="383"/>
      <c r="SU12" s="383"/>
      <c r="SV12" s="383"/>
      <c r="SW12" s="380"/>
      <c r="SX12" s="376"/>
      <c r="SY12" s="376"/>
      <c r="SZ12" s="381"/>
      <c r="TA12" s="381"/>
      <c r="TB12" s="382"/>
      <c r="TC12" s="383"/>
      <c r="TD12" s="383"/>
      <c r="TE12" s="383"/>
      <c r="TF12" s="383"/>
      <c r="TG12" s="383"/>
      <c r="TH12" s="383"/>
      <c r="TI12" s="380"/>
      <c r="TJ12" s="376"/>
      <c r="TK12" s="376"/>
      <c r="TL12" s="381"/>
      <c r="TM12" s="381"/>
      <c r="TN12" s="382"/>
      <c r="TO12" s="383"/>
      <c r="TP12" s="383"/>
      <c r="TQ12" s="383"/>
      <c r="TR12" s="383"/>
      <c r="TS12" s="383"/>
      <c r="TT12" s="383"/>
      <c r="TU12" s="380"/>
      <c r="TV12" s="376"/>
      <c r="TW12" s="376"/>
      <c r="TX12" s="381"/>
      <c r="TY12" s="381"/>
      <c r="TZ12" s="382"/>
      <c r="UA12" s="383"/>
      <c r="UB12" s="383"/>
      <c r="UC12" s="383"/>
      <c r="UD12" s="383"/>
      <c r="UE12" s="383"/>
      <c r="UF12" s="383"/>
      <c r="UG12" s="380"/>
      <c r="UH12" s="376"/>
      <c r="UI12" s="376"/>
      <c r="UJ12" s="381"/>
      <c r="UK12" s="381"/>
      <c r="UL12" s="382"/>
      <c r="UM12" s="383"/>
      <c r="UN12" s="383"/>
      <c r="UO12" s="383"/>
      <c r="UP12" s="383"/>
      <c r="UQ12" s="383"/>
      <c r="UR12" s="383"/>
      <c r="US12" s="380"/>
      <c r="UT12" s="376"/>
      <c r="UU12" s="376"/>
      <c r="UV12" s="381"/>
      <c r="UW12" s="381"/>
      <c r="UX12" s="382"/>
      <c r="UY12" s="383"/>
      <c r="UZ12" s="383"/>
      <c r="VA12" s="383"/>
      <c r="VB12" s="383"/>
      <c r="VC12" s="383"/>
      <c r="VD12" s="383"/>
      <c r="VE12" s="380"/>
      <c r="VF12" s="376"/>
      <c r="VG12" s="376"/>
      <c r="VH12" s="381"/>
      <c r="VI12" s="381"/>
      <c r="VJ12" s="382"/>
      <c r="VK12" s="383"/>
      <c r="VL12" s="383"/>
      <c r="VM12" s="383"/>
      <c r="VN12" s="383"/>
      <c r="VO12" s="383"/>
      <c r="VP12" s="383"/>
      <c r="VQ12" s="380"/>
      <c r="VR12" s="376"/>
      <c r="VS12" s="376"/>
      <c r="VT12" s="381"/>
      <c r="VU12" s="381"/>
      <c r="VV12" s="382"/>
      <c r="VW12" s="383"/>
      <c r="VX12" s="383"/>
      <c r="VY12" s="383"/>
      <c r="VZ12" s="383"/>
      <c r="WA12" s="383"/>
      <c r="WB12" s="383"/>
      <c r="WC12" s="380"/>
      <c r="WD12" s="376"/>
      <c r="WE12" s="376"/>
      <c r="WF12" s="381"/>
      <c r="WG12" s="381"/>
      <c r="WH12" s="382"/>
      <c r="WI12" s="383"/>
      <c r="WJ12" s="383"/>
      <c r="WK12" s="383"/>
      <c r="WL12" s="383"/>
      <c r="WM12" s="383"/>
      <c r="WN12" s="383"/>
      <c r="WO12" s="380"/>
      <c r="WP12" s="376"/>
      <c r="WQ12" s="376"/>
      <c r="WR12" s="381"/>
      <c r="WS12" s="381"/>
      <c r="WT12" s="382"/>
      <c r="WU12" s="383"/>
      <c r="WV12" s="383"/>
      <c r="WW12" s="383"/>
      <c r="WX12" s="383"/>
      <c r="WY12" s="383"/>
      <c r="WZ12" s="383"/>
      <c r="XA12" s="380"/>
      <c r="XB12" s="376"/>
      <c r="XC12" s="376"/>
      <c r="XD12" s="381"/>
      <c r="XE12" s="381"/>
      <c r="XF12" s="382"/>
      <c r="XG12" s="383"/>
      <c r="XH12" s="383"/>
      <c r="XI12" s="383"/>
      <c r="XJ12" s="383"/>
      <c r="XK12" s="383"/>
      <c r="XL12" s="383"/>
      <c r="XM12" s="380"/>
      <c r="XN12" s="376"/>
      <c r="XO12" s="376"/>
      <c r="XP12" s="381"/>
      <c r="XQ12" s="381"/>
      <c r="XR12" s="382"/>
      <c r="XS12" s="383"/>
      <c r="XT12" s="383"/>
      <c r="XU12" s="383"/>
      <c r="XV12" s="383"/>
      <c r="XW12" s="383"/>
      <c r="XX12" s="383"/>
      <c r="XY12" s="380"/>
      <c r="XZ12" s="376"/>
      <c r="YA12" s="376"/>
      <c r="YB12" s="381"/>
      <c r="YC12" s="381"/>
      <c r="YD12" s="382"/>
      <c r="YE12" s="383"/>
      <c r="YF12" s="383"/>
      <c r="YG12" s="383"/>
      <c r="YH12" s="383"/>
      <c r="YI12" s="383"/>
      <c r="YJ12" s="383"/>
      <c r="YK12" s="380"/>
      <c r="YL12" s="376"/>
      <c r="YM12" s="376"/>
      <c r="YN12" s="381"/>
      <c r="YO12" s="381"/>
      <c r="YP12" s="382"/>
      <c r="YQ12" s="383"/>
      <c r="YR12" s="383"/>
      <c r="YS12" s="383"/>
      <c r="YT12" s="383"/>
      <c r="YU12" s="383"/>
      <c r="YV12" s="383"/>
      <c r="YW12" s="380"/>
      <c r="YX12" s="376"/>
      <c r="YY12" s="376"/>
      <c r="YZ12" s="381"/>
      <c r="ZA12" s="381"/>
      <c r="ZB12" s="382"/>
      <c r="ZC12" s="383"/>
      <c r="ZD12" s="383"/>
      <c r="ZE12" s="383"/>
      <c r="ZF12" s="383"/>
      <c r="ZG12" s="383"/>
      <c r="ZH12" s="383"/>
      <c r="ZI12" s="380"/>
      <c r="ZJ12" s="376"/>
      <c r="ZK12" s="376"/>
      <c r="ZL12" s="381"/>
      <c r="ZM12" s="381"/>
      <c r="ZN12" s="382"/>
      <c r="ZO12" s="383"/>
      <c r="ZP12" s="383"/>
      <c r="ZQ12" s="383"/>
      <c r="ZR12" s="383"/>
      <c r="ZS12" s="383"/>
      <c r="ZT12" s="383"/>
      <c r="ZU12" s="380"/>
      <c r="ZV12" s="376"/>
      <c r="ZW12" s="376"/>
      <c r="ZX12" s="381"/>
      <c r="ZY12" s="381"/>
      <c r="ZZ12" s="382"/>
      <c r="AAA12" s="383"/>
      <c r="AAB12" s="383"/>
      <c r="AAC12" s="383"/>
      <c r="AAD12" s="383"/>
      <c r="AAE12" s="383"/>
      <c r="AAF12" s="383"/>
      <c r="AAG12" s="380"/>
      <c r="AAH12" s="376"/>
      <c r="AAI12" s="376"/>
      <c r="AAJ12" s="381"/>
      <c r="AAK12" s="381"/>
      <c r="AAL12" s="382"/>
      <c r="AAM12" s="383"/>
      <c r="AAN12" s="383"/>
      <c r="AAO12" s="383"/>
      <c r="AAP12" s="383"/>
      <c r="AAQ12" s="383"/>
      <c r="AAR12" s="383"/>
      <c r="AAS12" s="380"/>
      <c r="AAT12" s="376"/>
      <c r="AAU12" s="376"/>
      <c r="AAV12" s="381"/>
      <c r="AAW12" s="381"/>
      <c r="AAX12" s="382"/>
      <c r="AAY12" s="383"/>
      <c r="AAZ12" s="383"/>
      <c r="ABA12" s="383"/>
      <c r="ABB12" s="383"/>
      <c r="ABC12" s="383"/>
      <c r="ABD12" s="383"/>
      <c r="ABE12" s="380"/>
      <c r="ABF12" s="376"/>
      <c r="ABG12" s="376"/>
      <c r="ABH12" s="381"/>
      <c r="ABI12" s="381"/>
      <c r="ABJ12" s="382"/>
      <c r="ABK12" s="383"/>
      <c r="ABL12" s="383"/>
      <c r="ABM12" s="383"/>
      <c r="ABN12" s="383"/>
      <c r="ABO12" s="383"/>
      <c r="ABP12" s="383"/>
      <c r="ABQ12" s="380"/>
      <c r="ABR12" s="376"/>
      <c r="ABS12" s="376"/>
      <c r="ABT12" s="381"/>
      <c r="ABU12" s="381"/>
      <c r="ABV12" s="382"/>
      <c r="ABW12" s="383"/>
      <c r="ABX12" s="383"/>
      <c r="ABY12" s="383"/>
      <c r="ABZ12" s="383"/>
      <c r="ACA12" s="383"/>
      <c r="ACB12" s="383"/>
      <c r="ACC12" s="380"/>
      <c r="ACD12" s="376"/>
      <c r="ACE12" s="376"/>
      <c r="ACF12" s="381"/>
      <c r="ACG12" s="381"/>
      <c r="ACH12" s="382"/>
      <c r="ACI12" s="383"/>
      <c r="ACJ12" s="383"/>
      <c r="ACK12" s="383"/>
      <c r="ACL12" s="383"/>
      <c r="ACM12" s="383"/>
      <c r="ACN12" s="383"/>
      <c r="ACO12" s="380"/>
      <c r="ACP12" s="376"/>
      <c r="ACQ12" s="376"/>
      <c r="ACR12" s="381"/>
      <c r="ACS12" s="381"/>
      <c r="ACT12" s="382"/>
      <c r="ACU12" s="383"/>
      <c r="ACV12" s="383"/>
      <c r="ACW12" s="383"/>
      <c r="ACX12" s="383"/>
      <c r="ACY12" s="383"/>
      <c r="ACZ12" s="383"/>
      <c r="ADA12" s="380"/>
      <c r="ADB12" s="376"/>
      <c r="ADC12" s="376"/>
      <c r="ADD12" s="381"/>
      <c r="ADE12" s="381"/>
      <c r="ADF12" s="382"/>
      <c r="ADG12" s="383"/>
      <c r="ADH12" s="383"/>
      <c r="ADI12" s="383"/>
      <c r="ADJ12" s="383"/>
      <c r="ADK12" s="383"/>
      <c r="ADL12" s="383"/>
      <c r="ADM12" s="380"/>
      <c r="ADN12" s="376"/>
      <c r="ADO12" s="376"/>
      <c r="ADP12" s="381"/>
      <c r="ADQ12" s="381"/>
      <c r="ADR12" s="382"/>
      <c r="ADS12" s="383"/>
      <c r="ADT12" s="383"/>
      <c r="ADU12" s="383"/>
      <c r="ADV12" s="383"/>
      <c r="ADW12" s="383"/>
      <c r="ADX12" s="383"/>
      <c r="ADY12" s="380"/>
      <c r="ADZ12" s="376"/>
      <c r="AEA12" s="376"/>
      <c r="AEB12" s="381"/>
      <c r="AEC12" s="381"/>
      <c r="AED12" s="382"/>
      <c r="AEE12" s="383"/>
      <c r="AEF12" s="383"/>
      <c r="AEG12" s="383"/>
      <c r="AEH12" s="383"/>
      <c r="AEI12" s="383"/>
      <c r="AEJ12" s="383"/>
      <c r="AEK12" s="380"/>
      <c r="AEL12" s="376"/>
      <c r="AEM12" s="376"/>
      <c r="AEN12" s="381"/>
      <c r="AEO12" s="381"/>
      <c r="AEP12" s="382"/>
      <c r="AEQ12" s="383"/>
      <c r="AER12" s="383"/>
      <c r="AES12" s="383"/>
      <c r="AET12" s="383"/>
      <c r="AEU12" s="383"/>
      <c r="AEV12" s="383"/>
      <c r="AEW12" s="380"/>
      <c r="AEX12" s="376"/>
      <c r="AEY12" s="376"/>
      <c r="AEZ12" s="381"/>
      <c r="AFA12" s="381"/>
      <c r="AFB12" s="382"/>
      <c r="AFC12" s="383"/>
      <c r="AFD12" s="383"/>
      <c r="AFE12" s="383"/>
      <c r="AFF12" s="383"/>
      <c r="AFG12" s="383"/>
      <c r="AFH12" s="383"/>
      <c r="AFI12" s="380"/>
      <c r="AFJ12" s="376"/>
      <c r="AFK12" s="376"/>
      <c r="AFL12" s="381"/>
      <c r="AFM12" s="381"/>
      <c r="AFN12" s="382"/>
      <c r="AFO12" s="383"/>
      <c r="AFP12" s="383"/>
      <c r="AFQ12" s="383"/>
      <c r="AFR12" s="383"/>
      <c r="AFS12" s="383"/>
      <c r="AFT12" s="383"/>
      <c r="AFU12" s="380"/>
      <c r="AFV12" s="376"/>
      <c r="AFW12" s="376"/>
      <c r="AFX12" s="381"/>
      <c r="AFY12" s="381"/>
      <c r="AFZ12" s="382"/>
      <c r="AGA12" s="383"/>
      <c r="AGB12" s="383"/>
      <c r="AGC12" s="383"/>
      <c r="AGD12" s="383"/>
      <c r="AGE12" s="383"/>
      <c r="AGF12" s="383"/>
      <c r="AGG12" s="380"/>
      <c r="AGH12" s="376"/>
      <c r="AGI12" s="376"/>
      <c r="AGJ12" s="381"/>
      <c r="AGK12" s="381"/>
      <c r="AGL12" s="382"/>
      <c r="AGM12" s="383"/>
      <c r="AGN12" s="383"/>
      <c r="AGO12" s="383"/>
      <c r="AGP12" s="383"/>
      <c r="AGQ12" s="383"/>
      <c r="AGR12" s="383"/>
      <c r="AGS12" s="380"/>
      <c r="AGT12" s="376"/>
      <c r="AGU12" s="376"/>
      <c r="AGV12" s="381"/>
      <c r="AGW12" s="381"/>
      <c r="AGX12" s="382"/>
      <c r="AGY12" s="383"/>
      <c r="AGZ12" s="383"/>
      <c r="AHA12" s="383"/>
      <c r="AHB12" s="383"/>
      <c r="AHC12" s="383"/>
      <c r="AHD12" s="383"/>
      <c r="AHE12" s="380"/>
      <c r="AHF12" s="376"/>
      <c r="AHG12" s="376"/>
      <c r="AHH12" s="381"/>
      <c r="AHI12" s="381"/>
      <c r="AHJ12" s="382"/>
      <c r="AHK12" s="383"/>
      <c r="AHL12" s="383"/>
      <c r="AHM12" s="383"/>
      <c r="AHN12" s="383"/>
      <c r="AHO12" s="383"/>
      <c r="AHP12" s="383"/>
      <c r="AHQ12" s="380"/>
      <c r="AHR12" s="376"/>
      <c r="AHS12" s="376"/>
      <c r="AHT12" s="381"/>
      <c r="AHU12" s="381"/>
      <c r="AHV12" s="382"/>
      <c r="AHW12" s="383"/>
      <c r="AHX12" s="383"/>
      <c r="AHY12" s="383"/>
      <c r="AHZ12" s="383"/>
      <c r="AIA12" s="383"/>
      <c r="AIB12" s="383"/>
      <c r="AIC12" s="380"/>
      <c r="AID12" s="376"/>
      <c r="AIE12" s="376"/>
      <c r="AIF12" s="381"/>
      <c r="AIG12" s="381"/>
      <c r="AIH12" s="382"/>
      <c r="AII12" s="383"/>
      <c r="AIJ12" s="383"/>
      <c r="AIK12" s="383"/>
      <c r="AIL12" s="383"/>
      <c r="AIM12" s="383"/>
      <c r="AIN12" s="383"/>
      <c r="AIO12" s="380"/>
      <c r="AIP12" s="376"/>
      <c r="AIQ12" s="376"/>
      <c r="AIR12" s="381"/>
      <c r="AIS12" s="381"/>
      <c r="AIT12" s="382"/>
      <c r="AIU12" s="383"/>
      <c r="AIV12" s="383"/>
      <c r="AIW12" s="383"/>
      <c r="AIX12" s="383"/>
      <c r="AIY12" s="383"/>
      <c r="AIZ12" s="383"/>
      <c r="AJA12" s="380"/>
      <c r="AJB12" s="376"/>
      <c r="AJC12" s="376"/>
      <c r="AJD12" s="381"/>
      <c r="AJE12" s="381"/>
      <c r="AJF12" s="382"/>
      <c r="AJG12" s="383"/>
      <c r="AJH12" s="383"/>
      <c r="AJI12" s="383"/>
      <c r="AJJ12" s="383"/>
      <c r="AJK12" s="383"/>
      <c r="AJL12" s="383"/>
      <c r="AJM12" s="380"/>
      <c r="AJN12" s="376"/>
      <c r="AJO12" s="376"/>
      <c r="AJP12" s="381"/>
      <c r="AJQ12" s="381"/>
      <c r="AJR12" s="382"/>
      <c r="AJS12" s="383"/>
      <c r="AJT12" s="383"/>
      <c r="AJU12" s="383"/>
      <c r="AJV12" s="383"/>
      <c r="AJW12" s="383"/>
      <c r="AJX12" s="383"/>
      <c r="AJY12" s="380"/>
      <c r="AJZ12" s="376"/>
      <c r="AKA12" s="376"/>
      <c r="AKB12" s="381"/>
      <c r="AKC12" s="381"/>
      <c r="AKD12" s="382"/>
      <c r="AKE12" s="383"/>
      <c r="AKF12" s="383"/>
      <c r="AKG12" s="383"/>
      <c r="AKH12" s="383"/>
      <c r="AKI12" s="383"/>
      <c r="AKJ12" s="383"/>
      <c r="AKK12" s="380"/>
      <c r="AKL12" s="376"/>
      <c r="AKM12" s="376"/>
      <c r="AKN12" s="381"/>
      <c r="AKO12" s="381"/>
      <c r="AKP12" s="382"/>
      <c r="AKQ12" s="383"/>
      <c r="AKR12" s="383"/>
      <c r="AKS12" s="383"/>
      <c r="AKT12" s="383"/>
      <c r="AKU12" s="383"/>
      <c r="AKV12" s="383"/>
      <c r="AKW12" s="380"/>
      <c r="AKX12" s="376"/>
      <c r="AKY12" s="376"/>
      <c r="AKZ12" s="381"/>
      <c r="ALA12" s="381"/>
      <c r="ALB12" s="382"/>
      <c r="ALC12" s="383"/>
      <c r="ALD12" s="383"/>
      <c r="ALE12" s="383"/>
      <c r="ALF12" s="383"/>
      <c r="ALG12" s="383"/>
      <c r="ALH12" s="383"/>
      <c r="ALI12" s="380"/>
      <c r="ALJ12" s="376"/>
      <c r="ALK12" s="376"/>
      <c r="ALL12" s="381"/>
      <c r="ALM12" s="381"/>
      <c r="ALN12" s="382"/>
      <c r="ALO12" s="383"/>
      <c r="ALP12" s="383"/>
      <c r="ALQ12" s="383"/>
      <c r="ALR12" s="383"/>
      <c r="ALS12" s="383"/>
      <c r="ALT12" s="383"/>
      <c r="ALU12" s="380"/>
      <c r="ALV12" s="376"/>
      <c r="ALW12" s="376"/>
      <c r="ALX12" s="381"/>
      <c r="ALY12" s="381"/>
      <c r="ALZ12" s="382"/>
      <c r="AMA12" s="383"/>
      <c r="AMB12" s="383"/>
      <c r="AMC12" s="383"/>
      <c r="AMD12" s="383"/>
      <c r="AME12" s="383"/>
      <c r="AMF12" s="383"/>
      <c r="AMG12" s="380"/>
      <c r="AMH12" s="376"/>
      <c r="AMI12" s="376"/>
      <c r="AMJ12" s="381"/>
      <c r="AMK12" s="381"/>
      <c r="AML12" s="382"/>
      <c r="AMM12" s="383"/>
      <c r="AMN12" s="383"/>
      <c r="AMO12" s="383"/>
      <c r="AMP12" s="383"/>
      <c r="AMQ12" s="383"/>
      <c r="AMR12" s="383"/>
      <c r="AMS12" s="380"/>
      <c r="AMT12" s="376"/>
      <c r="AMU12" s="376"/>
      <c r="AMV12" s="381"/>
      <c r="AMW12" s="381"/>
      <c r="AMX12" s="382"/>
      <c r="AMY12" s="383"/>
      <c r="AMZ12" s="383"/>
      <c r="ANA12" s="383"/>
      <c r="ANB12" s="383"/>
      <c r="ANC12" s="383"/>
      <c r="AND12" s="383"/>
      <c r="ANE12" s="380"/>
      <c r="ANF12" s="376"/>
      <c r="ANG12" s="376"/>
      <c r="ANH12" s="381"/>
      <c r="ANI12" s="381"/>
      <c r="ANJ12" s="382"/>
      <c r="ANK12" s="383"/>
      <c r="ANL12" s="383"/>
      <c r="ANM12" s="383"/>
      <c r="ANN12" s="383"/>
      <c r="ANO12" s="383"/>
      <c r="ANP12" s="383"/>
      <c r="ANQ12" s="380"/>
      <c r="ANR12" s="376"/>
      <c r="ANS12" s="376"/>
      <c r="ANT12" s="381"/>
      <c r="ANU12" s="381"/>
      <c r="ANV12" s="382"/>
      <c r="ANW12" s="383"/>
      <c r="ANX12" s="383"/>
      <c r="ANY12" s="383"/>
      <c r="ANZ12" s="383"/>
      <c r="AOA12" s="383"/>
      <c r="AOB12" s="383"/>
      <c r="AOC12" s="380"/>
      <c r="AOD12" s="376"/>
      <c r="AOE12" s="376"/>
      <c r="AOF12" s="381"/>
      <c r="AOG12" s="381"/>
      <c r="AOH12" s="382"/>
      <c r="AOI12" s="383"/>
      <c r="AOJ12" s="383"/>
      <c r="AOK12" s="383"/>
      <c r="AOL12" s="383"/>
      <c r="AOM12" s="383"/>
      <c r="AON12" s="383"/>
      <c r="AOO12" s="380"/>
      <c r="AOP12" s="376"/>
      <c r="AOQ12" s="376"/>
      <c r="AOR12" s="381"/>
      <c r="AOS12" s="381"/>
      <c r="AOT12" s="382"/>
      <c r="AOU12" s="383"/>
      <c r="AOV12" s="383"/>
      <c r="AOW12" s="383"/>
      <c r="AOX12" s="383"/>
      <c r="AOY12" s="383"/>
      <c r="AOZ12" s="383"/>
      <c r="APA12" s="380"/>
      <c r="APB12" s="376"/>
      <c r="APC12" s="376"/>
      <c r="APD12" s="381"/>
      <c r="APE12" s="381"/>
      <c r="APF12" s="382"/>
      <c r="APG12" s="383"/>
      <c r="APH12" s="383"/>
      <c r="API12" s="383"/>
      <c r="APJ12" s="383"/>
      <c r="APK12" s="383"/>
      <c r="APL12" s="383"/>
      <c r="APM12" s="380"/>
      <c r="APN12" s="376"/>
      <c r="APO12" s="376"/>
      <c r="APP12" s="381"/>
      <c r="APQ12" s="381"/>
      <c r="APR12" s="382"/>
      <c r="APS12" s="383"/>
      <c r="APT12" s="383"/>
      <c r="APU12" s="383"/>
      <c r="APV12" s="383"/>
      <c r="APW12" s="383"/>
      <c r="APX12" s="383"/>
      <c r="APY12" s="380"/>
      <c r="APZ12" s="376"/>
      <c r="AQA12" s="376"/>
      <c r="AQB12" s="381"/>
      <c r="AQC12" s="381"/>
      <c r="AQD12" s="382"/>
      <c r="AQE12" s="383"/>
      <c r="AQF12" s="383"/>
      <c r="AQG12" s="383"/>
      <c r="AQH12" s="383"/>
      <c r="AQI12" s="383"/>
      <c r="AQJ12" s="383"/>
      <c r="AQK12" s="380"/>
      <c r="AQL12" s="376"/>
      <c r="AQM12" s="376"/>
      <c r="AQN12" s="381"/>
      <c r="AQO12" s="381"/>
      <c r="AQP12" s="382"/>
      <c r="AQQ12" s="383"/>
      <c r="AQR12" s="383"/>
      <c r="AQS12" s="383"/>
      <c r="AQT12" s="383"/>
      <c r="AQU12" s="383"/>
      <c r="AQV12" s="383"/>
      <c r="AQW12" s="380"/>
      <c r="AQX12" s="376"/>
      <c r="AQY12" s="376"/>
      <c r="AQZ12" s="381"/>
      <c r="ARA12" s="381"/>
      <c r="ARB12" s="382"/>
      <c r="ARC12" s="383"/>
      <c r="ARD12" s="383"/>
      <c r="ARE12" s="383"/>
      <c r="ARF12" s="383"/>
      <c r="ARG12" s="383"/>
      <c r="ARH12" s="383"/>
      <c r="ARI12" s="380"/>
      <c r="ARJ12" s="376"/>
      <c r="ARK12" s="376"/>
      <c r="ARL12" s="381"/>
      <c r="ARM12" s="381"/>
      <c r="ARN12" s="382"/>
      <c r="ARO12" s="383"/>
      <c r="ARP12" s="383"/>
      <c r="ARQ12" s="383"/>
      <c r="ARR12" s="383"/>
      <c r="ARS12" s="383"/>
      <c r="ART12" s="383"/>
      <c r="ARU12" s="380"/>
      <c r="ARV12" s="376"/>
      <c r="ARW12" s="376"/>
      <c r="ARX12" s="381"/>
      <c r="ARY12" s="381"/>
      <c r="ARZ12" s="382"/>
      <c r="ASA12" s="383"/>
      <c r="ASB12" s="383"/>
      <c r="ASC12" s="383"/>
      <c r="ASD12" s="383"/>
      <c r="ASE12" s="383"/>
      <c r="ASF12" s="383"/>
      <c r="ASG12" s="380"/>
      <c r="ASH12" s="376"/>
      <c r="ASI12" s="376"/>
      <c r="ASJ12" s="381"/>
      <c r="ASK12" s="381"/>
      <c r="ASL12" s="382"/>
      <c r="ASM12" s="383"/>
      <c r="ASN12" s="383"/>
      <c r="ASO12" s="383"/>
      <c r="ASP12" s="383"/>
      <c r="ASQ12" s="383"/>
      <c r="ASR12" s="383"/>
      <c r="ASS12" s="380"/>
      <c r="AST12" s="376"/>
      <c r="ASU12" s="376"/>
      <c r="ASV12" s="381"/>
      <c r="ASW12" s="381"/>
      <c r="ASX12" s="382"/>
      <c r="ASY12" s="383"/>
      <c r="ASZ12" s="383"/>
      <c r="ATA12" s="383"/>
      <c r="ATB12" s="383"/>
      <c r="ATC12" s="383"/>
      <c r="ATD12" s="383"/>
      <c r="ATE12" s="380"/>
      <c r="ATF12" s="376"/>
      <c r="ATG12" s="376"/>
      <c r="ATH12" s="381"/>
      <c r="ATI12" s="381"/>
      <c r="ATJ12" s="382"/>
      <c r="ATK12" s="383"/>
      <c r="ATL12" s="383"/>
      <c r="ATM12" s="383"/>
      <c r="ATN12" s="383"/>
      <c r="ATO12" s="383"/>
      <c r="ATP12" s="383"/>
      <c r="ATQ12" s="380"/>
      <c r="ATR12" s="376"/>
      <c r="ATS12" s="376"/>
      <c r="ATT12" s="381"/>
      <c r="ATU12" s="381"/>
      <c r="ATV12" s="382"/>
      <c r="ATW12" s="383"/>
      <c r="ATX12" s="383"/>
      <c r="ATY12" s="383"/>
      <c r="ATZ12" s="383"/>
      <c r="AUA12" s="383"/>
      <c r="AUB12" s="383"/>
      <c r="AUC12" s="380"/>
      <c r="AUD12" s="376"/>
      <c r="AUE12" s="376"/>
      <c r="AUF12" s="381"/>
      <c r="AUG12" s="381"/>
      <c r="AUH12" s="382"/>
      <c r="AUI12" s="383"/>
      <c r="AUJ12" s="383"/>
      <c r="AUK12" s="383"/>
      <c r="AUL12" s="383"/>
      <c r="AUM12" s="383"/>
      <c r="AUN12" s="383"/>
      <c r="AUO12" s="380"/>
      <c r="AUP12" s="376"/>
      <c r="AUQ12" s="376"/>
      <c r="AUR12" s="381"/>
      <c r="AUS12" s="381"/>
      <c r="AUT12" s="382"/>
      <c r="AUU12" s="383"/>
      <c r="AUV12" s="383"/>
      <c r="AUW12" s="383"/>
      <c r="AUX12" s="383"/>
      <c r="AUY12" s="383"/>
      <c r="AUZ12" s="383"/>
      <c r="AVA12" s="380"/>
      <c r="AVB12" s="376"/>
      <c r="AVC12" s="376"/>
      <c r="AVD12" s="381"/>
      <c r="AVE12" s="381"/>
      <c r="AVF12" s="382"/>
      <c r="AVG12" s="383"/>
      <c r="AVH12" s="383"/>
      <c r="AVI12" s="383"/>
      <c r="AVJ12" s="383"/>
      <c r="AVK12" s="383"/>
      <c r="AVL12" s="383"/>
      <c r="AVM12" s="380"/>
      <c r="AVN12" s="376"/>
      <c r="AVO12" s="376"/>
      <c r="AVP12" s="381"/>
      <c r="AVQ12" s="381"/>
      <c r="AVR12" s="382"/>
      <c r="AVS12" s="383"/>
      <c r="AVT12" s="383"/>
      <c r="AVU12" s="383"/>
      <c r="AVV12" s="383"/>
      <c r="AVW12" s="383"/>
      <c r="AVX12" s="383"/>
      <c r="AVY12" s="380"/>
      <c r="AVZ12" s="376"/>
      <c r="AWA12" s="376"/>
      <c r="AWB12" s="381"/>
      <c r="AWC12" s="381"/>
      <c r="AWD12" s="382"/>
      <c r="AWE12" s="383"/>
      <c r="AWF12" s="383"/>
      <c r="AWG12" s="383"/>
      <c r="AWH12" s="383"/>
      <c r="AWI12" s="383"/>
      <c r="AWJ12" s="383"/>
      <c r="AWK12" s="380"/>
      <c r="AWL12" s="376"/>
      <c r="AWM12" s="376"/>
      <c r="AWN12" s="381"/>
      <c r="AWO12" s="381"/>
      <c r="AWP12" s="382"/>
      <c r="AWQ12" s="383"/>
      <c r="AWR12" s="383"/>
      <c r="AWS12" s="383"/>
      <c r="AWT12" s="383"/>
      <c r="AWU12" s="383"/>
      <c r="AWV12" s="383"/>
      <c r="AWW12" s="380"/>
      <c r="AWX12" s="376"/>
      <c r="AWY12" s="376"/>
      <c r="AWZ12" s="381"/>
      <c r="AXA12" s="381"/>
      <c r="AXB12" s="382"/>
      <c r="AXC12" s="383"/>
      <c r="AXD12" s="383"/>
      <c r="AXE12" s="383"/>
      <c r="AXF12" s="383"/>
      <c r="AXG12" s="383"/>
      <c r="AXH12" s="383"/>
      <c r="AXI12" s="380"/>
      <c r="AXJ12" s="376"/>
      <c r="AXK12" s="376"/>
      <c r="AXL12" s="381"/>
      <c r="AXM12" s="381"/>
      <c r="AXN12" s="382"/>
      <c r="AXO12" s="383"/>
      <c r="AXP12" s="383"/>
      <c r="AXQ12" s="383"/>
      <c r="AXR12" s="383"/>
      <c r="AXS12" s="383"/>
      <c r="AXT12" s="383"/>
      <c r="AXU12" s="380"/>
      <c r="AXV12" s="376"/>
      <c r="AXW12" s="376"/>
      <c r="AXX12" s="381"/>
      <c r="AXY12" s="381"/>
      <c r="AXZ12" s="382"/>
      <c r="AYA12" s="383"/>
      <c r="AYB12" s="383"/>
      <c r="AYC12" s="383"/>
      <c r="AYD12" s="383"/>
      <c r="AYE12" s="383"/>
      <c r="AYF12" s="383"/>
      <c r="AYG12" s="380"/>
      <c r="AYH12" s="376"/>
      <c r="AYI12" s="376"/>
      <c r="AYJ12" s="381"/>
      <c r="AYK12" s="381"/>
      <c r="AYL12" s="382"/>
      <c r="AYM12" s="383"/>
      <c r="AYN12" s="383"/>
      <c r="AYO12" s="383"/>
      <c r="AYP12" s="383"/>
      <c r="AYQ12" s="383"/>
      <c r="AYR12" s="383"/>
      <c r="AYS12" s="380"/>
      <c r="AYT12" s="376"/>
      <c r="AYU12" s="376"/>
      <c r="AYV12" s="381"/>
      <c r="AYW12" s="381"/>
      <c r="AYX12" s="382"/>
      <c r="AYY12" s="383"/>
      <c r="AYZ12" s="383"/>
      <c r="AZA12" s="383"/>
      <c r="AZB12" s="383"/>
      <c r="AZC12" s="383"/>
      <c r="AZD12" s="383"/>
      <c r="AZE12" s="380"/>
      <c r="AZF12" s="376"/>
      <c r="AZG12" s="376"/>
      <c r="AZH12" s="381"/>
      <c r="AZI12" s="381"/>
      <c r="AZJ12" s="382"/>
      <c r="AZK12" s="383"/>
      <c r="AZL12" s="383"/>
      <c r="AZM12" s="383"/>
      <c r="AZN12" s="383"/>
      <c r="AZO12" s="383"/>
      <c r="AZP12" s="383"/>
      <c r="AZQ12" s="380"/>
      <c r="AZR12" s="376"/>
      <c r="AZS12" s="376"/>
      <c r="AZT12" s="381"/>
      <c r="AZU12" s="381"/>
      <c r="AZV12" s="382"/>
      <c r="AZW12" s="383"/>
      <c r="AZX12" s="383"/>
      <c r="AZY12" s="383"/>
      <c r="AZZ12" s="383"/>
      <c r="BAA12" s="383"/>
      <c r="BAB12" s="383"/>
      <c r="BAC12" s="380"/>
      <c r="BAD12" s="376"/>
      <c r="BAE12" s="376"/>
      <c r="BAF12" s="381"/>
      <c r="BAG12" s="381"/>
      <c r="BAH12" s="382"/>
      <c r="BAI12" s="383"/>
      <c r="BAJ12" s="383"/>
      <c r="BAK12" s="383"/>
      <c r="BAL12" s="383"/>
      <c r="BAM12" s="383"/>
      <c r="BAN12" s="383"/>
      <c r="BAO12" s="380"/>
      <c r="BAP12" s="376"/>
      <c r="BAQ12" s="376"/>
      <c r="BAR12" s="381"/>
      <c r="BAS12" s="381"/>
      <c r="BAT12" s="382"/>
      <c r="BAU12" s="383"/>
      <c r="BAV12" s="383"/>
      <c r="BAW12" s="383"/>
      <c r="BAX12" s="383"/>
      <c r="BAY12" s="383"/>
      <c r="BAZ12" s="383"/>
      <c r="BBA12" s="380"/>
      <c r="BBB12" s="376"/>
      <c r="BBC12" s="376"/>
      <c r="BBD12" s="381"/>
      <c r="BBE12" s="381"/>
      <c r="BBF12" s="382"/>
      <c r="BBG12" s="383"/>
      <c r="BBH12" s="383"/>
      <c r="BBI12" s="383"/>
      <c r="BBJ12" s="383"/>
      <c r="BBK12" s="383"/>
      <c r="BBL12" s="383"/>
      <c r="BBM12" s="380"/>
      <c r="BBN12" s="376"/>
      <c r="BBO12" s="376"/>
      <c r="BBP12" s="381"/>
      <c r="BBQ12" s="381"/>
      <c r="BBR12" s="382"/>
      <c r="BBS12" s="383"/>
      <c r="BBT12" s="383"/>
      <c r="BBU12" s="383"/>
      <c r="BBV12" s="383"/>
      <c r="BBW12" s="383"/>
      <c r="BBX12" s="383"/>
      <c r="BBY12" s="380"/>
      <c r="BBZ12" s="376"/>
      <c r="BCA12" s="376"/>
      <c r="BCB12" s="381"/>
      <c r="BCC12" s="381"/>
      <c r="BCD12" s="382"/>
      <c r="BCE12" s="383"/>
      <c r="BCF12" s="383"/>
      <c r="BCG12" s="383"/>
      <c r="BCH12" s="383"/>
      <c r="BCI12" s="383"/>
      <c r="BCJ12" s="383"/>
      <c r="BCK12" s="380"/>
      <c r="BCL12" s="376"/>
      <c r="BCM12" s="376"/>
      <c r="BCN12" s="381"/>
      <c r="BCO12" s="381"/>
      <c r="BCP12" s="382"/>
      <c r="BCQ12" s="383"/>
      <c r="BCR12" s="383"/>
      <c r="BCS12" s="383"/>
      <c r="BCT12" s="383"/>
      <c r="BCU12" s="383"/>
      <c r="BCV12" s="383"/>
      <c r="BCW12" s="380"/>
      <c r="BCX12" s="376"/>
      <c r="BCY12" s="376"/>
      <c r="BCZ12" s="381"/>
      <c r="BDA12" s="381"/>
      <c r="BDB12" s="382"/>
      <c r="BDC12" s="383"/>
      <c r="BDD12" s="383"/>
      <c r="BDE12" s="383"/>
      <c r="BDF12" s="383"/>
      <c r="BDG12" s="383"/>
      <c r="BDH12" s="383"/>
      <c r="BDI12" s="380"/>
      <c r="BDJ12" s="376"/>
      <c r="BDK12" s="376"/>
      <c r="BDL12" s="381"/>
      <c r="BDM12" s="381"/>
      <c r="BDN12" s="382"/>
      <c r="BDO12" s="383"/>
      <c r="BDP12" s="383"/>
      <c r="BDQ12" s="383"/>
      <c r="BDR12" s="383"/>
      <c r="BDS12" s="383"/>
      <c r="BDT12" s="383"/>
      <c r="BDU12" s="380"/>
      <c r="BDV12" s="376"/>
      <c r="BDW12" s="376"/>
      <c r="BDX12" s="381"/>
      <c r="BDY12" s="381"/>
      <c r="BDZ12" s="382"/>
      <c r="BEA12" s="383"/>
      <c r="BEB12" s="383"/>
      <c r="BEC12" s="383"/>
      <c r="BED12" s="383"/>
      <c r="BEE12" s="383"/>
      <c r="BEF12" s="383"/>
      <c r="BEG12" s="380"/>
      <c r="BEH12" s="376"/>
      <c r="BEI12" s="376"/>
      <c r="BEJ12" s="381"/>
      <c r="BEK12" s="381"/>
      <c r="BEL12" s="382"/>
      <c r="BEM12" s="383"/>
      <c r="BEN12" s="383"/>
      <c r="BEO12" s="383"/>
      <c r="BEP12" s="383"/>
      <c r="BEQ12" s="383"/>
      <c r="BER12" s="383"/>
      <c r="BES12" s="380"/>
      <c r="BET12" s="376"/>
      <c r="BEU12" s="376"/>
      <c r="BEV12" s="381"/>
      <c r="BEW12" s="381"/>
      <c r="BEX12" s="382"/>
      <c r="BEY12" s="383"/>
      <c r="BEZ12" s="383"/>
      <c r="BFA12" s="383"/>
      <c r="BFB12" s="383"/>
      <c r="BFC12" s="383"/>
      <c r="BFD12" s="383"/>
      <c r="BFE12" s="380"/>
      <c r="BFF12" s="376"/>
      <c r="BFG12" s="376"/>
      <c r="BFH12" s="381"/>
      <c r="BFI12" s="381"/>
      <c r="BFJ12" s="382"/>
      <c r="BFK12" s="383"/>
      <c r="BFL12" s="383"/>
      <c r="BFM12" s="383"/>
      <c r="BFN12" s="383"/>
      <c r="BFO12" s="383"/>
      <c r="BFP12" s="383"/>
      <c r="BFQ12" s="380"/>
      <c r="BFR12" s="376"/>
      <c r="BFS12" s="376"/>
      <c r="BFT12" s="381"/>
      <c r="BFU12" s="381"/>
      <c r="BFV12" s="382"/>
      <c r="BFW12" s="383"/>
      <c r="BFX12" s="383"/>
      <c r="BFY12" s="383"/>
      <c r="BFZ12" s="383"/>
      <c r="BGA12" s="383"/>
      <c r="BGB12" s="383"/>
      <c r="BGC12" s="380"/>
      <c r="BGD12" s="376"/>
      <c r="BGE12" s="376"/>
      <c r="BGF12" s="381"/>
      <c r="BGG12" s="381"/>
      <c r="BGH12" s="382"/>
      <c r="BGI12" s="383"/>
      <c r="BGJ12" s="383"/>
      <c r="BGK12" s="383"/>
      <c r="BGL12" s="383"/>
      <c r="BGM12" s="383"/>
      <c r="BGN12" s="383"/>
      <c r="BGO12" s="380"/>
      <c r="BGP12" s="376"/>
      <c r="BGQ12" s="376"/>
      <c r="BGR12" s="381"/>
      <c r="BGS12" s="381"/>
      <c r="BGT12" s="382"/>
      <c r="BGU12" s="383"/>
      <c r="BGV12" s="383"/>
      <c r="BGW12" s="383"/>
      <c r="BGX12" s="383"/>
      <c r="BGY12" s="383"/>
      <c r="BGZ12" s="383"/>
      <c r="BHA12" s="380"/>
      <c r="BHB12" s="376"/>
      <c r="BHC12" s="376"/>
      <c r="BHD12" s="381"/>
      <c r="BHE12" s="381"/>
      <c r="BHF12" s="382"/>
      <c r="BHG12" s="383"/>
      <c r="BHH12" s="383"/>
      <c r="BHI12" s="383"/>
      <c r="BHJ12" s="383"/>
      <c r="BHK12" s="383"/>
      <c r="BHL12" s="383"/>
      <c r="BHM12" s="380"/>
      <c r="BHN12" s="376"/>
      <c r="BHO12" s="376"/>
      <c r="BHP12" s="381"/>
      <c r="BHQ12" s="381"/>
      <c r="BHR12" s="382"/>
      <c r="BHS12" s="383"/>
      <c r="BHT12" s="383"/>
      <c r="BHU12" s="383"/>
      <c r="BHV12" s="383"/>
      <c r="BHW12" s="383"/>
      <c r="BHX12" s="383"/>
      <c r="BHY12" s="380"/>
      <c r="BHZ12" s="376"/>
      <c r="BIA12" s="376"/>
      <c r="BIB12" s="381"/>
      <c r="BIC12" s="381"/>
      <c r="BID12" s="382"/>
      <c r="BIE12" s="383"/>
      <c r="BIF12" s="383"/>
      <c r="BIG12" s="383"/>
      <c r="BIH12" s="383"/>
      <c r="BII12" s="383"/>
      <c r="BIJ12" s="383"/>
      <c r="BIK12" s="380"/>
      <c r="BIL12" s="376"/>
      <c r="BIM12" s="376"/>
      <c r="BIN12" s="381"/>
      <c r="BIO12" s="381"/>
      <c r="BIP12" s="382"/>
      <c r="BIQ12" s="383"/>
      <c r="BIR12" s="383"/>
      <c r="BIS12" s="383"/>
      <c r="BIT12" s="383"/>
      <c r="BIU12" s="383"/>
      <c r="BIV12" s="383"/>
      <c r="BIW12" s="380"/>
      <c r="BIX12" s="376"/>
      <c r="BIY12" s="376"/>
      <c r="BIZ12" s="381"/>
      <c r="BJA12" s="381"/>
      <c r="BJB12" s="382"/>
      <c r="BJC12" s="383"/>
      <c r="BJD12" s="383"/>
      <c r="BJE12" s="383"/>
      <c r="BJF12" s="383"/>
      <c r="BJG12" s="383"/>
      <c r="BJH12" s="383"/>
      <c r="BJI12" s="380"/>
      <c r="BJJ12" s="376"/>
      <c r="BJK12" s="376"/>
      <c r="BJL12" s="381"/>
      <c r="BJM12" s="381"/>
      <c r="BJN12" s="382"/>
      <c r="BJO12" s="383"/>
      <c r="BJP12" s="383"/>
      <c r="BJQ12" s="383"/>
      <c r="BJR12" s="383"/>
      <c r="BJS12" s="383"/>
      <c r="BJT12" s="383"/>
      <c r="BJU12" s="380"/>
      <c r="BJV12" s="376"/>
      <c r="BJW12" s="376"/>
      <c r="BJX12" s="381"/>
      <c r="BJY12" s="381"/>
      <c r="BJZ12" s="382"/>
      <c r="BKA12" s="383"/>
      <c r="BKB12" s="383"/>
      <c r="BKC12" s="383"/>
      <c r="BKD12" s="383"/>
      <c r="BKE12" s="383"/>
      <c r="BKF12" s="383"/>
      <c r="BKG12" s="380"/>
      <c r="BKH12" s="376"/>
      <c r="BKI12" s="376"/>
      <c r="BKJ12" s="381"/>
      <c r="BKK12" s="381"/>
      <c r="BKL12" s="382"/>
      <c r="BKM12" s="383"/>
      <c r="BKN12" s="383"/>
      <c r="BKO12" s="383"/>
      <c r="BKP12" s="383"/>
      <c r="BKQ12" s="383"/>
      <c r="BKR12" s="383"/>
      <c r="BKS12" s="380"/>
      <c r="BKT12" s="376"/>
      <c r="BKU12" s="376"/>
      <c r="BKV12" s="381"/>
      <c r="BKW12" s="381"/>
      <c r="BKX12" s="382"/>
      <c r="BKY12" s="383"/>
      <c r="BKZ12" s="383"/>
      <c r="BLA12" s="383"/>
      <c r="BLB12" s="383"/>
      <c r="BLC12" s="383"/>
      <c r="BLD12" s="383"/>
      <c r="BLE12" s="380"/>
      <c r="BLF12" s="376"/>
      <c r="BLG12" s="376"/>
      <c r="BLH12" s="381"/>
      <c r="BLI12" s="381"/>
      <c r="BLJ12" s="382"/>
      <c r="BLK12" s="383"/>
      <c r="BLL12" s="383"/>
      <c r="BLM12" s="383"/>
      <c r="BLN12" s="383"/>
      <c r="BLO12" s="383"/>
      <c r="BLP12" s="383"/>
      <c r="BLQ12" s="380"/>
      <c r="BLR12" s="376"/>
      <c r="BLS12" s="376"/>
      <c r="BLT12" s="381"/>
      <c r="BLU12" s="381"/>
      <c r="BLV12" s="382"/>
      <c r="BLW12" s="383"/>
      <c r="BLX12" s="383"/>
      <c r="BLY12" s="383"/>
      <c r="BLZ12" s="383"/>
      <c r="BMA12" s="383"/>
      <c r="BMB12" s="383"/>
      <c r="BMC12" s="380"/>
      <c r="BMD12" s="376"/>
      <c r="BME12" s="376"/>
      <c r="BMF12" s="381"/>
      <c r="BMG12" s="381"/>
      <c r="BMH12" s="382"/>
      <c r="BMI12" s="383"/>
      <c r="BMJ12" s="383"/>
      <c r="BMK12" s="383"/>
      <c r="BML12" s="383"/>
      <c r="BMM12" s="383"/>
      <c r="BMN12" s="383"/>
      <c r="BMO12" s="380"/>
      <c r="BMP12" s="376"/>
      <c r="BMQ12" s="376"/>
      <c r="BMR12" s="381"/>
      <c r="BMS12" s="381"/>
      <c r="BMT12" s="382"/>
      <c r="BMU12" s="383"/>
      <c r="BMV12" s="383"/>
      <c r="BMW12" s="383"/>
      <c r="BMX12" s="383"/>
      <c r="BMY12" s="383"/>
      <c r="BMZ12" s="383"/>
      <c r="BNA12" s="380"/>
      <c r="BNB12" s="376"/>
      <c r="BNC12" s="376"/>
      <c r="BND12" s="381"/>
      <c r="BNE12" s="381"/>
      <c r="BNF12" s="382"/>
      <c r="BNG12" s="383"/>
      <c r="BNH12" s="383"/>
      <c r="BNI12" s="383"/>
      <c r="BNJ12" s="383"/>
      <c r="BNK12" s="383"/>
      <c r="BNL12" s="383"/>
      <c r="BNM12" s="380"/>
      <c r="BNN12" s="376"/>
      <c r="BNO12" s="376"/>
      <c r="BNP12" s="381"/>
      <c r="BNQ12" s="381"/>
      <c r="BNR12" s="382"/>
      <c r="BNS12" s="383"/>
      <c r="BNT12" s="383"/>
      <c r="BNU12" s="383"/>
      <c r="BNV12" s="383"/>
      <c r="BNW12" s="383"/>
      <c r="BNX12" s="383"/>
      <c r="BNY12" s="380"/>
      <c r="BNZ12" s="376"/>
      <c r="BOA12" s="376"/>
      <c r="BOB12" s="381"/>
      <c r="BOC12" s="381"/>
      <c r="BOD12" s="382"/>
      <c r="BOE12" s="383"/>
      <c r="BOF12" s="383"/>
      <c r="BOG12" s="383"/>
      <c r="BOH12" s="383"/>
      <c r="BOI12" s="383"/>
      <c r="BOJ12" s="383"/>
      <c r="BOK12" s="380"/>
      <c r="BOL12" s="376"/>
      <c r="BOM12" s="376"/>
      <c r="BON12" s="381"/>
      <c r="BOO12" s="381"/>
      <c r="BOP12" s="382"/>
      <c r="BOQ12" s="383"/>
      <c r="BOR12" s="383"/>
      <c r="BOS12" s="383"/>
      <c r="BOT12" s="383"/>
      <c r="BOU12" s="383"/>
      <c r="BOV12" s="383"/>
      <c r="BOW12" s="380"/>
      <c r="BOX12" s="376"/>
      <c r="BOY12" s="376"/>
      <c r="BOZ12" s="381"/>
      <c r="BPA12" s="381"/>
      <c r="BPB12" s="382"/>
      <c r="BPC12" s="383"/>
      <c r="BPD12" s="383"/>
      <c r="BPE12" s="383"/>
      <c r="BPF12" s="383"/>
      <c r="BPG12" s="383"/>
      <c r="BPH12" s="383"/>
      <c r="BPI12" s="380"/>
      <c r="BPJ12" s="376"/>
      <c r="BPK12" s="376"/>
      <c r="BPL12" s="381"/>
      <c r="BPM12" s="381"/>
      <c r="BPN12" s="382"/>
      <c r="BPO12" s="383"/>
      <c r="BPP12" s="383"/>
      <c r="BPQ12" s="383"/>
      <c r="BPR12" s="383"/>
      <c r="BPS12" s="383"/>
      <c r="BPT12" s="383"/>
      <c r="BPU12" s="380"/>
      <c r="BPV12" s="376"/>
      <c r="BPW12" s="376"/>
      <c r="BPX12" s="381"/>
      <c r="BPY12" s="381"/>
      <c r="BPZ12" s="382"/>
      <c r="BQA12" s="383"/>
      <c r="BQB12" s="383"/>
      <c r="BQC12" s="383"/>
      <c r="BQD12" s="383"/>
      <c r="BQE12" s="383"/>
      <c r="BQF12" s="383"/>
      <c r="BQG12" s="380"/>
      <c r="BQH12" s="376"/>
      <c r="BQI12" s="376"/>
      <c r="BQJ12" s="381"/>
      <c r="BQK12" s="381"/>
      <c r="BQL12" s="382"/>
      <c r="BQM12" s="383"/>
      <c r="BQN12" s="383"/>
      <c r="BQO12" s="383"/>
      <c r="BQP12" s="383"/>
      <c r="BQQ12" s="383"/>
      <c r="BQR12" s="383"/>
      <c r="BQS12" s="380"/>
      <c r="BQT12" s="376"/>
      <c r="BQU12" s="376"/>
      <c r="BQV12" s="381"/>
      <c r="BQW12" s="381"/>
      <c r="BQX12" s="382"/>
      <c r="BQY12" s="383"/>
      <c r="BQZ12" s="383"/>
      <c r="BRA12" s="383"/>
      <c r="BRB12" s="383"/>
      <c r="BRC12" s="383"/>
      <c r="BRD12" s="383"/>
      <c r="BRE12" s="380"/>
      <c r="BRF12" s="376"/>
      <c r="BRG12" s="376"/>
      <c r="BRH12" s="381"/>
      <c r="BRI12" s="381"/>
      <c r="BRJ12" s="382"/>
      <c r="BRK12" s="383"/>
      <c r="BRL12" s="383"/>
      <c r="BRM12" s="383"/>
      <c r="BRN12" s="383"/>
      <c r="BRO12" s="383"/>
      <c r="BRP12" s="383"/>
      <c r="BRQ12" s="380"/>
      <c r="BRR12" s="376"/>
      <c r="BRS12" s="376"/>
      <c r="BRT12" s="381"/>
      <c r="BRU12" s="381"/>
      <c r="BRV12" s="382"/>
      <c r="BRW12" s="383"/>
      <c r="BRX12" s="383"/>
      <c r="BRY12" s="383"/>
      <c r="BRZ12" s="383"/>
      <c r="BSA12" s="383"/>
      <c r="BSB12" s="383"/>
      <c r="BSC12" s="380"/>
      <c r="BSD12" s="376"/>
      <c r="BSE12" s="376"/>
      <c r="BSF12" s="381"/>
      <c r="BSG12" s="381"/>
      <c r="BSH12" s="382"/>
      <c r="BSI12" s="383"/>
      <c r="BSJ12" s="383"/>
      <c r="BSK12" s="383"/>
      <c r="BSL12" s="383"/>
      <c r="BSM12" s="383"/>
      <c r="BSN12" s="383"/>
      <c r="BSO12" s="380"/>
      <c r="BSP12" s="376"/>
      <c r="BSQ12" s="376"/>
      <c r="BSR12" s="381"/>
      <c r="BSS12" s="381"/>
      <c r="BST12" s="382"/>
      <c r="BSU12" s="383"/>
      <c r="BSV12" s="383"/>
      <c r="BSW12" s="383"/>
      <c r="BSX12" s="383"/>
      <c r="BSY12" s="383"/>
      <c r="BSZ12" s="383"/>
      <c r="BTA12" s="380"/>
      <c r="BTB12" s="376"/>
      <c r="BTC12" s="376"/>
      <c r="BTD12" s="381"/>
      <c r="BTE12" s="381"/>
      <c r="BTF12" s="382"/>
      <c r="BTG12" s="383"/>
      <c r="BTH12" s="383"/>
      <c r="BTI12" s="383"/>
      <c r="BTJ12" s="383"/>
      <c r="BTK12" s="383"/>
      <c r="BTL12" s="383"/>
      <c r="BTM12" s="380"/>
      <c r="BTN12" s="376"/>
      <c r="BTO12" s="376"/>
      <c r="BTP12" s="381"/>
      <c r="BTQ12" s="381"/>
      <c r="BTR12" s="382"/>
      <c r="BTS12" s="383"/>
      <c r="BTT12" s="383"/>
      <c r="BTU12" s="383"/>
      <c r="BTV12" s="383"/>
      <c r="BTW12" s="383"/>
      <c r="BTX12" s="383"/>
      <c r="BTY12" s="380"/>
      <c r="BTZ12" s="376"/>
      <c r="BUA12" s="376"/>
      <c r="BUB12" s="381"/>
      <c r="BUC12" s="381"/>
      <c r="BUD12" s="382"/>
      <c r="BUE12" s="383"/>
      <c r="BUF12" s="383"/>
      <c r="BUG12" s="383"/>
      <c r="BUH12" s="383"/>
      <c r="BUI12" s="383"/>
      <c r="BUJ12" s="383"/>
      <c r="BUK12" s="380"/>
      <c r="BUL12" s="376"/>
      <c r="BUM12" s="376"/>
      <c r="BUN12" s="381"/>
      <c r="BUO12" s="381"/>
      <c r="BUP12" s="382"/>
      <c r="BUQ12" s="383"/>
      <c r="BUR12" s="383"/>
      <c r="BUS12" s="383"/>
      <c r="BUT12" s="383"/>
      <c r="BUU12" s="383"/>
      <c r="BUV12" s="383"/>
      <c r="BUW12" s="380"/>
      <c r="BUX12" s="376"/>
      <c r="BUY12" s="376"/>
      <c r="BUZ12" s="381"/>
      <c r="BVA12" s="381"/>
      <c r="BVB12" s="382"/>
      <c r="BVC12" s="383"/>
      <c r="BVD12" s="383"/>
      <c r="BVE12" s="383"/>
      <c r="BVF12" s="383"/>
      <c r="BVG12" s="383"/>
      <c r="BVH12" s="383"/>
      <c r="BVI12" s="380"/>
      <c r="BVJ12" s="376"/>
      <c r="BVK12" s="376"/>
      <c r="BVL12" s="381"/>
      <c r="BVM12" s="381"/>
      <c r="BVN12" s="382"/>
      <c r="BVO12" s="383"/>
      <c r="BVP12" s="383"/>
      <c r="BVQ12" s="383"/>
      <c r="BVR12" s="383"/>
      <c r="BVS12" s="383"/>
      <c r="BVT12" s="383"/>
      <c r="BVU12" s="380"/>
      <c r="BVV12" s="376"/>
      <c r="BVW12" s="376"/>
      <c r="BVX12" s="381"/>
      <c r="BVY12" s="381"/>
      <c r="BVZ12" s="382"/>
      <c r="BWA12" s="383"/>
      <c r="BWB12" s="383"/>
      <c r="BWC12" s="383"/>
      <c r="BWD12" s="383"/>
      <c r="BWE12" s="383"/>
      <c r="BWF12" s="383"/>
      <c r="BWG12" s="380"/>
      <c r="BWH12" s="376"/>
      <c r="BWI12" s="376"/>
      <c r="BWJ12" s="381"/>
      <c r="BWK12" s="381"/>
      <c r="BWL12" s="382"/>
      <c r="BWM12" s="383"/>
      <c r="BWN12" s="383"/>
      <c r="BWO12" s="383"/>
      <c r="BWP12" s="383"/>
      <c r="BWQ12" s="383"/>
      <c r="BWR12" s="383"/>
      <c r="BWS12" s="380"/>
      <c r="BWT12" s="376"/>
      <c r="BWU12" s="376"/>
      <c r="BWV12" s="381"/>
      <c r="BWW12" s="381"/>
      <c r="BWX12" s="382"/>
      <c r="BWY12" s="383"/>
      <c r="BWZ12" s="383"/>
      <c r="BXA12" s="383"/>
      <c r="BXB12" s="383"/>
      <c r="BXC12" s="383"/>
      <c r="BXD12" s="383"/>
      <c r="BXE12" s="380"/>
      <c r="BXF12" s="376"/>
      <c r="BXG12" s="376"/>
      <c r="BXH12" s="381"/>
      <c r="BXI12" s="381"/>
      <c r="BXJ12" s="382"/>
      <c r="BXK12" s="383"/>
      <c r="BXL12" s="383"/>
      <c r="BXM12" s="383"/>
      <c r="BXN12" s="383"/>
      <c r="BXO12" s="383"/>
      <c r="BXP12" s="383"/>
      <c r="BXQ12" s="380"/>
      <c r="BXR12" s="376"/>
      <c r="BXS12" s="376"/>
      <c r="BXT12" s="381"/>
      <c r="BXU12" s="381"/>
      <c r="BXV12" s="382"/>
      <c r="BXW12" s="383"/>
      <c r="BXX12" s="383"/>
      <c r="BXY12" s="383"/>
      <c r="BXZ12" s="383"/>
      <c r="BYA12" s="383"/>
      <c r="BYB12" s="383"/>
      <c r="BYC12" s="380"/>
      <c r="BYD12" s="376"/>
      <c r="BYE12" s="376"/>
      <c r="BYF12" s="381"/>
      <c r="BYG12" s="381"/>
      <c r="BYH12" s="382"/>
      <c r="BYI12" s="383"/>
      <c r="BYJ12" s="383"/>
      <c r="BYK12" s="383"/>
      <c r="BYL12" s="383"/>
      <c r="BYM12" s="383"/>
      <c r="BYN12" s="383"/>
      <c r="BYO12" s="380"/>
      <c r="BYP12" s="376"/>
      <c r="BYQ12" s="376"/>
      <c r="BYR12" s="381"/>
      <c r="BYS12" s="381"/>
      <c r="BYT12" s="382"/>
      <c r="BYU12" s="383"/>
      <c r="BYV12" s="383"/>
      <c r="BYW12" s="383"/>
      <c r="BYX12" s="383"/>
      <c r="BYY12" s="383"/>
      <c r="BYZ12" s="383"/>
      <c r="BZA12" s="380"/>
      <c r="BZB12" s="376"/>
      <c r="BZC12" s="376"/>
      <c r="BZD12" s="381"/>
      <c r="BZE12" s="381"/>
      <c r="BZF12" s="382"/>
      <c r="BZG12" s="383"/>
      <c r="BZH12" s="383"/>
      <c r="BZI12" s="383"/>
      <c r="BZJ12" s="383"/>
      <c r="BZK12" s="383"/>
      <c r="BZL12" s="383"/>
      <c r="BZM12" s="380"/>
      <c r="BZN12" s="376"/>
      <c r="BZO12" s="376"/>
      <c r="BZP12" s="381"/>
      <c r="BZQ12" s="381"/>
      <c r="BZR12" s="382"/>
      <c r="BZS12" s="383"/>
      <c r="BZT12" s="383"/>
      <c r="BZU12" s="383"/>
      <c r="BZV12" s="383"/>
      <c r="BZW12" s="383"/>
      <c r="BZX12" s="383"/>
      <c r="BZY12" s="380"/>
      <c r="BZZ12" s="376"/>
      <c r="CAA12" s="376"/>
      <c r="CAB12" s="381"/>
      <c r="CAC12" s="381"/>
      <c r="CAD12" s="382"/>
      <c r="CAE12" s="383"/>
      <c r="CAF12" s="383"/>
      <c r="CAG12" s="383"/>
      <c r="CAH12" s="383"/>
      <c r="CAI12" s="383"/>
      <c r="CAJ12" s="383"/>
      <c r="CAK12" s="380"/>
      <c r="CAL12" s="376"/>
      <c r="CAM12" s="376"/>
      <c r="CAN12" s="381"/>
      <c r="CAO12" s="381"/>
      <c r="CAP12" s="382"/>
      <c r="CAQ12" s="383"/>
      <c r="CAR12" s="383"/>
      <c r="CAS12" s="383"/>
      <c r="CAT12" s="383"/>
      <c r="CAU12" s="383"/>
      <c r="CAV12" s="383"/>
      <c r="CAW12" s="380"/>
      <c r="CAX12" s="376"/>
      <c r="CAY12" s="376"/>
      <c r="CAZ12" s="381"/>
      <c r="CBA12" s="381"/>
      <c r="CBB12" s="382"/>
      <c r="CBC12" s="383"/>
      <c r="CBD12" s="383"/>
      <c r="CBE12" s="383"/>
      <c r="CBF12" s="383"/>
      <c r="CBG12" s="383"/>
      <c r="CBH12" s="383"/>
      <c r="CBI12" s="380"/>
      <c r="CBJ12" s="376"/>
      <c r="CBK12" s="376"/>
      <c r="CBL12" s="381"/>
      <c r="CBM12" s="381"/>
      <c r="CBN12" s="382"/>
      <c r="CBO12" s="383"/>
      <c r="CBP12" s="383"/>
      <c r="CBQ12" s="383"/>
      <c r="CBR12" s="383"/>
      <c r="CBS12" s="383"/>
      <c r="CBT12" s="383"/>
      <c r="CBU12" s="380"/>
      <c r="CBV12" s="376"/>
      <c r="CBW12" s="376"/>
      <c r="CBX12" s="381"/>
      <c r="CBY12" s="381"/>
      <c r="CBZ12" s="382"/>
      <c r="CCA12" s="383"/>
      <c r="CCB12" s="383"/>
      <c r="CCC12" s="383"/>
      <c r="CCD12" s="383"/>
      <c r="CCE12" s="383"/>
      <c r="CCF12" s="383"/>
      <c r="CCG12" s="380"/>
      <c r="CCH12" s="376"/>
      <c r="CCI12" s="376"/>
      <c r="CCJ12" s="381"/>
      <c r="CCK12" s="381"/>
      <c r="CCL12" s="382"/>
      <c r="CCM12" s="383"/>
      <c r="CCN12" s="383"/>
      <c r="CCO12" s="383"/>
      <c r="CCP12" s="383"/>
      <c r="CCQ12" s="383"/>
      <c r="CCR12" s="383"/>
      <c r="CCS12" s="380"/>
      <c r="CCT12" s="376"/>
      <c r="CCU12" s="376"/>
      <c r="CCV12" s="381"/>
      <c r="CCW12" s="381"/>
      <c r="CCX12" s="382"/>
      <c r="CCY12" s="383"/>
      <c r="CCZ12" s="383"/>
      <c r="CDA12" s="383"/>
      <c r="CDB12" s="383"/>
      <c r="CDC12" s="383"/>
      <c r="CDD12" s="383"/>
      <c r="CDE12" s="380"/>
      <c r="CDF12" s="376"/>
      <c r="CDG12" s="376"/>
      <c r="CDH12" s="381"/>
      <c r="CDI12" s="381"/>
      <c r="CDJ12" s="382"/>
      <c r="CDK12" s="383"/>
      <c r="CDL12" s="383"/>
      <c r="CDM12" s="383"/>
      <c r="CDN12" s="383"/>
      <c r="CDO12" s="383"/>
      <c r="CDP12" s="383"/>
      <c r="CDQ12" s="380"/>
      <c r="CDR12" s="376"/>
      <c r="CDS12" s="376"/>
      <c r="CDT12" s="381"/>
      <c r="CDU12" s="381"/>
      <c r="CDV12" s="382"/>
      <c r="CDW12" s="383"/>
      <c r="CDX12" s="383"/>
      <c r="CDY12" s="383"/>
      <c r="CDZ12" s="383"/>
      <c r="CEA12" s="383"/>
      <c r="CEB12" s="383"/>
      <c r="CEC12" s="380"/>
      <c r="CED12" s="376"/>
      <c r="CEE12" s="376"/>
      <c r="CEF12" s="381"/>
      <c r="CEG12" s="381"/>
      <c r="CEH12" s="382"/>
      <c r="CEI12" s="383"/>
      <c r="CEJ12" s="383"/>
      <c r="CEK12" s="383"/>
      <c r="CEL12" s="383"/>
      <c r="CEM12" s="383"/>
      <c r="CEN12" s="383"/>
      <c r="CEO12" s="380"/>
      <c r="CEP12" s="376"/>
      <c r="CEQ12" s="376"/>
      <c r="CER12" s="381"/>
      <c r="CES12" s="381"/>
      <c r="CET12" s="382"/>
      <c r="CEU12" s="383"/>
      <c r="CEV12" s="383"/>
      <c r="CEW12" s="383"/>
      <c r="CEX12" s="383"/>
      <c r="CEY12" s="383"/>
      <c r="CEZ12" s="383"/>
      <c r="CFA12" s="380"/>
      <c r="CFB12" s="376"/>
      <c r="CFC12" s="376"/>
      <c r="CFD12" s="381"/>
      <c r="CFE12" s="381"/>
      <c r="CFF12" s="382"/>
      <c r="CFG12" s="383"/>
      <c r="CFH12" s="383"/>
      <c r="CFI12" s="383"/>
      <c r="CFJ12" s="383"/>
      <c r="CFK12" s="383"/>
      <c r="CFL12" s="383"/>
      <c r="CFM12" s="380"/>
      <c r="CFN12" s="376"/>
      <c r="CFO12" s="376"/>
      <c r="CFP12" s="381"/>
      <c r="CFQ12" s="381"/>
      <c r="CFR12" s="382"/>
      <c r="CFS12" s="383"/>
      <c r="CFT12" s="383"/>
      <c r="CFU12" s="383"/>
      <c r="CFV12" s="383"/>
      <c r="CFW12" s="383"/>
      <c r="CFX12" s="383"/>
      <c r="CFY12" s="380"/>
      <c r="CFZ12" s="376"/>
      <c r="CGA12" s="376"/>
      <c r="CGB12" s="381"/>
      <c r="CGC12" s="381"/>
      <c r="CGD12" s="382"/>
      <c r="CGE12" s="383"/>
      <c r="CGF12" s="383"/>
      <c r="CGG12" s="383"/>
      <c r="CGH12" s="383"/>
      <c r="CGI12" s="383"/>
      <c r="CGJ12" s="383"/>
      <c r="CGK12" s="380"/>
      <c r="CGL12" s="376"/>
      <c r="CGM12" s="376"/>
      <c r="CGN12" s="381"/>
      <c r="CGO12" s="381"/>
      <c r="CGP12" s="382"/>
      <c r="CGQ12" s="383"/>
      <c r="CGR12" s="383"/>
      <c r="CGS12" s="383"/>
      <c r="CGT12" s="383"/>
      <c r="CGU12" s="383"/>
      <c r="CGV12" s="383"/>
      <c r="CGW12" s="380"/>
      <c r="CGX12" s="376"/>
      <c r="CGY12" s="376"/>
      <c r="CGZ12" s="381"/>
      <c r="CHA12" s="381"/>
      <c r="CHB12" s="382"/>
      <c r="CHC12" s="383"/>
      <c r="CHD12" s="383"/>
      <c r="CHE12" s="383"/>
      <c r="CHF12" s="383"/>
      <c r="CHG12" s="383"/>
      <c r="CHH12" s="383"/>
      <c r="CHI12" s="380"/>
      <c r="CHJ12" s="376"/>
      <c r="CHK12" s="376"/>
      <c r="CHL12" s="381"/>
      <c r="CHM12" s="381"/>
      <c r="CHN12" s="382"/>
      <c r="CHO12" s="383"/>
      <c r="CHP12" s="383"/>
      <c r="CHQ12" s="383"/>
      <c r="CHR12" s="383"/>
      <c r="CHS12" s="383"/>
      <c r="CHT12" s="383"/>
      <c r="CHU12" s="380"/>
      <c r="CHV12" s="376"/>
      <c r="CHW12" s="376"/>
      <c r="CHX12" s="381"/>
      <c r="CHY12" s="381"/>
      <c r="CHZ12" s="382"/>
      <c r="CIA12" s="383"/>
      <c r="CIB12" s="383"/>
      <c r="CIC12" s="383"/>
      <c r="CID12" s="383"/>
      <c r="CIE12" s="383"/>
      <c r="CIF12" s="383"/>
      <c r="CIG12" s="380"/>
      <c r="CIH12" s="376"/>
      <c r="CII12" s="376"/>
      <c r="CIJ12" s="381"/>
      <c r="CIK12" s="381"/>
      <c r="CIL12" s="382"/>
      <c r="CIM12" s="383"/>
      <c r="CIN12" s="383"/>
      <c r="CIO12" s="383"/>
      <c r="CIP12" s="383"/>
      <c r="CIQ12" s="383"/>
      <c r="CIR12" s="383"/>
      <c r="CIS12" s="380"/>
      <c r="CIT12" s="376"/>
      <c r="CIU12" s="376"/>
      <c r="CIV12" s="381"/>
      <c r="CIW12" s="381"/>
      <c r="CIX12" s="382"/>
      <c r="CIY12" s="383"/>
      <c r="CIZ12" s="383"/>
      <c r="CJA12" s="383"/>
      <c r="CJB12" s="383"/>
      <c r="CJC12" s="383"/>
      <c r="CJD12" s="383"/>
      <c r="CJE12" s="380"/>
      <c r="CJF12" s="376"/>
      <c r="CJG12" s="376"/>
      <c r="CJH12" s="381"/>
      <c r="CJI12" s="381"/>
      <c r="CJJ12" s="382"/>
      <c r="CJK12" s="383"/>
      <c r="CJL12" s="383"/>
      <c r="CJM12" s="383"/>
      <c r="CJN12" s="383"/>
      <c r="CJO12" s="383"/>
      <c r="CJP12" s="383"/>
      <c r="CJQ12" s="380"/>
      <c r="CJR12" s="376"/>
      <c r="CJS12" s="376"/>
      <c r="CJT12" s="381"/>
      <c r="CJU12" s="381"/>
      <c r="CJV12" s="382"/>
      <c r="CJW12" s="383"/>
      <c r="CJX12" s="383"/>
      <c r="CJY12" s="383"/>
      <c r="CJZ12" s="383"/>
      <c r="CKA12" s="383"/>
      <c r="CKB12" s="383"/>
      <c r="CKC12" s="380"/>
      <c r="CKD12" s="376"/>
      <c r="CKE12" s="376"/>
      <c r="CKF12" s="381"/>
      <c r="CKG12" s="381"/>
      <c r="CKH12" s="382"/>
      <c r="CKI12" s="383"/>
      <c r="CKJ12" s="383"/>
      <c r="CKK12" s="383"/>
      <c r="CKL12" s="383"/>
      <c r="CKM12" s="383"/>
      <c r="CKN12" s="383"/>
      <c r="CKO12" s="380"/>
      <c r="CKP12" s="376"/>
      <c r="CKQ12" s="376"/>
      <c r="CKR12" s="381"/>
      <c r="CKS12" s="381"/>
      <c r="CKT12" s="382"/>
      <c r="CKU12" s="383"/>
      <c r="CKV12" s="383"/>
      <c r="CKW12" s="383"/>
      <c r="CKX12" s="383"/>
      <c r="CKY12" s="383"/>
      <c r="CKZ12" s="383"/>
      <c r="CLA12" s="380"/>
      <c r="CLB12" s="376"/>
      <c r="CLC12" s="376"/>
      <c r="CLD12" s="381"/>
      <c r="CLE12" s="381"/>
      <c r="CLF12" s="382"/>
      <c r="CLG12" s="383"/>
      <c r="CLH12" s="383"/>
      <c r="CLI12" s="383"/>
      <c r="CLJ12" s="383"/>
      <c r="CLK12" s="383"/>
      <c r="CLL12" s="383"/>
      <c r="CLM12" s="380"/>
      <c r="CLN12" s="376"/>
      <c r="CLO12" s="376"/>
      <c r="CLP12" s="381"/>
      <c r="CLQ12" s="381"/>
      <c r="CLR12" s="382"/>
      <c r="CLS12" s="383"/>
      <c r="CLT12" s="383"/>
      <c r="CLU12" s="383"/>
      <c r="CLV12" s="383"/>
      <c r="CLW12" s="383"/>
      <c r="CLX12" s="383"/>
      <c r="CLY12" s="380"/>
      <c r="CLZ12" s="376"/>
      <c r="CMA12" s="376"/>
      <c r="CMB12" s="381"/>
      <c r="CMC12" s="381"/>
      <c r="CMD12" s="382"/>
      <c r="CME12" s="383"/>
      <c r="CMF12" s="383"/>
      <c r="CMG12" s="383"/>
      <c r="CMH12" s="383"/>
      <c r="CMI12" s="383"/>
      <c r="CMJ12" s="383"/>
      <c r="CMK12" s="380"/>
      <c r="CML12" s="376"/>
      <c r="CMM12" s="376"/>
      <c r="CMN12" s="381"/>
      <c r="CMO12" s="381"/>
      <c r="CMP12" s="382"/>
      <c r="CMQ12" s="383"/>
      <c r="CMR12" s="383"/>
      <c r="CMS12" s="383"/>
      <c r="CMT12" s="383"/>
      <c r="CMU12" s="383"/>
      <c r="CMV12" s="383"/>
      <c r="CMW12" s="380"/>
      <c r="CMX12" s="376"/>
      <c r="CMY12" s="376"/>
      <c r="CMZ12" s="381"/>
      <c r="CNA12" s="381"/>
      <c r="CNB12" s="382"/>
      <c r="CNC12" s="383"/>
      <c r="CND12" s="383"/>
      <c r="CNE12" s="383"/>
      <c r="CNF12" s="383"/>
      <c r="CNG12" s="383"/>
      <c r="CNH12" s="383"/>
      <c r="CNI12" s="380"/>
      <c r="CNJ12" s="376"/>
      <c r="CNK12" s="376"/>
      <c r="CNL12" s="381"/>
      <c r="CNM12" s="381"/>
      <c r="CNN12" s="382"/>
      <c r="CNO12" s="383"/>
      <c r="CNP12" s="383"/>
      <c r="CNQ12" s="383"/>
      <c r="CNR12" s="383"/>
      <c r="CNS12" s="383"/>
      <c r="CNT12" s="383"/>
      <c r="CNU12" s="380"/>
      <c r="CNV12" s="376"/>
      <c r="CNW12" s="376"/>
      <c r="CNX12" s="381"/>
      <c r="CNY12" s="381"/>
      <c r="CNZ12" s="382"/>
      <c r="COA12" s="383"/>
      <c r="COB12" s="383"/>
      <c r="COC12" s="383"/>
      <c r="COD12" s="383"/>
      <c r="COE12" s="383"/>
      <c r="COF12" s="383"/>
      <c r="COG12" s="380"/>
      <c r="COH12" s="376"/>
      <c r="COI12" s="376"/>
      <c r="COJ12" s="381"/>
      <c r="COK12" s="381"/>
      <c r="COL12" s="382"/>
      <c r="COM12" s="383"/>
      <c r="CON12" s="383"/>
      <c r="COO12" s="383"/>
      <c r="COP12" s="383"/>
      <c r="COQ12" s="383"/>
      <c r="COR12" s="383"/>
      <c r="COS12" s="380"/>
      <c r="COT12" s="376"/>
      <c r="COU12" s="376"/>
      <c r="COV12" s="381"/>
      <c r="COW12" s="381"/>
      <c r="COX12" s="382"/>
      <c r="COY12" s="383"/>
      <c r="COZ12" s="383"/>
      <c r="CPA12" s="383"/>
      <c r="CPB12" s="383"/>
      <c r="CPC12" s="383"/>
      <c r="CPD12" s="383"/>
      <c r="CPE12" s="380"/>
      <c r="CPF12" s="376"/>
      <c r="CPG12" s="376"/>
      <c r="CPH12" s="381"/>
      <c r="CPI12" s="381"/>
      <c r="CPJ12" s="382"/>
      <c r="CPK12" s="383"/>
      <c r="CPL12" s="383"/>
      <c r="CPM12" s="383"/>
      <c r="CPN12" s="383"/>
      <c r="CPO12" s="383"/>
      <c r="CPP12" s="383"/>
      <c r="CPQ12" s="380"/>
      <c r="CPR12" s="376"/>
      <c r="CPS12" s="376"/>
      <c r="CPT12" s="381"/>
      <c r="CPU12" s="381"/>
      <c r="CPV12" s="382"/>
      <c r="CPW12" s="383"/>
      <c r="CPX12" s="383"/>
      <c r="CPY12" s="383"/>
      <c r="CPZ12" s="383"/>
      <c r="CQA12" s="383"/>
      <c r="CQB12" s="383"/>
      <c r="CQC12" s="380"/>
      <c r="CQD12" s="376"/>
      <c r="CQE12" s="376"/>
      <c r="CQF12" s="381"/>
      <c r="CQG12" s="381"/>
      <c r="CQH12" s="382"/>
      <c r="CQI12" s="383"/>
      <c r="CQJ12" s="383"/>
      <c r="CQK12" s="383"/>
      <c r="CQL12" s="383"/>
      <c r="CQM12" s="383"/>
      <c r="CQN12" s="383"/>
      <c r="CQO12" s="380"/>
      <c r="CQP12" s="376"/>
      <c r="CQQ12" s="376"/>
      <c r="CQR12" s="381"/>
      <c r="CQS12" s="381"/>
      <c r="CQT12" s="382"/>
      <c r="CQU12" s="383"/>
      <c r="CQV12" s="383"/>
      <c r="CQW12" s="383"/>
      <c r="CQX12" s="383"/>
      <c r="CQY12" s="383"/>
      <c r="CQZ12" s="383"/>
      <c r="CRA12" s="380"/>
      <c r="CRB12" s="376"/>
      <c r="CRC12" s="376"/>
      <c r="CRD12" s="381"/>
      <c r="CRE12" s="381"/>
      <c r="CRF12" s="382"/>
      <c r="CRG12" s="383"/>
      <c r="CRH12" s="383"/>
      <c r="CRI12" s="383"/>
      <c r="CRJ12" s="383"/>
      <c r="CRK12" s="383"/>
      <c r="CRL12" s="383"/>
      <c r="CRM12" s="380"/>
      <c r="CRN12" s="376"/>
      <c r="CRO12" s="376"/>
      <c r="CRP12" s="381"/>
      <c r="CRQ12" s="381"/>
      <c r="CRR12" s="382"/>
      <c r="CRS12" s="383"/>
      <c r="CRT12" s="383"/>
      <c r="CRU12" s="383"/>
      <c r="CRV12" s="383"/>
      <c r="CRW12" s="383"/>
      <c r="CRX12" s="383"/>
      <c r="CRY12" s="380"/>
      <c r="CRZ12" s="376"/>
      <c r="CSA12" s="376"/>
      <c r="CSB12" s="381"/>
      <c r="CSC12" s="381"/>
      <c r="CSD12" s="382"/>
      <c r="CSE12" s="383"/>
      <c r="CSF12" s="383"/>
      <c r="CSG12" s="383"/>
      <c r="CSH12" s="383"/>
      <c r="CSI12" s="383"/>
      <c r="CSJ12" s="383"/>
      <c r="CSK12" s="380"/>
      <c r="CSL12" s="376"/>
      <c r="CSM12" s="376"/>
      <c r="CSN12" s="381"/>
      <c r="CSO12" s="381"/>
      <c r="CSP12" s="382"/>
      <c r="CSQ12" s="383"/>
      <c r="CSR12" s="383"/>
      <c r="CSS12" s="383"/>
      <c r="CST12" s="383"/>
      <c r="CSU12" s="383"/>
      <c r="CSV12" s="383"/>
      <c r="CSW12" s="380"/>
      <c r="CSX12" s="376"/>
      <c r="CSY12" s="376"/>
      <c r="CSZ12" s="381"/>
      <c r="CTA12" s="381"/>
      <c r="CTB12" s="382"/>
      <c r="CTC12" s="383"/>
      <c r="CTD12" s="383"/>
      <c r="CTE12" s="383"/>
      <c r="CTF12" s="383"/>
      <c r="CTG12" s="383"/>
      <c r="CTH12" s="383"/>
      <c r="CTI12" s="380"/>
      <c r="CTJ12" s="376"/>
      <c r="CTK12" s="376"/>
      <c r="CTL12" s="381"/>
      <c r="CTM12" s="381"/>
      <c r="CTN12" s="382"/>
      <c r="CTO12" s="383"/>
      <c r="CTP12" s="383"/>
      <c r="CTQ12" s="383"/>
      <c r="CTR12" s="383"/>
      <c r="CTS12" s="383"/>
      <c r="CTT12" s="383"/>
      <c r="CTU12" s="380"/>
      <c r="CTV12" s="376"/>
      <c r="CTW12" s="376"/>
      <c r="CTX12" s="381"/>
      <c r="CTY12" s="381"/>
      <c r="CTZ12" s="382"/>
      <c r="CUA12" s="383"/>
      <c r="CUB12" s="383"/>
      <c r="CUC12" s="383"/>
      <c r="CUD12" s="383"/>
      <c r="CUE12" s="383"/>
      <c r="CUF12" s="383"/>
      <c r="CUG12" s="380"/>
      <c r="CUH12" s="376"/>
      <c r="CUI12" s="376"/>
      <c r="CUJ12" s="381"/>
      <c r="CUK12" s="381"/>
      <c r="CUL12" s="382"/>
      <c r="CUM12" s="383"/>
      <c r="CUN12" s="383"/>
      <c r="CUO12" s="383"/>
      <c r="CUP12" s="383"/>
      <c r="CUQ12" s="383"/>
      <c r="CUR12" s="383"/>
      <c r="CUS12" s="380"/>
      <c r="CUT12" s="376"/>
      <c r="CUU12" s="376"/>
      <c r="CUV12" s="381"/>
      <c r="CUW12" s="381"/>
      <c r="CUX12" s="382"/>
      <c r="CUY12" s="383"/>
      <c r="CUZ12" s="383"/>
      <c r="CVA12" s="383"/>
      <c r="CVB12" s="383"/>
      <c r="CVC12" s="383"/>
      <c r="CVD12" s="383"/>
      <c r="CVE12" s="380"/>
      <c r="CVF12" s="376"/>
      <c r="CVG12" s="376"/>
      <c r="CVH12" s="381"/>
      <c r="CVI12" s="381"/>
      <c r="CVJ12" s="382"/>
      <c r="CVK12" s="383"/>
      <c r="CVL12" s="383"/>
      <c r="CVM12" s="383"/>
      <c r="CVN12" s="383"/>
      <c r="CVO12" s="383"/>
      <c r="CVP12" s="383"/>
      <c r="CVQ12" s="380"/>
      <c r="CVR12" s="376"/>
      <c r="CVS12" s="376"/>
      <c r="CVT12" s="381"/>
      <c r="CVU12" s="381"/>
      <c r="CVV12" s="382"/>
      <c r="CVW12" s="383"/>
      <c r="CVX12" s="383"/>
      <c r="CVY12" s="383"/>
      <c r="CVZ12" s="383"/>
      <c r="CWA12" s="383"/>
      <c r="CWB12" s="383"/>
      <c r="CWC12" s="380"/>
      <c r="CWD12" s="376"/>
      <c r="CWE12" s="376"/>
      <c r="CWF12" s="381"/>
      <c r="CWG12" s="381"/>
      <c r="CWH12" s="382"/>
      <c r="CWI12" s="383"/>
      <c r="CWJ12" s="383"/>
      <c r="CWK12" s="383"/>
      <c r="CWL12" s="383"/>
      <c r="CWM12" s="383"/>
      <c r="CWN12" s="383"/>
      <c r="CWO12" s="380"/>
      <c r="CWP12" s="376"/>
      <c r="CWQ12" s="376"/>
      <c r="CWR12" s="381"/>
      <c r="CWS12" s="381"/>
      <c r="CWT12" s="382"/>
      <c r="CWU12" s="383"/>
      <c r="CWV12" s="383"/>
      <c r="CWW12" s="383"/>
      <c r="CWX12" s="383"/>
      <c r="CWY12" s="383"/>
      <c r="CWZ12" s="383"/>
      <c r="CXA12" s="380"/>
      <c r="CXB12" s="376"/>
      <c r="CXC12" s="376"/>
      <c r="CXD12" s="381"/>
      <c r="CXE12" s="381"/>
      <c r="CXF12" s="382"/>
      <c r="CXG12" s="383"/>
      <c r="CXH12" s="383"/>
      <c r="CXI12" s="383"/>
      <c r="CXJ12" s="383"/>
      <c r="CXK12" s="383"/>
      <c r="CXL12" s="383"/>
      <c r="CXM12" s="380"/>
      <c r="CXN12" s="376"/>
      <c r="CXO12" s="376"/>
      <c r="CXP12" s="381"/>
      <c r="CXQ12" s="381"/>
      <c r="CXR12" s="382"/>
      <c r="CXS12" s="383"/>
      <c r="CXT12" s="383"/>
      <c r="CXU12" s="383"/>
      <c r="CXV12" s="383"/>
      <c r="CXW12" s="383"/>
      <c r="CXX12" s="383"/>
      <c r="CXY12" s="380"/>
      <c r="CXZ12" s="376"/>
      <c r="CYA12" s="376"/>
      <c r="CYB12" s="381"/>
      <c r="CYC12" s="381"/>
      <c r="CYD12" s="382"/>
      <c r="CYE12" s="383"/>
      <c r="CYF12" s="383"/>
      <c r="CYG12" s="383"/>
      <c r="CYH12" s="383"/>
      <c r="CYI12" s="383"/>
      <c r="CYJ12" s="383"/>
      <c r="CYK12" s="380"/>
      <c r="CYL12" s="376"/>
      <c r="CYM12" s="376"/>
      <c r="CYN12" s="381"/>
      <c r="CYO12" s="381"/>
      <c r="CYP12" s="382"/>
      <c r="CYQ12" s="383"/>
      <c r="CYR12" s="383"/>
      <c r="CYS12" s="383"/>
      <c r="CYT12" s="383"/>
      <c r="CYU12" s="383"/>
      <c r="CYV12" s="383"/>
      <c r="CYW12" s="380"/>
      <c r="CYX12" s="376"/>
      <c r="CYY12" s="376"/>
      <c r="CYZ12" s="381"/>
      <c r="CZA12" s="381"/>
      <c r="CZB12" s="382"/>
      <c r="CZC12" s="383"/>
      <c r="CZD12" s="383"/>
      <c r="CZE12" s="383"/>
      <c r="CZF12" s="383"/>
      <c r="CZG12" s="383"/>
      <c r="CZH12" s="383"/>
      <c r="CZI12" s="380"/>
      <c r="CZJ12" s="376"/>
      <c r="CZK12" s="376"/>
      <c r="CZL12" s="381"/>
      <c r="CZM12" s="381"/>
      <c r="CZN12" s="382"/>
      <c r="CZO12" s="383"/>
      <c r="CZP12" s="383"/>
      <c r="CZQ12" s="383"/>
      <c r="CZR12" s="383"/>
      <c r="CZS12" s="383"/>
      <c r="CZT12" s="383"/>
      <c r="CZU12" s="380"/>
      <c r="CZV12" s="376"/>
      <c r="CZW12" s="376"/>
      <c r="CZX12" s="381"/>
      <c r="CZY12" s="381"/>
      <c r="CZZ12" s="382"/>
      <c r="DAA12" s="383"/>
      <c r="DAB12" s="383"/>
      <c r="DAC12" s="383"/>
      <c r="DAD12" s="383"/>
      <c r="DAE12" s="383"/>
      <c r="DAF12" s="383"/>
      <c r="DAG12" s="380"/>
      <c r="DAH12" s="376"/>
      <c r="DAI12" s="376"/>
      <c r="DAJ12" s="381"/>
      <c r="DAK12" s="381"/>
      <c r="DAL12" s="382"/>
      <c r="DAM12" s="383"/>
      <c r="DAN12" s="383"/>
      <c r="DAO12" s="383"/>
      <c r="DAP12" s="383"/>
      <c r="DAQ12" s="383"/>
      <c r="DAR12" s="383"/>
      <c r="DAS12" s="380"/>
      <c r="DAT12" s="376"/>
      <c r="DAU12" s="376"/>
      <c r="DAV12" s="381"/>
      <c r="DAW12" s="381"/>
      <c r="DAX12" s="382"/>
      <c r="DAY12" s="383"/>
      <c r="DAZ12" s="383"/>
      <c r="DBA12" s="383"/>
      <c r="DBB12" s="383"/>
      <c r="DBC12" s="383"/>
      <c r="DBD12" s="383"/>
      <c r="DBE12" s="380"/>
      <c r="DBF12" s="376"/>
      <c r="DBG12" s="376"/>
      <c r="DBH12" s="381"/>
      <c r="DBI12" s="381"/>
      <c r="DBJ12" s="382"/>
      <c r="DBK12" s="383"/>
      <c r="DBL12" s="383"/>
      <c r="DBM12" s="383"/>
      <c r="DBN12" s="383"/>
      <c r="DBO12" s="383"/>
      <c r="DBP12" s="383"/>
      <c r="DBQ12" s="380"/>
      <c r="DBR12" s="376"/>
      <c r="DBS12" s="376"/>
      <c r="DBT12" s="381"/>
      <c r="DBU12" s="381"/>
      <c r="DBV12" s="382"/>
      <c r="DBW12" s="383"/>
      <c r="DBX12" s="383"/>
      <c r="DBY12" s="383"/>
      <c r="DBZ12" s="383"/>
      <c r="DCA12" s="383"/>
      <c r="DCB12" s="383"/>
      <c r="DCC12" s="380"/>
      <c r="DCD12" s="376"/>
      <c r="DCE12" s="376"/>
      <c r="DCF12" s="381"/>
      <c r="DCG12" s="381"/>
      <c r="DCH12" s="382"/>
      <c r="DCI12" s="383"/>
      <c r="DCJ12" s="383"/>
      <c r="DCK12" s="383"/>
      <c r="DCL12" s="383"/>
      <c r="DCM12" s="383"/>
      <c r="DCN12" s="383"/>
      <c r="DCO12" s="380"/>
      <c r="DCP12" s="376"/>
      <c r="DCQ12" s="376"/>
      <c r="DCR12" s="381"/>
      <c r="DCS12" s="381"/>
      <c r="DCT12" s="382"/>
      <c r="DCU12" s="383"/>
      <c r="DCV12" s="383"/>
      <c r="DCW12" s="383"/>
      <c r="DCX12" s="383"/>
      <c r="DCY12" s="383"/>
      <c r="DCZ12" s="383"/>
      <c r="DDA12" s="380"/>
      <c r="DDB12" s="376"/>
      <c r="DDC12" s="376"/>
      <c r="DDD12" s="381"/>
      <c r="DDE12" s="381"/>
      <c r="DDF12" s="382"/>
      <c r="DDG12" s="383"/>
      <c r="DDH12" s="383"/>
      <c r="DDI12" s="383"/>
      <c r="DDJ12" s="383"/>
      <c r="DDK12" s="383"/>
      <c r="DDL12" s="383"/>
      <c r="DDM12" s="380"/>
      <c r="DDN12" s="376"/>
      <c r="DDO12" s="376"/>
      <c r="DDP12" s="381"/>
      <c r="DDQ12" s="381"/>
      <c r="DDR12" s="382"/>
      <c r="DDS12" s="383"/>
      <c r="DDT12" s="383"/>
      <c r="DDU12" s="383"/>
      <c r="DDV12" s="383"/>
      <c r="DDW12" s="383"/>
      <c r="DDX12" s="383"/>
      <c r="DDY12" s="380"/>
      <c r="DDZ12" s="376"/>
      <c r="DEA12" s="376"/>
      <c r="DEB12" s="381"/>
      <c r="DEC12" s="381"/>
      <c r="DED12" s="382"/>
      <c r="DEE12" s="383"/>
      <c r="DEF12" s="383"/>
      <c r="DEG12" s="383"/>
      <c r="DEH12" s="383"/>
      <c r="DEI12" s="383"/>
      <c r="DEJ12" s="383"/>
      <c r="DEK12" s="380"/>
      <c r="DEL12" s="376"/>
      <c r="DEM12" s="376"/>
      <c r="DEN12" s="381"/>
      <c r="DEO12" s="381"/>
      <c r="DEP12" s="382"/>
      <c r="DEQ12" s="383"/>
      <c r="DER12" s="383"/>
      <c r="DES12" s="383"/>
      <c r="DET12" s="383"/>
      <c r="DEU12" s="383"/>
      <c r="DEV12" s="383"/>
      <c r="DEW12" s="380"/>
      <c r="DEX12" s="376"/>
      <c r="DEY12" s="376"/>
      <c r="DEZ12" s="381"/>
      <c r="DFA12" s="381"/>
      <c r="DFB12" s="382"/>
      <c r="DFC12" s="383"/>
      <c r="DFD12" s="383"/>
      <c r="DFE12" s="383"/>
      <c r="DFF12" s="383"/>
      <c r="DFG12" s="383"/>
      <c r="DFH12" s="383"/>
      <c r="DFI12" s="380"/>
      <c r="DFJ12" s="376"/>
      <c r="DFK12" s="376"/>
      <c r="DFL12" s="381"/>
      <c r="DFM12" s="381"/>
      <c r="DFN12" s="382"/>
      <c r="DFO12" s="383"/>
      <c r="DFP12" s="383"/>
      <c r="DFQ12" s="383"/>
      <c r="DFR12" s="383"/>
      <c r="DFS12" s="383"/>
      <c r="DFT12" s="383"/>
      <c r="DFU12" s="380"/>
      <c r="DFV12" s="376"/>
      <c r="DFW12" s="376"/>
      <c r="DFX12" s="381"/>
      <c r="DFY12" s="381"/>
      <c r="DFZ12" s="382"/>
      <c r="DGA12" s="383"/>
      <c r="DGB12" s="383"/>
      <c r="DGC12" s="383"/>
      <c r="DGD12" s="383"/>
      <c r="DGE12" s="383"/>
      <c r="DGF12" s="383"/>
      <c r="DGG12" s="380"/>
      <c r="DGH12" s="376"/>
      <c r="DGI12" s="376"/>
      <c r="DGJ12" s="381"/>
      <c r="DGK12" s="381"/>
      <c r="DGL12" s="382"/>
      <c r="DGM12" s="383"/>
      <c r="DGN12" s="383"/>
      <c r="DGO12" s="383"/>
      <c r="DGP12" s="383"/>
      <c r="DGQ12" s="383"/>
      <c r="DGR12" s="383"/>
      <c r="DGS12" s="380"/>
      <c r="DGT12" s="376"/>
      <c r="DGU12" s="376"/>
      <c r="DGV12" s="381"/>
      <c r="DGW12" s="381"/>
      <c r="DGX12" s="382"/>
      <c r="DGY12" s="383"/>
      <c r="DGZ12" s="383"/>
      <c r="DHA12" s="383"/>
      <c r="DHB12" s="383"/>
      <c r="DHC12" s="383"/>
      <c r="DHD12" s="383"/>
      <c r="DHE12" s="380"/>
      <c r="DHF12" s="376"/>
      <c r="DHG12" s="376"/>
      <c r="DHH12" s="381"/>
      <c r="DHI12" s="381"/>
      <c r="DHJ12" s="382"/>
      <c r="DHK12" s="383"/>
      <c r="DHL12" s="383"/>
      <c r="DHM12" s="383"/>
      <c r="DHN12" s="383"/>
      <c r="DHO12" s="383"/>
      <c r="DHP12" s="383"/>
      <c r="DHQ12" s="380"/>
      <c r="DHR12" s="376"/>
      <c r="DHS12" s="376"/>
      <c r="DHT12" s="381"/>
      <c r="DHU12" s="381"/>
      <c r="DHV12" s="382"/>
      <c r="DHW12" s="383"/>
      <c r="DHX12" s="383"/>
      <c r="DHY12" s="383"/>
      <c r="DHZ12" s="383"/>
      <c r="DIA12" s="383"/>
      <c r="DIB12" s="383"/>
      <c r="DIC12" s="380"/>
      <c r="DID12" s="376"/>
      <c r="DIE12" s="376"/>
      <c r="DIF12" s="381"/>
      <c r="DIG12" s="381"/>
      <c r="DIH12" s="382"/>
      <c r="DII12" s="383"/>
      <c r="DIJ12" s="383"/>
      <c r="DIK12" s="383"/>
      <c r="DIL12" s="383"/>
      <c r="DIM12" s="383"/>
      <c r="DIN12" s="383"/>
      <c r="DIO12" s="380"/>
      <c r="DIP12" s="376"/>
      <c r="DIQ12" s="376"/>
      <c r="DIR12" s="381"/>
      <c r="DIS12" s="381"/>
      <c r="DIT12" s="382"/>
      <c r="DIU12" s="383"/>
      <c r="DIV12" s="383"/>
      <c r="DIW12" s="383"/>
      <c r="DIX12" s="383"/>
      <c r="DIY12" s="383"/>
      <c r="DIZ12" s="383"/>
      <c r="DJA12" s="380"/>
      <c r="DJB12" s="376"/>
      <c r="DJC12" s="376"/>
      <c r="DJD12" s="381"/>
      <c r="DJE12" s="381"/>
      <c r="DJF12" s="382"/>
      <c r="DJG12" s="383"/>
      <c r="DJH12" s="383"/>
      <c r="DJI12" s="383"/>
      <c r="DJJ12" s="383"/>
      <c r="DJK12" s="383"/>
      <c r="DJL12" s="383"/>
      <c r="DJM12" s="380"/>
      <c r="DJN12" s="376"/>
      <c r="DJO12" s="376"/>
      <c r="DJP12" s="381"/>
      <c r="DJQ12" s="381"/>
      <c r="DJR12" s="382"/>
      <c r="DJS12" s="383"/>
      <c r="DJT12" s="383"/>
      <c r="DJU12" s="383"/>
      <c r="DJV12" s="383"/>
      <c r="DJW12" s="383"/>
      <c r="DJX12" s="383"/>
      <c r="DJY12" s="380"/>
      <c r="DJZ12" s="376"/>
      <c r="DKA12" s="376"/>
      <c r="DKB12" s="381"/>
      <c r="DKC12" s="381"/>
      <c r="DKD12" s="382"/>
      <c r="DKE12" s="383"/>
      <c r="DKF12" s="383"/>
      <c r="DKG12" s="383"/>
      <c r="DKH12" s="383"/>
      <c r="DKI12" s="383"/>
      <c r="DKJ12" s="383"/>
      <c r="DKK12" s="380"/>
      <c r="DKL12" s="376"/>
      <c r="DKM12" s="376"/>
      <c r="DKN12" s="381"/>
      <c r="DKO12" s="381"/>
      <c r="DKP12" s="382"/>
      <c r="DKQ12" s="383"/>
      <c r="DKR12" s="383"/>
      <c r="DKS12" s="383"/>
      <c r="DKT12" s="383"/>
      <c r="DKU12" s="383"/>
      <c r="DKV12" s="383"/>
      <c r="DKW12" s="380"/>
      <c r="DKX12" s="376"/>
      <c r="DKY12" s="376"/>
      <c r="DKZ12" s="381"/>
      <c r="DLA12" s="381"/>
      <c r="DLB12" s="382"/>
      <c r="DLC12" s="383"/>
      <c r="DLD12" s="383"/>
      <c r="DLE12" s="383"/>
      <c r="DLF12" s="383"/>
      <c r="DLG12" s="383"/>
      <c r="DLH12" s="383"/>
      <c r="DLI12" s="380"/>
      <c r="DLJ12" s="376"/>
      <c r="DLK12" s="376"/>
      <c r="DLL12" s="381"/>
      <c r="DLM12" s="381"/>
      <c r="DLN12" s="382"/>
      <c r="DLO12" s="383"/>
      <c r="DLP12" s="383"/>
      <c r="DLQ12" s="383"/>
      <c r="DLR12" s="383"/>
      <c r="DLS12" s="383"/>
      <c r="DLT12" s="383"/>
      <c r="DLU12" s="380"/>
      <c r="DLV12" s="376"/>
      <c r="DLW12" s="376"/>
      <c r="DLX12" s="381"/>
      <c r="DLY12" s="381"/>
      <c r="DLZ12" s="382"/>
      <c r="DMA12" s="383"/>
      <c r="DMB12" s="383"/>
      <c r="DMC12" s="383"/>
      <c r="DMD12" s="383"/>
      <c r="DME12" s="383"/>
      <c r="DMF12" s="383"/>
      <c r="DMG12" s="380"/>
      <c r="DMH12" s="376"/>
      <c r="DMI12" s="376"/>
      <c r="DMJ12" s="381"/>
      <c r="DMK12" s="381"/>
      <c r="DML12" s="382"/>
      <c r="DMM12" s="383"/>
      <c r="DMN12" s="383"/>
      <c r="DMO12" s="383"/>
      <c r="DMP12" s="383"/>
      <c r="DMQ12" s="383"/>
      <c r="DMR12" s="383"/>
      <c r="DMS12" s="380"/>
      <c r="DMT12" s="376"/>
      <c r="DMU12" s="376"/>
      <c r="DMV12" s="381"/>
      <c r="DMW12" s="381"/>
      <c r="DMX12" s="382"/>
      <c r="DMY12" s="383"/>
      <c r="DMZ12" s="383"/>
      <c r="DNA12" s="383"/>
      <c r="DNB12" s="383"/>
      <c r="DNC12" s="383"/>
      <c r="DND12" s="383"/>
      <c r="DNE12" s="380"/>
      <c r="DNF12" s="376"/>
      <c r="DNG12" s="376"/>
      <c r="DNH12" s="381"/>
      <c r="DNI12" s="381"/>
      <c r="DNJ12" s="382"/>
      <c r="DNK12" s="383"/>
      <c r="DNL12" s="383"/>
      <c r="DNM12" s="383"/>
      <c r="DNN12" s="383"/>
      <c r="DNO12" s="383"/>
      <c r="DNP12" s="383"/>
      <c r="DNQ12" s="380"/>
      <c r="DNR12" s="376"/>
      <c r="DNS12" s="376"/>
      <c r="DNT12" s="381"/>
      <c r="DNU12" s="381"/>
      <c r="DNV12" s="382"/>
      <c r="DNW12" s="383"/>
      <c r="DNX12" s="383"/>
      <c r="DNY12" s="383"/>
      <c r="DNZ12" s="383"/>
      <c r="DOA12" s="383"/>
      <c r="DOB12" s="383"/>
      <c r="DOC12" s="380"/>
      <c r="DOD12" s="376"/>
      <c r="DOE12" s="376"/>
      <c r="DOF12" s="381"/>
      <c r="DOG12" s="381"/>
      <c r="DOH12" s="382"/>
      <c r="DOI12" s="383"/>
      <c r="DOJ12" s="383"/>
      <c r="DOK12" s="383"/>
      <c r="DOL12" s="383"/>
      <c r="DOM12" s="383"/>
      <c r="DON12" s="383"/>
      <c r="DOO12" s="380"/>
      <c r="DOP12" s="376"/>
      <c r="DOQ12" s="376"/>
      <c r="DOR12" s="381"/>
      <c r="DOS12" s="381"/>
      <c r="DOT12" s="382"/>
      <c r="DOU12" s="383"/>
      <c r="DOV12" s="383"/>
      <c r="DOW12" s="383"/>
      <c r="DOX12" s="383"/>
      <c r="DOY12" s="383"/>
      <c r="DOZ12" s="383"/>
      <c r="DPA12" s="380"/>
      <c r="DPB12" s="376"/>
      <c r="DPC12" s="376"/>
      <c r="DPD12" s="381"/>
      <c r="DPE12" s="381"/>
      <c r="DPF12" s="382"/>
      <c r="DPG12" s="383"/>
      <c r="DPH12" s="383"/>
      <c r="DPI12" s="383"/>
      <c r="DPJ12" s="383"/>
      <c r="DPK12" s="383"/>
      <c r="DPL12" s="383"/>
      <c r="DPM12" s="380"/>
      <c r="DPN12" s="376"/>
      <c r="DPO12" s="376"/>
      <c r="DPP12" s="381"/>
      <c r="DPQ12" s="381"/>
      <c r="DPR12" s="382"/>
      <c r="DPS12" s="383"/>
      <c r="DPT12" s="383"/>
      <c r="DPU12" s="383"/>
      <c r="DPV12" s="383"/>
      <c r="DPW12" s="383"/>
      <c r="DPX12" s="383"/>
      <c r="DPY12" s="380"/>
      <c r="DPZ12" s="376"/>
      <c r="DQA12" s="376"/>
      <c r="DQB12" s="381"/>
      <c r="DQC12" s="381"/>
      <c r="DQD12" s="382"/>
      <c r="DQE12" s="383"/>
      <c r="DQF12" s="383"/>
      <c r="DQG12" s="383"/>
      <c r="DQH12" s="383"/>
      <c r="DQI12" s="383"/>
      <c r="DQJ12" s="383"/>
      <c r="DQK12" s="380"/>
      <c r="DQL12" s="376"/>
      <c r="DQM12" s="376"/>
      <c r="DQN12" s="381"/>
      <c r="DQO12" s="381"/>
      <c r="DQP12" s="382"/>
      <c r="DQQ12" s="383"/>
      <c r="DQR12" s="383"/>
      <c r="DQS12" s="383"/>
      <c r="DQT12" s="383"/>
      <c r="DQU12" s="383"/>
      <c r="DQV12" s="383"/>
      <c r="DQW12" s="380"/>
      <c r="DQX12" s="376"/>
      <c r="DQY12" s="376"/>
      <c r="DQZ12" s="381"/>
      <c r="DRA12" s="381"/>
      <c r="DRB12" s="382"/>
      <c r="DRC12" s="383"/>
      <c r="DRD12" s="383"/>
      <c r="DRE12" s="383"/>
      <c r="DRF12" s="383"/>
      <c r="DRG12" s="383"/>
      <c r="DRH12" s="383"/>
      <c r="DRI12" s="380"/>
      <c r="DRJ12" s="376"/>
      <c r="DRK12" s="376"/>
      <c r="DRL12" s="381"/>
      <c r="DRM12" s="381"/>
      <c r="DRN12" s="382"/>
      <c r="DRO12" s="383"/>
      <c r="DRP12" s="383"/>
      <c r="DRQ12" s="383"/>
      <c r="DRR12" s="383"/>
      <c r="DRS12" s="383"/>
      <c r="DRT12" s="383"/>
      <c r="DRU12" s="380"/>
      <c r="DRV12" s="376"/>
      <c r="DRW12" s="376"/>
      <c r="DRX12" s="381"/>
      <c r="DRY12" s="381"/>
      <c r="DRZ12" s="382"/>
      <c r="DSA12" s="383"/>
      <c r="DSB12" s="383"/>
      <c r="DSC12" s="383"/>
      <c r="DSD12" s="383"/>
      <c r="DSE12" s="383"/>
      <c r="DSF12" s="383"/>
      <c r="DSG12" s="380"/>
      <c r="DSH12" s="376"/>
      <c r="DSI12" s="376"/>
      <c r="DSJ12" s="381"/>
      <c r="DSK12" s="381"/>
      <c r="DSL12" s="382"/>
      <c r="DSM12" s="383"/>
      <c r="DSN12" s="383"/>
      <c r="DSO12" s="383"/>
      <c r="DSP12" s="383"/>
      <c r="DSQ12" s="383"/>
      <c r="DSR12" s="383"/>
      <c r="DSS12" s="380"/>
      <c r="DST12" s="376"/>
      <c r="DSU12" s="376"/>
      <c r="DSV12" s="381"/>
      <c r="DSW12" s="381"/>
      <c r="DSX12" s="382"/>
      <c r="DSY12" s="383"/>
      <c r="DSZ12" s="383"/>
      <c r="DTA12" s="383"/>
      <c r="DTB12" s="383"/>
      <c r="DTC12" s="383"/>
      <c r="DTD12" s="383"/>
      <c r="DTE12" s="380"/>
      <c r="DTF12" s="376"/>
      <c r="DTG12" s="376"/>
      <c r="DTH12" s="381"/>
      <c r="DTI12" s="381"/>
      <c r="DTJ12" s="382"/>
      <c r="DTK12" s="383"/>
      <c r="DTL12" s="383"/>
      <c r="DTM12" s="383"/>
      <c r="DTN12" s="383"/>
      <c r="DTO12" s="383"/>
      <c r="DTP12" s="383"/>
      <c r="DTQ12" s="380"/>
      <c r="DTR12" s="376"/>
      <c r="DTS12" s="376"/>
      <c r="DTT12" s="381"/>
      <c r="DTU12" s="381"/>
      <c r="DTV12" s="382"/>
      <c r="DTW12" s="383"/>
      <c r="DTX12" s="383"/>
      <c r="DTY12" s="383"/>
      <c r="DTZ12" s="383"/>
      <c r="DUA12" s="383"/>
      <c r="DUB12" s="383"/>
      <c r="DUC12" s="380"/>
      <c r="DUD12" s="376"/>
      <c r="DUE12" s="376"/>
      <c r="DUF12" s="381"/>
      <c r="DUG12" s="381"/>
      <c r="DUH12" s="382"/>
      <c r="DUI12" s="383"/>
      <c r="DUJ12" s="383"/>
      <c r="DUK12" s="383"/>
      <c r="DUL12" s="383"/>
      <c r="DUM12" s="383"/>
      <c r="DUN12" s="383"/>
      <c r="DUO12" s="380"/>
      <c r="DUP12" s="376"/>
      <c r="DUQ12" s="376"/>
      <c r="DUR12" s="381"/>
      <c r="DUS12" s="381"/>
      <c r="DUT12" s="382"/>
      <c r="DUU12" s="383"/>
      <c r="DUV12" s="383"/>
      <c r="DUW12" s="383"/>
      <c r="DUX12" s="383"/>
      <c r="DUY12" s="383"/>
      <c r="DUZ12" s="383"/>
      <c r="DVA12" s="380"/>
      <c r="DVB12" s="376"/>
      <c r="DVC12" s="376"/>
      <c r="DVD12" s="381"/>
      <c r="DVE12" s="381"/>
      <c r="DVF12" s="382"/>
      <c r="DVG12" s="383"/>
      <c r="DVH12" s="383"/>
      <c r="DVI12" s="383"/>
      <c r="DVJ12" s="383"/>
      <c r="DVK12" s="383"/>
      <c r="DVL12" s="383"/>
      <c r="DVM12" s="380"/>
      <c r="DVN12" s="376"/>
      <c r="DVO12" s="376"/>
      <c r="DVP12" s="381"/>
      <c r="DVQ12" s="381"/>
      <c r="DVR12" s="382"/>
      <c r="DVS12" s="383"/>
      <c r="DVT12" s="383"/>
      <c r="DVU12" s="383"/>
      <c r="DVV12" s="383"/>
      <c r="DVW12" s="383"/>
      <c r="DVX12" s="383"/>
      <c r="DVY12" s="380"/>
      <c r="DVZ12" s="376"/>
      <c r="DWA12" s="376"/>
      <c r="DWB12" s="381"/>
      <c r="DWC12" s="381"/>
      <c r="DWD12" s="382"/>
      <c r="DWE12" s="383"/>
      <c r="DWF12" s="383"/>
      <c r="DWG12" s="383"/>
      <c r="DWH12" s="383"/>
      <c r="DWI12" s="383"/>
      <c r="DWJ12" s="383"/>
      <c r="DWK12" s="380"/>
      <c r="DWL12" s="376"/>
      <c r="DWM12" s="376"/>
      <c r="DWN12" s="381"/>
      <c r="DWO12" s="381"/>
      <c r="DWP12" s="382"/>
      <c r="DWQ12" s="383"/>
      <c r="DWR12" s="383"/>
      <c r="DWS12" s="383"/>
      <c r="DWT12" s="383"/>
      <c r="DWU12" s="383"/>
      <c r="DWV12" s="383"/>
      <c r="DWW12" s="380"/>
      <c r="DWX12" s="376"/>
      <c r="DWY12" s="376"/>
      <c r="DWZ12" s="381"/>
      <c r="DXA12" s="381"/>
      <c r="DXB12" s="382"/>
      <c r="DXC12" s="383"/>
      <c r="DXD12" s="383"/>
      <c r="DXE12" s="383"/>
      <c r="DXF12" s="383"/>
      <c r="DXG12" s="383"/>
      <c r="DXH12" s="383"/>
      <c r="DXI12" s="380"/>
      <c r="DXJ12" s="376"/>
      <c r="DXK12" s="376"/>
      <c r="DXL12" s="381"/>
      <c r="DXM12" s="381"/>
      <c r="DXN12" s="382"/>
      <c r="DXO12" s="383"/>
      <c r="DXP12" s="383"/>
      <c r="DXQ12" s="383"/>
      <c r="DXR12" s="383"/>
      <c r="DXS12" s="383"/>
      <c r="DXT12" s="383"/>
      <c r="DXU12" s="380"/>
      <c r="DXV12" s="376"/>
      <c r="DXW12" s="376"/>
      <c r="DXX12" s="381"/>
      <c r="DXY12" s="381"/>
      <c r="DXZ12" s="382"/>
      <c r="DYA12" s="383"/>
      <c r="DYB12" s="383"/>
      <c r="DYC12" s="383"/>
      <c r="DYD12" s="383"/>
      <c r="DYE12" s="383"/>
      <c r="DYF12" s="383"/>
      <c r="DYG12" s="380"/>
      <c r="DYH12" s="376"/>
      <c r="DYI12" s="376"/>
      <c r="DYJ12" s="381"/>
      <c r="DYK12" s="381"/>
      <c r="DYL12" s="382"/>
      <c r="DYM12" s="383"/>
      <c r="DYN12" s="383"/>
      <c r="DYO12" s="383"/>
      <c r="DYP12" s="383"/>
      <c r="DYQ12" s="383"/>
      <c r="DYR12" s="383"/>
      <c r="DYS12" s="380"/>
      <c r="DYT12" s="376"/>
      <c r="DYU12" s="376"/>
      <c r="DYV12" s="381"/>
      <c r="DYW12" s="381"/>
      <c r="DYX12" s="382"/>
      <c r="DYY12" s="383"/>
      <c r="DYZ12" s="383"/>
      <c r="DZA12" s="383"/>
      <c r="DZB12" s="383"/>
      <c r="DZC12" s="383"/>
      <c r="DZD12" s="383"/>
      <c r="DZE12" s="380"/>
      <c r="DZF12" s="376"/>
      <c r="DZG12" s="376"/>
      <c r="DZH12" s="381"/>
      <c r="DZI12" s="381"/>
      <c r="DZJ12" s="382"/>
      <c r="DZK12" s="383"/>
      <c r="DZL12" s="383"/>
      <c r="DZM12" s="383"/>
      <c r="DZN12" s="383"/>
      <c r="DZO12" s="383"/>
      <c r="DZP12" s="383"/>
      <c r="DZQ12" s="380"/>
      <c r="DZR12" s="376"/>
      <c r="DZS12" s="376"/>
      <c r="DZT12" s="381"/>
      <c r="DZU12" s="381"/>
      <c r="DZV12" s="382"/>
      <c r="DZW12" s="383"/>
      <c r="DZX12" s="383"/>
      <c r="DZY12" s="383"/>
      <c r="DZZ12" s="383"/>
      <c r="EAA12" s="383"/>
      <c r="EAB12" s="383"/>
      <c r="EAC12" s="380"/>
      <c r="EAD12" s="376"/>
      <c r="EAE12" s="376"/>
      <c r="EAF12" s="381"/>
      <c r="EAG12" s="381"/>
      <c r="EAH12" s="382"/>
      <c r="EAI12" s="383"/>
      <c r="EAJ12" s="383"/>
      <c r="EAK12" s="383"/>
      <c r="EAL12" s="383"/>
      <c r="EAM12" s="383"/>
      <c r="EAN12" s="383"/>
      <c r="EAO12" s="380"/>
      <c r="EAP12" s="376"/>
      <c r="EAQ12" s="376"/>
      <c r="EAR12" s="381"/>
      <c r="EAS12" s="381"/>
      <c r="EAT12" s="382"/>
      <c r="EAU12" s="383"/>
      <c r="EAV12" s="383"/>
      <c r="EAW12" s="383"/>
      <c r="EAX12" s="383"/>
      <c r="EAY12" s="383"/>
      <c r="EAZ12" s="383"/>
      <c r="EBA12" s="380"/>
      <c r="EBB12" s="376"/>
      <c r="EBC12" s="376"/>
      <c r="EBD12" s="381"/>
      <c r="EBE12" s="381"/>
      <c r="EBF12" s="382"/>
      <c r="EBG12" s="383"/>
      <c r="EBH12" s="383"/>
      <c r="EBI12" s="383"/>
      <c r="EBJ12" s="383"/>
      <c r="EBK12" s="383"/>
      <c r="EBL12" s="383"/>
      <c r="EBM12" s="380"/>
      <c r="EBN12" s="376"/>
      <c r="EBO12" s="376"/>
      <c r="EBP12" s="381"/>
      <c r="EBQ12" s="381"/>
      <c r="EBR12" s="382"/>
      <c r="EBS12" s="383"/>
      <c r="EBT12" s="383"/>
      <c r="EBU12" s="383"/>
      <c r="EBV12" s="383"/>
      <c r="EBW12" s="383"/>
      <c r="EBX12" s="383"/>
      <c r="EBY12" s="380"/>
      <c r="EBZ12" s="376"/>
      <c r="ECA12" s="376"/>
      <c r="ECB12" s="381"/>
      <c r="ECC12" s="381"/>
      <c r="ECD12" s="382"/>
      <c r="ECE12" s="383"/>
      <c r="ECF12" s="383"/>
      <c r="ECG12" s="383"/>
      <c r="ECH12" s="383"/>
      <c r="ECI12" s="383"/>
      <c r="ECJ12" s="383"/>
      <c r="ECK12" s="380"/>
      <c r="ECL12" s="376"/>
      <c r="ECM12" s="376"/>
      <c r="ECN12" s="381"/>
      <c r="ECO12" s="381"/>
      <c r="ECP12" s="382"/>
      <c r="ECQ12" s="383"/>
      <c r="ECR12" s="383"/>
      <c r="ECS12" s="383"/>
      <c r="ECT12" s="383"/>
      <c r="ECU12" s="383"/>
      <c r="ECV12" s="383"/>
      <c r="ECW12" s="380"/>
      <c r="ECX12" s="376"/>
      <c r="ECY12" s="376"/>
      <c r="ECZ12" s="381"/>
      <c r="EDA12" s="381"/>
      <c r="EDB12" s="382"/>
      <c r="EDC12" s="383"/>
      <c r="EDD12" s="383"/>
      <c r="EDE12" s="383"/>
      <c r="EDF12" s="383"/>
      <c r="EDG12" s="383"/>
      <c r="EDH12" s="383"/>
      <c r="EDI12" s="380"/>
      <c r="EDJ12" s="376"/>
      <c r="EDK12" s="376"/>
      <c r="EDL12" s="381"/>
      <c r="EDM12" s="381"/>
      <c r="EDN12" s="382"/>
      <c r="EDO12" s="383"/>
      <c r="EDP12" s="383"/>
      <c r="EDQ12" s="383"/>
      <c r="EDR12" s="383"/>
      <c r="EDS12" s="383"/>
      <c r="EDT12" s="383"/>
      <c r="EDU12" s="380"/>
      <c r="EDV12" s="376"/>
      <c r="EDW12" s="376"/>
      <c r="EDX12" s="381"/>
      <c r="EDY12" s="381"/>
      <c r="EDZ12" s="382"/>
      <c r="EEA12" s="383"/>
      <c r="EEB12" s="383"/>
      <c r="EEC12" s="383"/>
      <c r="EED12" s="383"/>
      <c r="EEE12" s="383"/>
      <c r="EEF12" s="383"/>
      <c r="EEG12" s="380"/>
      <c r="EEH12" s="376"/>
      <c r="EEI12" s="376"/>
      <c r="EEJ12" s="381"/>
      <c r="EEK12" s="381"/>
      <c r="EEL12" s="382"/>
      <c r="EEM12" s="383"/>
      <c r="EEN12" s="383"/>
      <c r="EEO12" s="383"/>
      <c r="EEP12" s="383"/>
      <c r="EEQ12" s="383"/>
      <c r="EER12" s="383"/>
      <c r="EES12" s="380"/>
      <c r="EET12" s="376"/>
      <c r="EEU12" s="376"/>
      <c r="EEV12" s="381"/>
      <c r="EEW12" s="381"/>
      <c r="EEX12" s="382"/>
      <c r="EEY12" s="383"/>
      <c r="EEZ12" s="383"/>
      <c r="EFA12" s="383"/>
      <c r="EFB12" s="383"/>
      <c r="EFC12" s="383"/>
      <c r="EFD12" s="383"/>
      <c r="EFE12" s="380"/>
      <c r="EFF12" s="376"/>
      <c r="EFG12" s="376"/>
      <c r="EFH12" s="381"/>
      <c r="EFI12" s="381"/>
      <c r="EFJ12" s="382"/>
      <c r="EFK12" s="383"/>
      <c r="EFL12" s="383"/>
      <c r="EFM12" s="383"/>
      <c r="EFN12" s="383"/>
      <c r="EFO12" s="383"/>
      <c r="EFP12" s="383"/>
      <c r="EFQ12" s="380"/>
      <c r="EFR12" s="376"/>
      <c r="EFS12" s="376"/>
      <c r="EFT12" s="381"/>
      <c r="EFU12" s="381"/>
      <c r="EFV12" s="382"/>
      <c r="EFW12" s="383"/>
      <c r="EFX12" s="383"/>
      <c r="EFY12" s="383"/>
      <c r="EFZ12" s="383"/>
      <c r="EGA12" s="383"/>
      <c r="EGB12" s="383"/>
      <c r="EGC12" s="380"/>
      <c r="EGD12" s="376"/>
      <c r="EGE12" s="376"/>
      <c r="EGF12" s="381"/>
      <c r="EGG12" s="381"/>
      <c r="EGH12" s="382"/>
      <c r="EGI12" s="383"/>
      <c r="EGJ12" s="383"/>
      <c r="EGK12" s="383"/>
      <c r="EGL12" s="383"/>
      <c r="EGM12" s="383"/>
      <c r="EGN12" s="383"/>
      <c r="EGO12" s="380"/>
      <c r="EGP12" s="376"/>
      <c r="EGQ12" s="376"/>
      <c r="EGR12" s="381"/>
      <c r="EGS12" s="381"/>
      <c r="EGT12" s="382"/>
      <c r="EGU12" s="383"/>
      <c r="EGV12" s="383"/>
      <c r="EGW12" s="383"/>
      <c r="EGX12" s="383"/>
      <c r="EGY12" s="383"/>
      <c r="EGZ12" s="383"/>
      <c r="EHA12" s="380"/>
      <c r="EHB12" s="376"/>
      <c r="EHC12" s="376"/>
      <c r="EHD12" s="381"/>
      <c r="EHE12" s="381"/>
      <c r="EHF12" s="382"/>
      <c r="EHG12" s="383"/>
      <c r="EHH12" s="383"/>
      <c r="EHI12" s="383"/>
      <c r="EHJ12" s="383"/>
      <c r="EHK12" s="383"/>
      <c r="EHL12" s="383"/>
      <c r="EHM12" s="380"/>
      <c r="EHN12" s="376"/>
      <c r="EHO12" s="376"/>
      <c r="EHP12" s="381"/>
      <c r="EHQ12" s="381"/>
      <c r="EHR12" s="382"/>
      <c r="EHS12" s="383"/>
      <c r="EHT12" s="383"/>
      <c r="EHU12" s="383"/>
      <c r="EHV12" s="383"/>
      <c r="EHW12" s="383"/>
      <c r="EHX12" s="383"/>
      <c r="EHY12" s="380"/>
      <c r="EHZ12" s="376"/>
      <c r="EIA12" s="376"/>
      <c r="EIB12" s="381"/>
      <c r="EIC12" s="381"/>
      <c r="EID12" s="382"/>
      <c r="EIE12" s="383"/>
      <c r="EIF12" s="383"/>
      <c r="EIG12" s="383"/>
      <c r="EIH12" s="383"/>
      <c r="EII12" s="383"/>
      <c r="EIJ12" s="383"/>
      <c r="EIK12" s="380"/>
      <c r="EIL12" s="376"/>
      <c r="EIM12" s="376"/>
      <c r="EIN12" s="381"/>
      <c r="EIO12" s="381"/>
      <c r="EIP12" s="382"/>
      <c r="EIQ12" s="383"/>
      <c r="EIR12" s="383"/>
      <c r="EIS12" s="383"/>
      <c r="EIT12" s="383"/>
      <c r="EIU12" s="383"/>
      <c r="EIV12" s="383"/>
      <c r="EIW12" s="380"/>
      <c r="EIX12" s="376"/>
      <c r="EIY12" s="376"/>
      <c r="EIZ12" s="381"/>
      <c r="EJA12" s="381"/>
      <c r="EJB12" s="382"/>
      <c r="EJC12" s="383"/>
      <c r="EJD12" s="383"/>
      <c r="EJE12" s="383"/>
      <c r="EJF12" s="383"/>
      <c r="EJG12" s="383"/>
      <c r="EJH12" s="383"/>
      <c r="EJI12" s="380"/>
      <c r="EJJ12" s="376"/>
      <c r="EJK12" s="376"/>
      <c r="EJL12" s="381"/>
      <c r="EJM12" s="381"/>
      <c r="EJN12" s="382"/>
      <c r="EJO12" s="383"/>
      <c r="EJP12" s="383"/>
      <c r="EJQ12" s="383"/>
      <c r="EJR12" s="383"/>
      <c r="EJS12" s="383"/>
      <c r="EJT12" s="383"/>
      <c r="EJU12" s="380"/>
      <c r="EJV12" s="376"/>
      <c r="EJW12" s="376"/>
      <c r="EJX12" s="381"/>
      <c r="EJY12" s="381"/>
      <c r="EJZ12" s="382"/>
      <c r="EKA12" s="383"/>
      <c r="EKB12" s="383"/>
      <c r="EKC12" s="383"/>
      <c r="EKD12" s="383"/>
      <c r="EKE12" s="383"/>
      <c r="EKF12" s="383"/>
      <c r="EKG12" s="380"/>
      <c r="EKH12" s="376"/>
      <c r="EKI12" s="376"/>
      <c r="EKJ12" s="381"/>
      <c r="EKK12" s="381"/>
      <c r="EKL12" s="382"/>
      <c r="EKM12" s="383"/>
      <c r="EKN12" s="383"/>
      <c r="EKO12" s="383"/>
      <c r="EKP12" s="383"/>
      <c r="EKQ12" s="383"/>
      <c r="EKR12" s="383"/>
      <c r="EKS12" s="380"/>
      <c r="EKT12" s="376"/>
      <c r="EKU12" s="376"/>
      <c r="EKV12" s="381"/>
      <c r="EKW12" s="381"/>
      <c r="EKX12" s="382"/>
      <c r="EKY12" s="383"/>
      <c r="EKZ12" s="383"/>
      <c r="ELA12" s="383"/>
      <c r="ELB12" s="383"/>
      <c r="ELC12" s="383"/>
      <c r="ELD12" s="383"/>
      <c r="ELE12" s="380"/>
      <c r="ELF12" s="376"/>
      <c r="ELG12" s="376"/>
      <c r="ELH12" s="381"/>
      <c r="ELI12" s="381"/>
      <c r="ELJ12" s="382"/>
      <c r="ELK12" s="383"/>
      <c r="ELL12" s="383"/>
      <c r="ELM12" s="383"/>
      <c r="ELN12" s="383"/>
      <c r="ELO12" s="383"/>
      <c r="ELP12" s="383"/>
      <c r="ELQ12" s="380"/>
      <c r="ELR12" s="376"/>
      <c r="ELS12" s="376"/>
      <c r="ELT12" s="381"/>
      <c r="ELU12" s="381"/>
      <c r="ELV12" s="382"/>
      <c r="ELW12" s="383"/>
      <c r="ELX12" s="383"/>
      <c r="ELY12" s="383"/>
      <c r="ELZ12" s="383"/>
      <c r="EMA12" s="383"/>
      <c r="EMB12" s="383"/>
      <c r="EMC12" s="380"/>
      <c r="EMD12" s="376"/>
      <c r="EME12" s="376"/>
      <c r="EMF12" s="381"/>
      <c r="EMG12" s="381"/>
      <c r="EMH12" s="382"/>
      <c r="EMI12" s="383"/>
      <c r="EMJ12" s="383"/>
      <c r="EMK12" s="383"/>
      <c r="EML12" s="383"/>
      <c r="EMM12" s="383"/>
      <c r="EMN12" s="383"/>
      <c r="EMO12" s="380"/>
      <c r="EMP12" s="376"/>
      <c r="EMQ12" s="376"/>
      <c r="EMR12" s="381"/>
      <c r="EMS12" s="381"/>
      <c r="EMT12" s="382"/>
      <c r="EMU12" s="383"/>
      <c r="EMV12" s="383"/>
      <c r="EMW12" s="383"/>
      <c r="EMX12" s="383"/>
      <c r="EMY12" s="383"/>
      <c r="EMZ12" s="383"/>
      <c r="ENA12" s="380"/>
      <c r="ENB12" s="376"/>
      <c r="ENC12" s="376"/>
      <c r="END12" s="381"/>
      <c r="ENE12" s="381"/>
      <c r="ENF12" s="382"/>
      <c r="ENG12" s="383"/>
      <c r="ENH12" s="383"/>
      <c r="ENI12" s="383"/>
      <c r="ENJ12" s="383"/>
      <c r="ENK12" s="383"/>
      <c r="ENL12" s="383"/>
      <c r="ENM12" s="380"/>
      <c r="ENN12" s="376"/>
      <c r="ENO12" s="376"/>
      <c r="ENP12" s="381"/>
      <c r="ENQ12" s="381"/>
      <c r="ENR12" s="382"/>
      <c r="ENS12" s="383"/>
      <c r="ENT12" s="383"/>
      <c r="ENU12" s="383"/>
      <c r="ENV12" s="383"/>
      <c r="ENW12" s="383"/>
      <c r="ENX12" s="383"/>
      <c r="ENY12" s="380"/>
      <c r="ENZ12" s="376"/>
      <c r="EOA12" s="376"/>
      <c r="EOB12" s="381"/>
      <c r="EOC12" s="381"/>
      <c r="EOD12" s="382"/>
      <c r="EOE12" s="383"/>
      <c r="EOF12" s="383"/>
      <c r="EOG12" s="383"/>
      <c r="EOH12" s="383"/>
      <c r="EOI12" s="383"/>
      <c r="EOJ12" s="383"/>
      <c r="EOK12" s="380"/>
      <c r="EOL12" s="376"/>
      <c r="EOM12" s="376"/>
      <c r="EON12" s="381"/>
      <c r="EOO12" s="381"/>
      <c r="EOP12" s="382"/>
      <c r="EOQ12" s="383"/>
      <c r="EOR12" s="383"/>
      <c r="EOS12" s="383"/>
      <c r="EOT12" s="383"/>
      <c r="EOU12" s="383"/>
      <c r="EOV12" s="383"/>
      <c r="EOW12" s="380"/>
      <c r="EOX12" s="376"/>
      <c r="EOY12" s="376"/>
      <c r="EOZ12" s="381"/>
      <c r="EPA12" s="381"/>
      <c r="EPB12" s="382"/>
      <c r="EPC12" s="383"/>
      <c r="EPD12" s="383"/>
      <c r="EPE12" s="383"/>
      <c r="EPF12" s="383"/>
      <c r="EPG12" s="383"/>
      <c r="EPH12" s="383"/>
      <c r="EPI12" s="380"/>
      <c r="EPJ12" s="376"/>
      <c r="EPK12" s="376"/>
      <c r="EPL12" s="381"/>
      <c r="EPM12" s="381"/>
      <c r="EPN12" s="382"/>
      <c r="EPO12" s="383"/>
      <c r="EPP12" s="383"/>
      <c r="EPQ12" s="383"/>
      <c r="EPR12" s="383"/>
      <c r="EPS12" s="383"/>
      <c r="EPT12" s="383"/>
      <c r="EPU12" s="380"/>
      <c r="EPV12" s="376"/>
      <c r="EPW12" s="376"/>
      <c r="EPX12" s="381"/>
      <c r="EPY12" s="381"/>
      <c r="EPZ12" s="382"/>
      <c r="EQA12" s="383"/>
      <c r="EQB12" s="383"/>
      <c r="EQC12" s="383"/>
      <c r="EQD12" s="383"/>
      <c r="EQE12" s="383"/>
      <c r="EQF12" s="383"/>
      <c r="EQG12" s="380"/>
      <c r="EQH12" s="376"/>
      <c r="EQI12" s="376"/>
      <c r="EQJ12" s="381"/>
      <c r="EQK12" s="381"/>
      <c r="EQL12" s="382"/>
      <c r="EQM12" s="383"/>
      <c r="EQN12" s="383"/>
      <c r="EQO12" s="383"/>
      <c r="EQP12" s="383"/>
      <c r="EQQ12" s="383"/>
      <c r="EQR12" s="383"/>
      <c r="EQS12" s="380"/>
      <c r="EQT12" s="376"/>
      <c r="EQU12" s="376"/>
      <c r="EQV12" s="381"/>
      <c r="EQW12" s="381"/>
      <c r="EQX12" s="382"/>
      <c r="EQY12" s="383"/>
      <c r="EQZ12" s="383"/>
      <c r="ERA12" s="383"/>
      <c r="ERB12" s="383"/>
      <c r="ERC12" s="383"/>
      <c r="ERD12" s="383"/>
      <c r="ERE12" s="380"/>
      <c r="ERF12" s="376"/>
      <c r="ERG12" s="376"/>
      <c r="ERH12" s="381"/>
      <c r="ERI12" s="381"/>
      <c r="ERJ12" s="382"/>
      <c r="ERK12" s="383"/>
      <c r="ERL12" s="383"/>
      <c r="ERM12" s="383"/>
      <c r="ERN12" s="383"/>
      <c r="ERO12" s="383"/>
      <c r="ERP12" s="383"/>
      <c r="ERQ12" s="380"/>
      <c r="ERR12" s="376"/>
      <c r="ERS12" s="376"/>
      <c r="ERT12" s="381"/>
      <c r="ERU12" s="381"/>
      <c r="ERV12" s="382"/>
      <c r="ERW12" s="383"/>
      <c r="ERX12" s="383"/>
      <c r="ERY12" s="383"/>
      <c r="ERZ12" s="383"/>
      <c r="ESA12" s="383"/>
      <c r="ESB12" s="383"/>
      <c r="ESC12" s="380"/>
      <c r="ESD12" s="376"/>
      <c r="ESE12" s="376"/>
      <c r="ESF12" s="381"/>
      <c r="ESG12" s="381"/>
      <c r="ESH12" s="382"/>
      <c r="ESI12" s="383"/>
      <c r="ESJ12" s="383"/>
      <c r="ESK12" s="383"/>
      <c r="ESL12" s="383"/>
      <c r="ESM12" s="383"/>
      <c r="ESN12" s="383"/>
      <c r="ESO12" s="380"/>
      <c r="ESP12" s="376"/>
      <c r="ESQ12" s="376"/>
      <c r="ESR12" s="381"/>
      <c r="ESS12" s="381"/>
      <c r="EST12" s="382"/>
      <c r="ESU12" s="383"/>
      <c r="ESV12" s="383"/>
      <c r="ESW12" s="383"/>
      <c r="ESX12" s="383"/>
      <c r="ESY12" s="383"/>
      <c r="ESZ12" s="383"/>
      <c r="ETA12" s="380"/>
      <c r="ETB12" s="376"/>
      <c r="ETC12" s="376"/>
      <c r="ETD12" s="381"/>
      <c r="ETE12" s="381"/>
      <c r="ETF12" s="382"/>
      <c r="ETG12" s="383"/>
      <c r="ETH12" s="383"/>
      <c r="ETI12" s="383"/>
      <c r="ETJ12" s="383"/>
      <c r="ETK12" s="383"/>
      <c r="ETL12" s="383"/>
      <c r="ETM12" s="380"/>
      <c r="ETN12" s="376"/>
      <c r="ETO12" s="376"/>
      <c r="ETP12" s="381"/>
      <c r="ETQ12" s="381"/>
      <c r="ETR12" s="382"/>
      <c r="ETS12" s="383"/>
      <c r="ETT12" s="383"/>
      <c r="ETU12" s="383"/>
      <c r="ETV12" s="383"/>
      <c r="ETW12" s="383"/>
      <c r="ETX12" s="383"/>
      <c r="ETY12" s="380"/>
      <c r="ETZ12" s="376"/>
      <c r="EUA12" s="376"/>
      <c r="EUB12" s="381"/>
      <c r="EUC12" s="381"/>
      <c r="EUD12" s="382"/>
      <c r="EUE12" s="383"/>
      <c r="EUF12" s="383"/>
      <c r="EUG12" s="383"/>
      <c r="EUH12" s="383"/>
      <c r="EUI12" s="383"/>
      <c r="EUJ12" s="383"/>
      <c r="EUK12" s="380"/>
      <c r="EUL12" s="376"/>
      <c r="EUM12" s="376"/>
      <c r="EUN12" s="381"/>
      <c r="EUO12" s="381"/>
      <c r="EUP12" s="382"/>
      <c r="EUQ12" s="383"/>
      <c r="EUR12" s="383"/>
      <c r="EUS12" s="383"/>
      <c r="EUT12" s="383"/>
      <c r="EUU12" s="383"/>
      <c r="EUV12" s="383"/>
      <c r="EUW12" s="380"/>
      <c r="EUX12" s="376"/>
      <c r="EUY12" s="376"/>
      <c r="EUZ12" s="381"/>
      <c r="EVA12" s="381"/>
      <c r="EVB12" s="382"/>
      <c r="EVC12" s="383"/>
      <c r="EVD12" s="383"/>
      <c r="EVE12" s="383"/>
      <c r="EVF12" s="383"/>
      <c r="EVG12" s="383"/>
      <c r="EVH12" s="383"/>
      <c r="EVI12" s="380"/>
      <c r="EVJ12" s="376"/>
      <c r="EVK12" s="376"/>
      <c r="EVL12" s="381"/>
      <c r="EVM12" s="381"/>
      <c r="EVN12" s="382"/>
      <c r="EVO12" s="383"/>
      <c r="EVP12" s="383"/>
      <c r="EVQ12" s="383"/>
      <c r="EVR12" s="383"/>
      <c r="EVS12" s="383"/>
      <c r="EVT12" s="383"/>
      <c r="EVU12" s="380"/>
      <c r="EVV12" s="376"/>
      <c r="EVW12" s="376"/>
      <c r="EVX12" s="381"/>
      <c r="EVY12" s="381"/>
      <c r="EVZ12" s="382"/>
      <c r="EWA12" s="383"/>
      <c r="EWB12" s="383"/>
      <c r="EWC12" s="383"/>
      <c r="EWD12" s="383"/>
      <c r="EWE12" s="383"/>
      <c r="EWF12" s="383"/>
      <c r="EWG12" s="380"/>
      <c r="EWH12" s="376"/>
      <c r="EWI12" s="376"/>
      <c r="EWJ12" s="381"/>
      <c r="EWK12" s="381"/>
      <c r="EWL12" s="382"/>
      <c r="EWM12" s="383"/>
      <c r="EWN12" s="383"/>
      <c r="EWO12" s="383"/>
      <c r="EWP12" s="383"/>
      <c r="EWQ12" s="383"/>
      <c r="EWR12" s="383"/>
      <c r="EWS12" s="380"/>
      <c r="EWT12" s="376"/>
      <c r="EWU12" s="376"/>
      <c r="EWV12" s="381"/>
      <c r="EWW12" s="381"/>
      <c r="EWX12" s="382"/>
      <c r="EWY12" s="383"/>
      <c r="EWZ12" s="383"/>
      <c r="EXA12" s="383"/>
      <c r="EXB12" s="383"/>
      <c r="EXC12" s="383"/>
      <c r="EXD12" s="383"/>
      <c r="EXE12" s="380"/>
      <c r="EXF12" s="376"/>
      <c r="EXG12" s="376"/>
      <c r="EXH12" s="381"/>
      <c r="EXI12" s="381"/>
      <c r="EXJ12" s="382"/>
      <c r="EXK12" s="383"/>
      <c r="EXL12" s="383"/>
      <c r="EXM12" s="383"/>
      <c r="EXN12" s="383"/>
      <c r="EXO12" s="383"/>
      <c r="EXP12" s="383"/>
      <c r="EXQ12" s="380"/>
      <c r="EXR12" s="376"/>
      <c r="EXS12" s="376"/>
      <c r="EXT12" s="381"/>
      <c r="EXU12" s="381"/>
      <c r="EXV12" s="382"/>
      <c r="EXW12" s="383"/>
      <c r="EXX12" s="383"/>
      <c r="EXY12" s="383"/>
      <c r="EXZ12" s="383"/>
      <c r="EYA12" s="383"/>
      <c r="EYB12" s="383"/>
      <c r="EYC12" s="380"/>
      <c r="EYD12" s="376"/>
      <c r="EYE12" s="376"/>
      <c r="EYF12" s="381"/>
      <c r="EYG12" s="381"/>
      <c r="EYH12" s="382"/>
      <c r="EYI12" s="383"/>
      <c r="EYJ12" s="383"/>
      <c r="EYK12" s="383"/>
      <c r="EYL12" s="383"/>
      <c r="EYM12" s="383"/>
      <c r="EYN12" s="383"/>
      <c r="EYO12" s="380"/>
      <c r="EYP12" s="376"/>
      <c r="EYQ12" s="376"/>
      <c r="EYR12" s="381"/>
      <c r="EYS12" s="381"/>
      <c r="EYT12" s="382"/>
      <c r="EYU12" s="383"/>
      <c r="EYV12" s="383"/>
      <c r="EYW12" s="383"/>
      <c r="EYX12" s="383"/>
      <c r="EYY12" s="383"/>
      <c r="EYZ12" s="383"/>
      <c r="EZA12" s="380"/>
      <c r="EZB12" s="376"/>
      <c r="EZC12" s="376"/>
      <c r="EZD12" s="381"/>
      <c r="EZE12" s="381"/>
      <c r="EZF12" s="382"/>
      <c r="EZG12" s="383"/>
      <c r="EZH12" s="383"/>
      <c r="EZI12" s="383"/>
      <c r="EZJ12" s="383"/>
      <c r="EZK12" s="383"/>
      <c r="EZL12" s="383"/>
      <c r="EZM12" s="380"/>
      <c r="EZN12" s="376"/>
      <c r="EZO12" s="376"/>
      <c r="EZP12" s="381"/>
      <c r="EZQ12" s="381"/>
      <c r="EZR12" s="382"/>
      <c r="EZS12" s="383"/>
      <c r="EZT12" s="383"/>
      <c r="EZU12" s="383"/>
      <c r="EZV12" s="383"/>
      <c r="EZW12" s="383"/>
      <c r="EZX12" s="383"/>
      <c r="EZY12" s="380"/>
      <c r="EZZ12" s="376"/>
      <c r="FAA12" s="376"/>
      <c r="FAB12" s="381"/>
      <c r="FAC12" s="381"/>
      <c r="FAD12" s="382"/>
      <c r="FAE12" s="383"/>
      <c r="FAF12" s="383"/>
      <c r="FAG12" s="383"/>
      <c r="FAH12" s="383"/>
      <c r="FAI12" s="383"/>
      <c r="FAJ12" s="383"/>
      <c r="FAK12" s="380"/>
      <c r="FAL12" s="376"/>
      <c r="FAM12" s="376"/>
      <c r="FAN12" s="381"/>
      <c r="FAO12" s="381"/>
      <c r="FAP12" s="382"/>
      <c r="FAQ12" s="383"/>
      <c r="FAR12" s="383"/>
      <c r="FAS12" s="383"/>
      <c r="FAT12" s="383"/>
      <c r="FAU12" s="383"/>
      <c r="FAV12" s="383"/>
      <c r="FAW12" s="380"/>
      <c r="FAX12" s="376"/>
      <c r="FAY12" s="376"/>
      <c r="FAZ12" s="381"/>
      <c r="FBA12" s="381"/>
      <c r="FBB12" s="382"/>
      <c r="FBC12" s="383"/>
      <c r="FBD12" s="383"/>
      <c r="FBE12" s="383"/>
      <c r="FBF12" s="383"/>
      <c r="FBG12" s="383"/>
      <c r="FBH12" s="383"/>
      <c r="FBI12" s="380"/>
      <c r="FBJ12" s="376"/>
      <c r="FBK12" s="376"/>
      <c r="FBL12" s="381"/>
      <c r="FBM12" s="381"/>
      <c r="FBN12" s="382"/>
      <c r="FBO12" s="383"/>
      <c r="FBP12" s="383"/>
      <c r="FBQ12" s="383"/>
      <c r="FBR12" s="383"/>
      <c r="FBS12" s="383"/>
      <c r="FBT12" s="383"/>
      <c r="FBU12" s="380"/>
      <c r="FBV12" s="376"/>
      <c r="FBW12" s="376"/>
      <c r="FBX12" s="381"/>
      <c r="FBY12" s="381"/>
      <c r="FBZ12" s="382"/>
      <c r="FCA12" s="383"/>
      <c r="FCB12" s="383"/>
      <c r="FCC12" s="383"/>
      <c r="FCD12" s="383"/>
      <c r="FCE12" s="383"/>
      <c r="FCF12" s="383"/>
      <c r="FCG12" s="380"/>
      <c r="FCH12" s="376"/>
      <c r="FCI12" s="376"/>
      <c r="FCJ12" s="381"/>
      <c r="FCK12" s="381"/>
      <c r="FCL12" s="382"/>
      <c r="FCM12" s="383"/>
      <c r="FCN12" s="383"/>
      <c r="FCO12" s="383"/>
      <c r="FCP12" s="383"/>
      <c r="FCQ12" s="383"/>
      <c r="FCR12" s="383"/>
      <c r="FCS12" s="380"/>
      <c r="FCT12" s="376"/>
      <c r="FCU12" s="376"/>
      <c r="FCV12" s="381"/>
      <c r="FCW12" s="381"/>
      <c r="FCX12" s="382"/>
      <c r="FCY12" s="383"/>
      <c r="FCZ12" s="383"/>
      <c r="FDA12" s="383"/>
      <c r="FDB12" s="383"/>
      <c r="FDC12" s="383"/>
      <c r="FDD12" s="383"/>
      <c r="FDE12" s="380"/>
      <c r="FDF12" s="376"/>
      <c r="FDG12" s="376"/>
      <c r="FDH12" s="381"/>
      <c r="FDI12" s="381"/>
      <c r="FDJ12" s="382"/>
      <c r="FDK12" s="383"/>
      <c r="FDL12" s="383"/>
      <c r="FDM12" s="383"/>
      <c r="FDN12" s="383"/>
      <c r="FDO12" s="383"/>
      <c r="FDP12" s="383"/>
      <c r="FDQ12" s="380"/>
      <c r="FDR12" s="376"/>
      <c r="FDS12" s="376"/>
      <c r="FDT12" s="381"/>
      <c r="FDU12" s="381"/>
      <c r="FDV12" s="382"/>
      <c r="FDW12" s="383"/>
      <c r="FDX12" s="383"/>
      <c r="FDY12" s="383"/>
      <c r="FDZ12" s="383"/>
      <c r="FEA12" s="383"/>
      <c r="FEB12" s="383"/>
      <c r="FEC12" s="380"/>
      <c r="FED12" s="376"/>
      <c r="FEE12" s="376"/>
      <c r="FEF12" s="381"/>
      <c r="FEG12" s="381"/>
      <c r="FEH12" s="382"/>
      <c r="FEI12" s="383"/>
      <c r="FEJ12" s="383"/>
      <c r="FEK12" s="383"/>
      <c r="FEL12" s="383"/>
      <c r="FEM12" s="383"/>
      <c r="FEN12" s="383"/>
      <c r="FEO12" s="380"/>
      <c r="FEP12" s="376"/>
      <c r="FEQ12" s="376"/>
      <c r="FER12" s="381"/>
      <c r="FES12" s="381"/>
      <c r="FET12" s="382"/>
      <c r="FEU12" s="383"/>
      <c r="FEV12" s="383"/>
      <c r="FEW12" s="383"/>
      <c r="FEX12" s="383"/>
      <c r="FEY12" s="383"/>
      <c r="FEZ12" s="383"/>
      <c r="FFA12" s="380"/>
      <c r="FFB12" s="376"/>
      <c r="FFC12" s="376"/>
      <c r="FFD12" s="381"/>
      <c r="FFE12" s="381"/>
      <c r="FFF12" s="382"/>
      <c r="FFG12" s="383"/>
      <c r="FFH12" s="383"/>
      <c r="FFI12" s="383"/>
      <c r="FFJ12" s="383"/>
      <c r="FFK12" s="383"/>
      <c r="FFL12" s="383"/>
      <c r="FFM12" s="380"/>
      <c r="FFN12" s="376"/>
      <c r="FFO12" s="376"/>
      <c r="FFP12" s="381"/>
      <c r="FFQ12" s="381"/>
      <c r="FFR12" s="382"/>
      <c r="FFS12" s="383"/>
      <c r="FFT12" s="383"/>
      <c r="FFU12" s="383"/>
      <c r="FFV12" s="383"/>
      <c r="FFW12" s="383"/>
      <c r="FFX12" s="383"/>
      <c r="FFY12" s="380"/>
      <c r="FFZ12" s="376"/>
      <c r="FGA12" s="376"/>
      <c r="FGB12" s="381"/>
      <c r="FGC12" s="381"/>
      <c r="FGD12" s="382"/>
      <c r="FGE12" s="383"/>
      <c r="FGF12" s="383"/>
      <c r="FGG12" s="383"/>
      <c r="FGH12" s="383"/>
      <c r="FGI12" s="383"/>
      <c r="FGJ12" s="383"/>
      <c r="FGK12" s="380"/>
      <c r="FGL12" s="376"/>
      <c r="FGM12" s="376"/>
      <c r="FGN12" s="381"/>
      <c r="FGO12" s="381"/>
      <c r="FGP12" s="382"/>
      <c r="FGQ12" s="383"/>
      <c r="FGR12" s="383"/>
      <c r="FGS12" s="383"/>
      <c r="FGT12" s="383"/>
      <c r="FGU12" s="383"/>
      <c r="FGV12" s="383"/>
      <c r="FGW12" s="380"/>
      <c r="FGX12" s="376"/>
      <c r="FGY12" s="376"/>
      <c r="FGZ12" s="381"/>
      <c r="FHA12" s="381"/>
      <c r="FHB12" s="382"/>
      <c r="FHC12" s="383"/>
      <c r="FHD12" s="383"/>
      <c r="FHE12" s="383"/>
      <c r="FHF12" s="383"/>
      <c r="FHG12" s="383"/>
      <c r="FHH12" s="383"/>
      <c r="FHI12" s="380"/>
      <c r="FHJ12" s="376"/>
      <c r="FHK12" s="376"/>
      <c r="FHL12" s="381"/>
      <c r="FHM12" s="381"/>
      <c r="FHN12" s="382"/>
      <c r="FHO12" s="383"/>
      <c r="FHP12" s="383"/>
      <c r="FHQ12" s="383"/>
      <c r="FHR12" s="383"/>
      <c r="FHS12" s="383"/>
      <c r="FHT12" s="383"/>
      <c r="FHU12" s="380"/>
      <c r="FHV12" s="376"/>
      <c r="FHW12" s="376"/>
      <c r="FHX12" s="381"/>
      <c r="FHY12" s="381"/>
      <c r="FHZ12" s="382"/>
      <c r="FIA12" s="383"/>
      <c r="FIB12" s="383"/>
      <c r="FIC12" s="383"/>
      <c r="FID12" s="383"/>
      <c r="FIE12" s="383"/>
      <c r="FIF12" s="383"/>
      <c r="FIG12" s="380"/>
      <c r="FIH12" s="376"/>
      <c r="FII12" s="376"/>
      <c r="FIJ12" s="381"/>
      <c r="FIK12" s="381"/>
      <c r="FIL12" s="382"/>
      <c r="FIM12" s="383"/>
      <c r="FIN12" s="383"/>
      <c r="FIO12" s="383"/>
      <c r="FIP12" s="383"/>
      <c r="FIQ12" s="383"/>
      <c r="FIR12" s="383"/>
      <c r="FIS12" s="380"/>
      <c r="FIT12" s="376"/>
      <c r="FIU12" s="376"/>
      <c r="FIV12" s="381"/>
      <c r="FIW12" s="381"/>
      <c r="FIX12" s="382"/>
      <c r="FIY12" s="383"/>
      <c r="FIZ12" s="383"/>
      <c r="FJA12" s="383"/>
      <c r="FJB12" s="383"/>
      <c r="FJC12" s="383"/>
      <c r="FJD12" s="383"/>
      <c r="FJE12" s="380"/>
      <c r="FJF12" s="376"/>
      <c r="FJG12" s="376"/>
      <c r="FJH12" s="381"/>
      <c r="FJI12" s="381"/>
      <c r="FJJ12" s="382"/>
      <c r="FJK12" s="383"/>
      <c r="FJL12" s="383"/>
      <c r="FJM12" s="383"/>
      <c r="FJN12" s="383"/>
      <c r="FJO12" s="383"/>
      <c r="FJP12" s="383"/>
      <c r="FJQ12" s="380"/>
      <c r="FJR12" s="376"/>
      <c r="FJS12" s="376"/>
      <c r="FJT12" s="381"/>
      <c r="FJU12" s="381"/>
      <c r="FJV12" s="382"/>
      <c r="FJW12" s="383"/>
      <c r="FJX12" s="383"/>
      <c r="FJY12" s="383"/>
      <c r="FJZ12" s="383"/>
      <c r="FKA12" s="383"/>
      <c r="FKB12" s="383"/>
      <c r="FKC12" s="380"/>
      <c r="FKD12" s="376"/>
      <c r="FKE12" s="376"/>
      <c r="FKF12" s="381"/>
      <c r="FKG12" s="381"/>
      <c r="FKH12" s="382"/>
      <c r="FKI12" s="383"/>
      <c r="FKJ12" s="383"/>
      <c r="FKK12" s="383"/>
      <c r="FKL12" s="383"/>
      <c r="FKM12" s="383"/>
      <c r="FKN12" s="383"/>
      <c r="FKO12" s="380"/>
      <c r="FKP12" s="376"/>
      <c r="FKQ12" s="376"/>
      <c r="FKR12" s="381"/>
      <c r="FKS12" s="381"/>
      <c r="FKT12" s="382"/>
      <c r="FKU12" s="383"/>
      <c r="FKV12" s="383"/>
      <c r="FKW12" s="383"/>
      <c r="FKX12" s="383"/>
      <c r="FKY12" s="383"/>
      <c r="FKZ12" s="383"/>
      <c r="FLA12" s="380"/>
      <c r="FLB12" s="376"/>
      <c r="FLC12" s="376"/>
      <c r="FLD12" s="381"/>
      <c r="FLE12" s="381"/>
      <c r="FLF12" s="382"/>
      <c r="FLG12" s="383"/>
      <c r="FLH12" s="383"/>
      <c r="FLI12" s="383"/>
      <c r="FLJ12" s="383"/>
      <c r="FLK12" s="383"/>
      <c r="FLL12" s="383"/>
      <c r="FLM12" s="380"/>
      <c r="FLN12" s="376"/>
      <c r="FLO12" s="376"/>
      <c r="FLP12" s="381"/>
      <c r="FLQ12" s="381"/>
      <c r="FLR12" s="382"/>
      <c r="FLS12" s="383"/>
      <c r="FLT12" s="383"/>
      <c r="FLU12" s="383"/>
      <c r="FLV12" s="383"/>
      <c r="FLW12" s="383"/>
      <c r="FLX12" s="383"/>
      <c r="FLY12" s="380"/>
      <c r="FLZ12" s="376"/>
      <c r="FMA12" s="376"/>
      <c r="FMB12" s="381"/>
      <c r="FMC12" s="381"/>
      <c r="FMD12" s="382"/>
      <c r="FME12" s="383"/>
      <c r="FMF12" s="383"/>
      <c r="FMG12" s="383"/>
      <c r="FMH12" s="383"/>
      <c r="FMI12" s="383"/>
      <c r="FMJ12" s="383"/>
      <c r="FMK12" s="380"/>
      <c r="FML12" s="376"/>
      <c r="FMM12" s="376"/>
      <c r="FMN12" s="381"/>
      <c r="FMO12" s="381"/>
      <c r="FMP12" s="382"/>
      <c r="FMQ12" s="383"/>
      <c r="FMR12" s="383"/>
      <c r="FMS12" s="383"/>
      <c r="FMT12" s="383"/>
      <c r="FMU12" s="383"/>
      <c r="FMV12" s="383"/>
      <c r="FMW12" s="380"/>
      <c r="FMX12" s="376"/>
      <c r="FMY12" s="376"/>
      <c r="FMZ12" s="381"/>
      <c r="FNA12" s="381"/>
      <c r="FNB12" s="382"/>
      <c r="FNC12" s="383"/>
      <c r="FND12" s="383"/>
      <c r="FNE12" s="383"/>
      <c r="FNF12" s="383"/>
      <c r="FNG12" s="383"/>
      <c r="FNH12" s="383"/>
      <c r="FNI12" s="380"/>
      <c r="FNJ12" s="376"/>
      <c r="FNK12" s="376"/>
      <c r="FNL12" s="381"/>
      <c r="FNM12" s="381"/>
      <c r="FNN12" s="382"/>
      <c r="FNO12" s="383"/>
      <c r="FNP12" s="383"/>
      <c r="FNQ12" s="383"/>
      <c r="FNR12" s="383"/>
      <c r="FNS12" s="383"/>
      <c r="FNT12" s="383"/>
      <c r="FNU12" s="380"/>
      <c r="FNV12" s="376"/>
      <c r="FNW12" s="376"/>
      <c r="FNX12" s="381"/>
      <c r="FNY12" s="381"/>
      <c r="FNZ12" s="382"/>
      <c r="FOA12" s="383"/>
      <c r="FOB12" s="383"/>
      <c r="FOC12" s="383"/>
      <c r="FOD12" s="383"/>
      <c r="FOE12" s="383"/>
      <c r="FOF12" s="383"/>
      <c r="FOG12" s="380"/>
      <c r="FOH12" s="376"/>
      <c r="FOI12" s="376"/>
      <c r="FOJ12" s="381"/>
      <c r="FOK12" s="381"/>
      <c r="FOL12" s="382"/>
      <c r="FOM12" s="383"/>
      <c r="FON12" s="383"/>
      <c r="FOO12" s="383"/>
      <c r="FOP12" s="383"/>
      <c r="FOQ12" s="383"/>
      <c r="FOR12" s="383"/>
      <c r="FOS12" s="380"/>
      <c r="FOT12" s="376"/>
      <c r="FOU12" s="376"/>
      <c r="FOV12" s="381"/>
      <c r="FOW12" s="381"/>
      <c r="FOX12" s="382"/>
      <c r="FOY12" s="383"/>
      <c r="FOZ12" s="383"/>
      <c r="FPA12" s="383"/>
      <c r="FPB12" s="383"/>
      <c r="FPC12" s="383"/>
      <c r="FPD12" s="383"/>
      <c r="FPE12" s="380"/>
      <c r="FPF12" s="376"/>
      <c r="FPG12" s="376"/>
      <c r="FPH12" s="381"/>
      <c r="FPI12" s="381"/>
      <c r="FPJ12" s="382"/>
      <c r="FPK12" s="383"/>
      <c r="FPL12" s="383"/>
      <c r="FPM12" s="383"/>
      <c r="FPN12" s="383"/>
      <c r="FPO12" s="383"/>
      <c r="FPP12" s="383"/>
      <c r="FPQ12" s="380"/>
      <c r="FPR12" s="376"/>
      <c r="FPS12" s="376"/>
      <c r="FPT12" s="381"/>
      <c r="FPU12" s="381"/>
      <c r="FPV12" s="382"/>
      <c r="FPW12" s="383"/>
      <c r="FPX12" s="383"/>
      <c r="FPY12" s="383"/>
      <c r="FPZ12" s="383"/>
      <c r="FQA12" s="383"/>
      <c r="FQB12" s="383"/>
      <c r="FQC12" s="380"/>
      <c r="FQD12" s="376"/>
      <c r="FQE12" s="376"/>
      <c r="FQF12" s="381"/>
      <c r="FQG12" s="381"/>
      <c r="FQH12" s="382"/>
      <c r="FQI12" s="383"/>
      <c r="FQJ12" s="383"/>
      <c r="FQK12" s="383"/>
      <c r="FQL12" s="383"/>
      <c r="FQM12" s="383"/>
      <c r="FQN12" s="383"/>
      <c r="FQO12" s="380"/>
      <c r="FQP12" s="376"/>
      <c r="FQQ12" s="376"/>
      <c r="FQR12" s="381"/>
      <c r="FQS12" s="381"/>
      <c r="FQT12" s="382"/>
      <c r="FQU12" s="383"/>
      <c r="FQV12" s="383"/>
      <c r="FQW12" s="383"/>
      <c r="FQX12" s="383"/>
      <c r="FQY12" s="383"/>
      <c r="FQZ12" s="383"/>
      <c r="FRA12" s="380"/>
      <c r="FRB12" s="376"/>
      <c r="FRC12" s="376"/>
      <c r="FRD12" s="381"/>
      <c r="FRE12" s="381"/>
      <c r="FRF12" s="382"/>
      <c r="FRG12" s="383"/>
      <c r="FRH12" s="383"/>
      <c r="FRI12" s="383"/>
      <c r="FRJ12" s="383"/>
      <c r="FRK12" s="383"/>
      <c r="FRL12" s="383"/>
      <c r="FRM12" s="380"/>
      <c r="FRN12" s="376"/>
      <c r="FRO12" s="376"/>
      <c r="FRP12" s="381"/>
      <c r="FRQ12" s="381"/>
      <c r="FRR12" s="382"/>
      <c r="FRS12" s="383"/>
      <c r="FRT12" s="383"/>
      <c r="FRU12" s="383"/>
      <c r="FRV12" s="383"/>
      <c r="FRW12" s="383"/>
      <c r="FRX12" s="383"/>
      <c r="FRY12" s="380"/>
      <c r="FRZ12" s="376"/>
      <c r="FSA12" s="376"/>
      <c r="FSB12" s="381"/>
      <c r="FSC12" s="381"/>
      <c r="FSD12" s="382"/>
      <c r="FSE12" s="383"/>
      <c r="FSF12" s="383"/>
      <c r="FSG12" s="383"/>
      <c r="FSH12" s="383"/>
      <c r="FSI12" s="383"/>
      <c r="FSJ12" s="383"/>
      <c r="FSK12" s="380"/>
      <c r="FSL12" s="376"/>
      <c r="FSM12" s="376"/>
      <c r="FSN12" s="381"/>
      <c r="FSO12" s="381"/>
      <c r="FSP12" s="382"/>
      <c r="FSQ12" s="383"/>
      <c r="FSR12" s="383"/>
      <c r="FSS12" s="383"/>
      <c r="FST12" s="383"/>
      <c r="FSU12" s="383"/>
      <c r="FSV12" s="383"/>
      <c r="FSW12" s="380"/>
      <c r="FSX12" s="376"/>
      <c r="FSY12" s="376"/>
      <c r="FSZ12" s="381"/>
      <c r="FTA12" s="381"/>
      <c r="FTB12" s="382"/>
      <c r="FTC12" s="383"/>
      <c r="FTD12" s="383"/>
      <c r="FTE12" s="383"/>
      <c r="FTF12" s="383"/>
      <c r="FTG12" s="383"/>
      <c r="FTH12" s="383"/>
      <c r="FTI12" s="380"/>
      <c r="FTJ12" s="376"/>
      <c r="FTK12" s="376"/>
      <c r="FTL12" s="381"/>
      <c r="FTM12" s="381"/>
      <c r="FTN12" s="382"/>
      <c r="FTO12" s="383"/>
      <c r="FTP12" s="383"/>
      <c r="FTQ12" s="383"/>
      <c r="FTR12" s="383"/>
      <c r="FTS12" s="383"/>
      <c r="FTT12" s="383"/>
      <c r="FTU12" s="380"/>
      <c r="FTV12" s="376"/>
      <c r="FTW12" s="376"/>
      <c r="FTX12" s="381"/>
      <c r="FTY12" s="381"/>
      <c r="FTZ12" s="382"/>
      <c r="FUA12" s="383"/>
      <c r="FUB12" s="383"/>
      <c r="FUC12" s="383"/>
      <c r="FUD12" s="383"/>
      <c r="FUE12" s="383"/>
      <c r="FUF12" s="383"/>
      <c r="FUG12" s="380"/>
      <c r="FUH12" s="376"/>
      <c r="FUI12" s="376"/>
      <c r="FUJ12" s="381"/>
      <c r="FUK12" s="381"/>
      <c r="FUL12" s="382"/>
      <c r="FUM12" s="383"/>
      <c r="FUN12" s="383"/>
      <c r="FUO12" s="383"/>
      <c r="FUP12" s="383"/>
      <c r="FUQ12" s="383"/>
      <c r="FUR12" s="383"/>
      <c r="FUS12" s="380"/>
      <c r="FUT12" s="376"/>
      <c r="FUU12" s="376"/>
      <c r="FUV12" s="381"/>
      <c r="FUW12" s="381"/>
      <c r="FUX12" s="382"/>
      <c r="FUY12" s="383"/>
      <c r="FUZ12" s="383"/>
      <c r="FVA12" s="383"/>
      <c r="FVB12" s="383"/>
      <c r="FVC12" s="383"/>
      <c r="FVD12" s="383"/>
      <c r="FVE12" s="380"/>
      <c r="FVF12" s="376"/>
      <c r="FVG12" s="376"/>
      <c r="FVH12" s="381"/>
      <c r="FVI12" s="381"/>
      <c r="FVJ12" s="382"/>
      <c r="FVK12" s="383"/>
      <c r="FVL12" s="383"/>
      <c r="FVM12" s="383"/>
      <c r="FVN12" s="383"/>
      <c r="FVO12" s="383"/>
      <c r="FVP12" s="383"/>
      <c r="FVQ12" s="380"/>
      <c r="FVR12" s="376"/>
      <c r="FVS12" s="376"/>
      <c r="FVT12" s="381"/>
      <c r="FVU12" s="381"/>
      <c r="FVV12" s="382"/>
      <c r="FVW12" s="383"/>
      <c r="FVX12" s="383"/>
      <c r="FVY12" s="383"/>
      <c r="FVZ12" s="383"/>
      <c r="FWA12" s="383"/>
      <c r="FWB12" s="383"/>
      <c r="FWC12" s="380"/>
      <c r="FWD12" s="376"/>
      <c r="FWE12" s="376"/>
      <c r="FWF12" s="381"/>
      <c r="FWG12" s="381"/>
      <c r="FWH12" s="382"/>
      <c r="FWI12" s="383"/>
      <c r="FWJ12" s="383"/>
      <c r="FWK12" s="383"/>
      <c r="FWL12" s="383"/>
      <c r="FWM12" s="383"/>
      <c r="FWN12" s="383"/>
      <c r="FWO12" s="380"/>
      <c r="FWP12" s="376"/>
      <c r="FWQ12" s="376"/>
      <c r="FWR12" s="381"/>
      <c r="FWS12" s="381"/>
      <c r="FWT12" s="382"/>
      <c r="FWU12" s="383"/>
      <c r="FWV12" s="383"/>
      <c r="FWW12" s="383"/>
      <c r="FWX12" s="383"/>
      <c r="FWY12" s="383"/>
      <c r="FWZ12" s="383"/>
      <c r="FXA12" s="380"/>
      <c r="FXB12" s="376"/>
      <c r="FXC12" s="376"/>
      <c r="FXD12" s="381"/>
      <c r="FXE12" s="381"/>
      <c r="FXF12" s="382"/>
      <c r="FXG12" s="383"/>
      <c r="FXH12" s="383"/>
      <c r="FXI12" s="383"/>
      <c r="FXJ12" s="383"/>
      <c r="FXK12" s="383"/>
      <c r="FXL12" s="383"/>
      <c r="FXM12" s="380"/>
      <c r="FXN12" s="376"/>
      <c r="FXO12" s="376"/>
      <c r="FXP12" s="381"/>
      <c r="FXQ12" s="381"/>
      <c r="FXR12" s="382"/>
      <c r="FXS12" s="383"/>
      <c r="FXT12" s="383"/>
      <c r="FXU12" s="383"/>
      <c r="FXV12" s="383"/>
      <c r="FXW12" s="383"/>
      <c r="FXX12" s="383"/>
      <c r="FXY12" s="380"/>
      <c r="FXZ12" s="376"/>
      <c r="FYA12" s="376"/>
      <c r="FYB12" s="381"/>
      <c r="FYC12" s="381"/>
      <c r="FYD12" s="382"/>
      <c r="FYE12" s="383"/>
      <c r="FYF12" s="383"/>
      <c r="FYG12" s="383"/>
      <c r="FYH12" s="383"/>
      <c r="FYI12" s="383"/>
      <c r="FYJ12" s="383"/>
      <c r="FYK12" s="380"/>
      <c r="FYL12" s="376"/>
      <c r="FYM12" s="376"/>
      <c r="FYN12" s="381"/>
      <c r="FYO12" s="381"/>
      <c r="FYP12" s="382"/>
      <c r="FYQ12" s="383"/>
      <c r="FYR12" s="383"/>
      <c r="FYS12" s="383"/>
      <c r="FYT12" s="383"/>
      <c r="FYU12" s="383"/>
      <c r="FYV12" s="383"/>
      <c r="FYW12" s="380"/>
      <c r="FYX12" s="376"/>
      <c r="FYY12" s="376"/>
      <c r="FYZ12" s="381"/>
      <c r="FZA12" s="381"/>
      <c r="FZB12" s="382"/>
      <c r="FZC12" s="383"/>
      <c r="FZD12" s="383"/>
      <c r="FZE12" s="383"/>
      <c r="FZF12" s="383"/>
      <c r="FZG12" s="383"/>
      <c r="FZH12" s="383"/>
      <c r="FZI12" s="380"/>
      <c r="FZJ12" s="376"/>
      <c r="FZK12" s="376"/>
      <c r="FZL12" s="381"/>
      <c r="FZM12" s="381"/>
      <c r="FZN12" s="382"/>
      <c r="FZO12" s="383"/>
      <c r="FZP12" s="383"/>
      <c r="FZQ12" s="383"/>
      <c r="FZR12" s="383"/>
      <c r="FZS12" s="383"/>
      <c r="FZT12" s="383"/>
      <c r="FZU12" s="380"/>
      <c r="FZV12" s="376"/>
      <c r="FZW12" s="376"/>
      <c r="FZX12" s="381"/>
      <c r="FZY12" s="381"/>
      <c r="FZZ12" s="382"/>
      <c r="GAA12" s="383"/>
      <c r="GAB12" s="383"/>
      <c r="GAC12" s="383"/>
      <c r="GAD12" s="383"/>
      <c r="GAE12" s="383"/>
      <c r="GAF12" s="383"/>
      <c r="GAG12" s="380"/>
      <c r="GAH12" s="376"/>
      <c r="GAI12" s="376"/>
      <c r="GAJ12" s="381"/>
      <c r="GAK12" s="381"/>
      <c r="GAL12" s="382"/>
      <c r="GAM12" s="383"/>
      <c r="GAN12" s="383"/>
      <c r="GAO12" s="383"/>
      <c r="GAP12" s="383"/>
      <c r="GAQ12" s="383"/>
      <c r="GAR12" s="383"/>
      <c r="GAS12" s="380"/>
      <c r="GAT12" s="376"/>
      <c r="GAU12" s="376"/>
      <c r="GAV12" s="381"/>
      <c r="GAW12" s="381"/>
      <c r="GAX12" s="382"/>
      <c r="GAY12" s="383"/>
      <c r="GAZ12" s="383"/>
      <c r="GBA12" s="383"/>
      <c r="GBB12" s="383"/>
      <c r="GBC12" s="383"/>
      <c r="GBD12" s="383"/>
      <c r="GBE12" s="380"/>
      <c r="GBF12" s="376"/>
      <c r="GBG12" s="376"/>
      <c r="GBH12" s="381"/>
      <c r="GBI12" s="381"/>
      <c r="GBJ12" s="382"/>
      <c r="GBK12" s="383"/>
      <c r="GBL12" s="383"/>
      <c r="GBM12" s="383"/>
      <c r="GBN12" s="383"/>
      <c r="GBO12" s="383"/>
      <c r="GBP12" s="383"/>
      <c r="GBQ12" s="380"/>
      <c r="GBR12" s="376"/>
      <c r="GBS12" s="376"/>
      <c r="GBT12" s="381"/>
      <c r="GBU12" s="381"/>
      <c r="GBV12" s="382"/>
      <c r="GBW12" s="383"/>
      <c r="GBX12" s="383"/>
      <c r="GBY12" s="383"/>
      <c r="GBZ12" s="383"/>
      <c r="GCA12" s="383"/>
      <c r="GCB12" s="383"/>
      <c r="GCC12" s="380"/>
      <c r="GCD12" s="376"/>
      <c r="GCE12" s="376"/>
      <c r="GCF12" s="381"/>
      <c r="GCG12" s="381"/>
      <c r="GCH12" s="382"/>
      <c r="GCI12" s="383"/>
      <c r="GCJ12" s="383"/>
      <c r="GCK12" s="383"/>
      <c r="GCL12" s="383"/>
      <c r="GCM12" s="383"/>
      <c r="GCN12" s="383"/>
      <c r="GCO12" s="380"/>
      <c r="GCP12" s="376"/>
      <c r="GCQ12" s="376"/>
      <c r="GCR12" s="381"/>
      <c r="GCS12" s="381"/>
      <c r="GCT12" s="382"/>
      <c r="GCU12" s="383"/>
      <c r="GCV12" s="383"/>
      <c r="GCW12" s="383"/>
      <c r="GCX12" s="383"/>
      <c r="GCY12" s="383"/>
      <c r="GCZ12" s="383"/>
      <c r="GDA12" s="380"/>
      <c r="GDB12" s="376"/>
      <c r="GDC12" s="376"/>
      <c r="GDD12" s="381"/>
      <c r="GDE12" s="381"/>
      <c r="GDF12" s="382"/>
      <c r="GDG12" s="383"/>
      <c r="GDH12" s="383"/>
      <c r="GDI12" s="383"/>
      <c r="GDJ12" s="383"/>
      <c r="GDK12" s="383"/>
      <c r="GDL12" s="383"/>
      <c r="GDM12" s="380"/>
      <c r="GDN12" s="376"/>
      <c r="GDO12" s="376"/>
      <c r="GDP12" s="381"/>
      <c r="GDQ12" s="381"/>
      <c r="GDR12" s="382"/>
      <c r="GDS12" s="383"/>
      <c r="GDT12" s="383"/>
      <c r="GDU12" s="383"/>
      <c r="GDV12" s="383"/>
      <c r="GDW12" s="383"/>
      <c r="GDX12" s="383"/>
      <c r="GDY12" s="380"/>
      <c r="GDZ12" s="376"/>
      <c r="GEA12" s="376"/>
      <c r="GEB12" s="381"/>
      <c r="GEC12" s="381"/>
      <c r="GED12" s="382"/>
      <c r="GEE12" s="383"/>
      <c r="GEF12" s="383"/>
      <c r="GEG12" s="383"/>
      <c r="GEH12" s="383"/>
      <c r="GEI12" s="383"/>
      <c r="GEJ12" s="383"/>
      <c r="GEK12" s="380"/>
      <c r="GEL12" s="376"/>
      <c r="GEM12" s="376"/>
      <c r="GEN12" s="381"/>
      <c r="GEO12" s="381"/>
      <c r="GEP12" s="382"/>
      <c r="GEQ12" s="383"/>
      <c r="GER12" s="383"/>
      <c r="GES12" s="383"/>
      <c r="GET12" s="383"/>
      <c r="GEU12" s="383"/>
      <c r="GEV12" s="383"/>
      <c r="GEW12" s="380"/>
      <c r="GEX12" s="376"/>
      <c r="GEY12" s="376"/>
      <c r="GEZ12" s="381"/>
      <c r="GFA12" s="381"/>
      <c r="GFB12" s="382"/>
      <c r="GFC12" s="383"/>
      <c r="GFD12" s="383"/>
      <c r="GFE12" s="383"/>
      <c r="GFF12" s="383"/>
      <c r="GFG12" s="383"/>
      <c r="GFH12" s="383"/>
      <c r="GFI12" s="380"/>
      <c r="GFJ12" s="376"/>
      <c r="GFK12" s="376"/>
      <c r="GFL12" s="381"/>
      <c r="GFM12" s="381"/>
      <c r="GFN12" s="382"/>
      <c r="GFO12" s="383"/>
      <c r="GFP12" s="383"/>
      <c r="GFQ12" s="383"/>
      <c r="GFR12" s="383"/>
      <c r="GFS12" s="383"/>
      <c r="GFT12" s="383"/>
      <c r="GFU12" s="380"/>
      <c r="GFV12" s="376"/>
      <c r="GFW12" s="376"/>
      <c r="GFX12" s="381"/>
      <c r="GFY12" s="381"/>
      <c r="GFZ12" s="382"/>
      <c r="GGA12" s="383"/>
      <c r="GGB12" s="383"/>
      <c r="GGC12" s="383"/>
      <c r="GGD12" s="383"/>
      <c r="GGE12" s="383"/>
      <c r="GGF12" s="383"/>
      <c r="GGG12" s="380"/>
      <c r="GGH12" s="376"/>
      <c r="GGI12" s="376"/>
      <c r="GGJ12" s="381"/>
      <c r="GGK12" s="381"/>
      <c r="GGL12" s="382"/>
      <c r="GGM12" s="383"/>
      <c r="GGN12" s="383"/>
      <c r="GGO12" s="383"/>
      <c r="GGP12" s="383"/>
      <c r="GGQ12" s="383"/>
      <c r="GGR12" s="383"/>
      <c r="GGS12" s="380"/>
      <c r="GGT12" s="376"/>
      <c r="GGU12" s="376"/>
      <c r="GGV12" s="381"/>
      <c r="GGW12" s="381"/>
      <c r="GGX12" s="382"/>
      <c r="GGY12" s="383"/>
      <c r="GGZ12" s="383"/>
      <c r="GHA12" s="383"/>
      <c r="GHB12" s="383"/>
      <c r="GHC12" s="383"/>
      <c r="GHD12" s="383"/>
      <c r="GHE12" s="380"/>
      <c r="GHF12" s="376"/>
      <c r="GHG12" s="376"/>
      <c r="GHH12" s="381"/>
      <c r="GHI12" s="381"/>
      <c r="GHJ12" s="382"/>
      <c r="GHK12" s="383"/>
      <c r="GHL12" s="383"/>
      <c r="GHM12" s="383"/>
      <c r="GHN12" s="383"/>
      <c r="GHO12" s="383"/>
      <c r="GHP12" s="383"/>
      <c r="GHQ12" s="380"/>
      <c r="GHR12" s="376"/>
      <c r="GHS12" s="376"/>
      <c r="GHT12" s="381"/>
      <c r="GHU12" s="381"/>
      <c r="GHV12" s="382"/>
      <c r="GHW12" s="383"/>
      <c r="GHX12" s="383"/>
      <c r="GHY12" s="383"/>
      <c r="GHZ12" s="383"/>
      <c r="GIA12" s="383"/>
      <c r="GIB12" s="383"/>
      <c r="GIC12" s="380"/>
      <c r="GID12" s="376"/>
      <c r="GIE12" s="376"/>
      <c r="GIF12" s="381"/>
      <c r="GIG12" s="381"/>
      <c r="GIH12" s="382"/>
      <c r="GII12" s="383"/>
      <c r="GIJ12" s="383"/>
      <c r="GIK12" s="383"/>
      <c r="GIL12" s="383"/>
      <c r="GIM12" s="383"/>
      <c r="GIN12" s="383"/>
      <c r="GIO12" s="380"/>
      <c r="GIP12" s="376"/>
      <c r="GIQ12" s="376"/>
      <c r="GIR12" s="381"/>
      <c r="GIS12" s="381"/>
      <c r="GIT12" s="382"/>
      <c r="GIU12" s="383"/>
      <c r="GIV12" s="383"/>
      <c r="GIW12" s="383"/>
      <c r="GIX12" s="383"/>
      <c r="GIY12" s="383"/>
      <c r="GIZ12" s="383"/>
      <c r="GJA12" s="380"/>
      <c r="GJB12" s="376"/>
      <c r="GJC12" s="376"/>
      <c r="GJD12" s="381"/>
      <c r="GJE12" s="381"/>
      <c r="GJF12" s="382"/>
      <c r="GJG12" s="383"/>
      <c r="GJH12" s="383"/>
      <c r="GJI12" s="383"/>
      <c r="GJJ12" s="383"/>
      <c r="GJK12" s="383"/>
      <c r="GJL12" s="383"/>
      <c r="GJM12" s="380"/>
      <c r="GJN12" s="376"/>
      <c r="GJO12" s="376"/>
      <c r="GJP12" s="381"/>
      <c r="GJQ12" s="381"/>
      <c r="GJR12" s="382"/>
      <c r="GJS12" s="383"/>
      <c r="GJT12" s="383"/>
      <c r="GJU12" s="383"/>
      <c r="GJV12" s="383"/>
      <c r="GJW12" s="383"/>
      <c r="GJX12" s="383"/>
      <c r="GJY12" s="380"/>
      <c r="GJZ12" s="376"/>
      <c r="GKA12" s="376"/>
      <c r="GKB12" s="381"/>
      <c r="GKC12" s="381"/>
      <c r="GKD12" s="382"/>
      <c r="GKE12" s="383"/>
      <c r="GKF12" s="383"/>
      <c r="GKG12" s="383"/>
      <c r="GKH12" s="383"/>
      <c r="GKI12" s="383"/>
      <c r="GKJ12" s="383"/>
      <c r="GKK12" s="380"/>
      <c r="GKL12" s="376"/>
      <c r="GKM12" s="376"/>
      <c r="GKN12" s="381"/>
      <c r="GKO12" s="381"/>
      <c r="GKP12" s="382"/>
      <c r="GKQ12" s="383"/>
      <c r="GKR12" s="383"/>
      <c r="GKS12" s="383"/>
      <c r="GKT12" s="383"/>
      <c r="GKU12" s="383"/>
      <c r="GKV12" s="383"/>
      <c r="GKW12" s="380"/>
      <c r="GKX12" s="376"/>
      <c r="GKY12" s="376"/>
      <c r="GKZ12" s="381"/>
      <c r="GLA12" s="381"/>
      <c r="GLB12" s="382"/>
      <c r="GLC12" s="383"/>
      <c r="GLD12" s="383"/>
      <c r="GLE12" s="383"/>
      <c r="GLF12" s="383"/>
      <c r="GLG12" s="383"/>
      <c r="GLH12" s="383"/>
      <c r="GLI12" s="380"/>
      <c r="GLJ12" s="376"/>
      <c r="GLK12" s="376"/>
      <c r="GLL12" s="381"/>
      <c r="GLM12" s="381"/>
      <c r="GLN12" s="382"/>
      <c r="GLO12" s="383"/>
      <c r="GLP12" s="383"/>
      <c r="GLQ12" s="383"/>
      <c r="GLR12" s="383"/>
      <c r="GLS12" s="383"/>
      <c r="GLT12" s="383"/>
      <c r="GLU12" s="380"/>
      <c r="GLV12" s="376"/>
      <c r="GLW12" s="376"/>
      <c r="GLX12" s="381"/>
      <c r="GLY12" s="381"/>
      <c r="GLZ12" s="382"/>
      <c r="GMA12" s="383"/>
      <c r="GMB12" s="383"/>
      <c r="GMC12" s="383"/>
      <c r="GMD12" s="383"/>
      <c r="GME12" s="383"/>
      <c r="GMF12" s="383"/>
      <c r="GMG12" s="380"/>
      <c r="GMH12" s="376"/>
      <c r="GMI12" s="376"/>
      <c r="GMJ12" s="381"/>
      <c r="GMK12" s="381"/>
      <c r="GML12" s="382"/>
      <c r="GMM12" s="383"/>
      <c r="GMN12" s="383"/>
      <c r="GMO12" s="383"/>
      <c r="GMP12" s="383"/>
      <c r="GMQ12" s="383"/>
      <c r="GMR12" s="383"/>
      <c r="GMS12" s="380"/>
      <c r="GMT12" s="376"/>
      <c r="GMU12" s="376"/>
      <c r="GMV12" s="381"/>
      <c r="GMW12" s="381"/>
      <c r="GMX12" s="382"/>
      <c r="GMY12" s="383"/>
      <c r="GMZ12" s="383"/>
      <c r="GNA12" s="383"/>
      <c r="GNB12" s="383"/>
      <c r="GNC12" s="383"/>
      <c r="GND12" s="383"/>
      <c r="GNE12" s="380"/>
      <c r="GNF12" s="376"/>
      <c r="GNG12" s="376"/>
      <c r="GNH12" s="381"/>
      <c r="GNI12" s="381"/>
      <c r="GNJ12" s="382"/>
      <c r="GNK12" s="383"/>
      <c r="GNL12" s="383"/>
      <c r="GNM12" s="383"/>
      <c r="GNN12" s="383"/>
      <c r="GNO12" s="383"/>
      <c r="GNP12" s="383"/>
      <c r="GNQ12" s="380"/>
      <c r="GNR12" s="376"/>
      <c r="GNS12" s="376"/>
      <c r="GNT12" s="381"/>
      <c r="GNU12" s="381"/>
      <c r="GNV12" s="382"/>
      <c r="GNW12" s="383"/>
      <c r="GNX12" s="383"/>
      <c r="GNY12" s="383"/>
      <c r="GNZ12" s="383"/>
      <c r="GOA12" s="383"/>
      <c r="GOB12" s="383"/>
      <c r="GOC12" s="380"/>
      <c r="GOD12" s="376"/>
      <c r="GOE12" s="376"/>
      <c r="GOF12" s="381"/>
      <c r="GOG12" s="381"/>
      <c r="GOH12" s="382"/>
      <c r="GOI12" s="383"/>
      <c r="GOJ12" s="383"/>
      <c r="GOK12" s="383"/>
      <c r="GOL12" s="383"/>
      <c r="GOM12" s="383"/>
      <c r="GON12" s="383"/>
      <c r="GOO12" s="380"/>
      <c r="GOP12" s="376"/>
      <c r="GOQ12" s="376"/>
      <c r="GOR12" s="381"/>
      <c r="GOS12" s="381"/>
      <c r="GOT12" s="382"/>
      <c r="GOU12" s="383"/>
      <c r="GOV12" s="383"/>
      <c r="GOW12" s="383"/>
      <c r="GOX12" s="383"/>
      <c r="GOY12" s="383"/>
      <c r="GOZ12" s="383"/>
      <c r="GPA12" s="380"/>
      <c r="GPB12" s="376"/>
      <c r="GPC12" s="376"/>
      <c r="GPD12" s="381"/>
      <c r="GPE12" s="381"/>
      <c r="GPF12" s="382"/>
      <c r="GPG12" s="383"/>
      <c r="GPH12" s="383"/>
      <c r="GPI12" s="383"/>
      <c r="GPJ12" s="383"/>
      <c r="GPK12" s="383"/>
      <c r="GPL12" s="383"/>
      <c r="GPM12" s="380"/>
      <c r="GPN12" s="376"/>
      <c r="GPO12" s="376"/>
      <c r="GPP12" s="381"/>
      <c r="GPQ12" s="381"/>
      <c r="GPR12" s="382"/>
      <c r="GPS12" s="383"/>
      <c r="GPT12" s="383"/>
      <c r="GPU12" s="383"/>
      <c r="GPV12" s="383"/>
      <c r="GPW12" s="383"/>
      <c r="GPX12" s="383"/>
      <c r="GPY12" s="380"/>
      <c r="GPZ12" s="376"/>
      <c r="GQA12" s="376"/>
      <c r="GQB12" s="381"/>
      <c r="GQC12" s="381"/>
      <c r="GQD12" s="382"/>
      <c r="GQE12" s="383"/>
      <c r="GQF12" s="383"/>
      <c r="GQG12" s="383"/>
      <c r="GQH12" s="383"/>
      <c r="GQI12" s="383"/>
      <c r="GQJ12" s="383"/>
      <c r="GQK12" s="380"/>
      <c r="GQL12" s="376"/>
      <c r="GQM12" s="376"/>
      <c r="GQN12" s="381"/>
      <c r="GQO12" s="381"/>
      <c r="GQP12" s="382"/>
      <c r="GQQ12" s="383"/>
      <c r="GQR12" s="383"/>
      <c r="GQS12" s="383"/>
      <c r="GQT12" s="383"/>
      <c r="GQU12" s="383"/>
      <c r="GQV12" s="383"/>
      <c r="GQW12" s="380"/>
      <c r="GQX12" s="376"/>
      <c r="GQY12" s="376"/>
      <c r="GQZ12" s="381"/>
      <c r="GRA12" s="381"/>
      <c r="GRB12" s="382"/>
      <c r="GRC12" s="383"/>
      <c r="GRD12" s="383"/>
      <c r="GRE12" s="383"/>
      <c r="GRF12" s="383"/>
      <c r="GRG12" s="383"/>
      <c r="GRH12" s="383"/>
      <c r="GRI12" s="380"/>
      <c r="GRJ12" s="376"/>
      <c r="GRK12" s="376"/>
      <c r="GRL12" s="381"/>
      <c r="GRM12" s="381"/>
      <c r="GRN12" s="382"/>
      <c r="GRO12" s="383"/>
      <c r="GRP12" s="383"/>
      <c r="GRQ12" s="383"/>
      <c r="GRR12" s="383"/>
      <c r="GRS12" s="383"/>
      <c r="GRT12" s="383"/>
      <c r="GRU12" s="380"/>
      <c r="GRV12" s="376"/>
      <c r="GRW12" s="376"/>
      <c r="GRX12" s="381"/>
      <c r="GRY12" s="381"/>
      <c r="GRZ12" s="382"/>
      <c r="GSA12" s="383"/>
      <c r="GSB12" s="383"/>
      <c r="GSC12" s="383"/>
      <c r="GSD12" s="383"/>
      <c r="GSE12" s="383"/>
      <c r="GSF12" s="383"/>
      <c r="GSG12" s="380"/>
      <c r="GSH12" s="376"/>
      <c r="GSI12" s="376"/>
      <c r="GSJ12" s="381"/>
      <c r="GSK12" s="381"/>
      <c r="GSL12" s="382"/>
      <c r="GSM12" s="383"/>
      <c r="GSN12" s="383"/>
      <c r="GSO12" s="383"/>
      <c r="GSP12" s="383"/>
      <c r="GSQ12" s="383"/>
      <c r="GSR12" s="383"/>
      <c r="GSS12" s="380"/>
      <c r="GST12" s="376"/>
      <c r="GSU12" s="376"/>
      <c r="GSV12" s="381"/>
      <c r="GSW12" s="381"/>
      <c r="GSX12" s="382"/>
      <c r="GSY12" s="383"/>
      <c r="GSZ12" s="383"/>
      <c r="GTA12" s="383"/>
      <c r="GTB12" s="383"/>
      <c r="GTC12" s="383"/>
      <c r="GTD12" s="383"/>
      <c r="GTE12" s="380"/>
      <c r="GTF12" s="376"/>
      <c r="GTG12" s="376"/>
      <c r="GTH12" s="381"/>
      <c r="GTI12" s="381"/>
      <c r="GTJ12" s="382"/>
      <c r="GTK12" s="383"/>
      <c r="GTL12" s="383"/>
      <c r="GTM12" s="383"/>
      <c r="GTN12" s="383"/>
      <c r="GTO12" s="383"/>
      <c r="GTP12" s="383"/>
      <c r="GTQ12" s="380"/>
      <c r="GTR12" s="376"/>
      <c r="GTS12" s="376"/>
      <c r="GTT12" s="381"/>
      <c r="GTU12" s="381"/>
      <c r="GTV12" s="382"/>
      <c r="GTW12" s="383"/>
      <c r="GTX12" s="383"/>
      <c r="GTY12" s="383"/>
      <c r="GTZ12" s="383"/>
      <c r="GUA12" s="383"/>
      <c r="GUB12" s="383"/>
      <c r="GUC12" s="380"/>
      <c r="GUD12" s="376"/>
      <c r="GUE12" s="376"/>
      <c r="GUF12" s="381"/>
      <c r="GUG12" s="381"/>
      <c r="GUH12" s="382"/>
      <c r="GUI12" s="383"/>
      <c r="GUJ12" s="383"/>
      <c r="GUK12" s="383"/>
      <c r="GUL12" s="383"/>
      <c r="GUM12" s="383"/>
      <c r="GUN12" s="383"/>
      <c r="GUO12" s="380"/>
      <c r="GUP12" s="376"/>
      <c r="GUQ12" s="376"/>
      <c r="GUR12" s="381"/>
      <c r="GUS12" s="381"/>
      <c r="GUT12" s="382"/>
      <c r="GUU12" s="383"/>
      <c r="GUV12" s="383"/>
      <c r="GUW12" s="383"/>
      <c r="GUX12" s="383"/>
      <c r="GUY12" s="383"/>
      <c r="GUZ12" s="383"/>
      <c r="GVA12" s="380"/>
      <c r="GVB12" s="376"/>
      <c r="GVC12" s="376"/>
      <c r="GVD12" s="381"/>
      <c r="GVE12" s="381"/>
      <c r="GVF12" s="382"/>
      <c r="GVG12" s="383"/>
      <c r="GVH12" s="383"/>
      <c r="GVI12" s="383"/>
      <c r="GVJ12" s="383"/>
      <c r="GVK12" s="383"/>
      <c r="GVL12" s="383"/>
      <c r="GVM12" s="380"/>
      <c r="GVN12" s="376"/>
      <c r="GVO12" s="376"/>
      <c r="GVP12" s="381"/>
      <c r="GVQ12" s="381"/>
      <c r="GVR12" s="382"/>
      <c r="GVS12" s="383"/>
      <c r="GVT12" s="383"/>
      <c r="GVU12" s="383"/>
      <c r="GVV12" s="383"/>
      <c r="GVW12" s="383"/>
      <c r="GVX12" s="383"/>
      <c r="GVY12" s="380"/>
      <c r="GVZ12" s="376"/>
      <c r="GWA12" s="376"/>
      <c r="GWB12" s="381"/>
      <c r="GWC12" s="381"/>
      <c r="GWD12" s="382"/>
      <c r="GWE12" s="383"/>
      <c r="GWF12" s="383"/>
      <c r="GWG12" s="383"/>
      <c r="GWH12" s="383"/>
      <c r="GWI12" s="383"/>
      <c r="GWJ12" s="383"/>
      <c r="GWK12" s="380"/>
      <c r="GWL12" s="376"/>
      <c r="GWM12" s="376"/>
      <c r="GWN12" s="381"/>
      <c r="GWO12" s="381"/>
      <c r="GWP12" s="382"/>
      <c r="GWQ12" s="383"/>
      <c r="GWR12" s="383"/>
      <c r="GWS12" s="383"/>
      <c r="GWT12" s="383"/>
      <c r="GWU12" s="383"/>
      <c r="GWV12" s="383"/>
      <c r="GWW12" s="380"/>
      <c r="GWX12" s="376"/>
      <c r="GWY12" s="376"/>
      <c r="GWZ12" s="381"/>
      <c r="GXA12" s="381"/>
      <c r="GXB12" s="382"/>
      <c r="GXC12" s="383"/>
      <c r="GXD12" s="383"/>
      <c r="GXE12" s="383"/>
      <c r="GXF12" s="383"/>
      <c r="GXG12" s="383"/>
      <c r="GXH12" s="383"/>
      <c r="GXI12" s="380"/>
      <c r="GXJ12" s="376"/>
      <c r="GXK12" s="376"/>
      <c r="GXL12" s="381"/>
      <c r="GXM12" s="381"/>
      <c r="GXN12" s="382"/>
      <c r="GXO12" s="383"/>
      <c r="GXP12" s="383"/>
      <c r="GXQ12" s="383"/>
      <c r="GXR12" s="383"/>
      <c r="GXS12" s="383"/>
      <c r="GXT12" s="383"/>
      <c r="GXU12" s="380"/>
      <c r="GXV12" s="376"/>
      <c r="GXW12" s="376"/>
      <c r="GXX12" s="381"/>
      <c r="GXY12" s="381"/>
      <c r="GXZ12" s="382"/>
      <c r="GYA12" s="383"/>
      <c r="GYB12" s="383"/>
      <c r="GYC12" s="383"/>
      <c r="GYD12" s="383"/>
      <c r="GYE12" s="383"/>
      <c r="GYF12" s="383"/>
      <c r="GYG12" s="380"/>
      <c r="GYH12" s="376"/>
      <c r="GYI12" s="376"/>
      <c r="GYJ12" s="381"/>
      <c r="GYK12" s="381"/>
      <c r="GYL12" s="382"/>
      <c r="GYM12" s="383"/>
      <c r="GYN12" s="383"/>
      <c r="GYO12" s="383"/>
      <c r="GYP12" s="383"/>
      <c r="GYQ12" s="383"/>
      <c r="GYR12" s="383"/>
      <c r="GYS12" s="380"/>
      <c r="GYT12" s="376"/>
      <c r="GYU12" s="376"/>
      <c r="GYV12" s="381"/>
      <c r="GYW12" s="381"/>
      <c r="GYX12" s="382"/>
      <c r="GYY12" s="383"/>
      <c r="GYZ12" s="383"/>
      <c r="GZA12" s="383"/>
      <c r="GZB12" s="383"/>
      <c r="GZC12" s="383"/>
      <c r="GZD12" s="383"/>
      <c r="GZE12" s="380"/>
      <c r="GZF12" s="376"/>
      <c r="GZG12" s="376"/>
      <c r="GZH12" s="381"/>
      <c r="GZI12" s="381"/>
      <c r="GZJ12" s="382"/>
      <c r="GZK12" s="383"/>
      <c r="GZL12" s="383"/>
      <c r="GZM12" s="383"/>
      <c r="GZN12" s="383"/>
      <c r="GZO12" s="383"/>
      <c r="GZP12" s="383"/>
      <c r="GZQ12" s="380"/>
      <c r="GZR12" s="376"/>
      <c r="GZS12" s="376"/>
      <c r="GZT12" s="381"/>
      <c r="GZU12" s="381"/>
      <c r="GZV12" s="382"/>
      <c r="GZW12" s="383"/>
      <c r="GZX12" s="383"/>
      <c r="GZY12" s="383"/>
      <c r="GZZ12" s="383"/>
      <c r="HAA12" s="383"/>
      <c r="HAB12" s="383"/>
      <c r="HAC12" s="380"/>
      <c r="HAD12" s="376"/>
      <c r="HAE12" s="376"/>
      <c r="HAF12" s="381"/>
      <c r="HAG12" s="381"/>
      <c r="HAH12" s="382"/>
      <c r="HAI12" s="383"/>
      <c r="HAJ12" s="383"/>
      <c r="HAK12" s="383"/>
      <c r="HAL12" s="383"/>
      <c r="HAM12" s="383"/>
      <c r="HAN12" s="383"/>
      <c r="HAO12" s="380"/>
      <c r="HAP12" s="376"/>
      <c r="HAQ12" s="376"/>
      <c r="HAR12" s="381"/>
      <c r="HAS12" s="381"/>
      <c r="HAT12" s="382"/>
      <c r="HAU12" s="383"/>
      <c r="HAV12" s="383"/>
      <c r="HAW12" s="383"/>
      <c r="HAX12" s="383"/>
      <c r="HAY12" s="383"/>
      <c r="HAZ12" s="383"/>
      <c r="HBA12" s="380"/>
      <c r="HBB12" s="376"/>
      <c r="HBC12" s="376"/>
      <c r="HBD12" s="381"/>
      <c r="HBE12" s="381"/>
      <c r="HBF12" s="382"/>
      <c r="HBG12" s="383"/>
      <c r="HBH12" s="383"/>
      <c r="HBI12" s="383"/>
      <c r="HBJ12" s="383"/>
      <c r="HBK12" s="383"/>
      <c r="HBL12" s="383"/>
      <c r="HBM12" s="380"/>
      <c r="HBN12" s="376"/>
      <c r="HBO12" s="376"/>
      <c r="HBP12" s="381"/>
      <c r="HBQ12" s="381"/>
      <c r="HBR12" s="382"/>
      <c r="HBS12" s="383"/>
      <c r="HBT12" s="383"/>
      <c r="HBU12" s="383"/>
      <c r="HBV12" s="383"/>
      <c r="HBW12" s="383"/>
      <c r="HBX12" s="383"/>
      <c r="HBY12" s="380"/>
      <c r="HBZ12" s="376"/>
      <c r="HCA12" s="376"/>
      <c r="HCB12" s="381"/>
      <c r="HCC12" s="381"/>
      <c r="HCD12" s="382"/>
      <c r="HCE12" s="383"/>
      <c r="HCF12" s="383"/>
      <c r="HCG12" s="383"/>
      <c r="HCH12" s="383"/>
      <c r="HCI12" s="383"/>
      <c r="HCJ12" s="383"/>
      <c r="HCK12" s="380"/>
      <c r="HCL12" s="376"/>
      <c r="HCM12" s="376"/>
      <c r="HCN12" s="381"/>
      <c r="HCO12" s="381"/>
      <c r="HCP12" s="382"/>
      <c r="HCQ12" s="383"/>
      <c r="HCR12" s="383"/>
      <c r="HCS12" s="383"/>
      <c r="HCT12" s="383"/>
      <c r="HCU12" s="383"/>
      <c r="HCV12" s="383"/>
      <c r="HCW12" s="380"/>
      <c r="HCX12" s="376"/>
      <c r="HCY12" s="376"/>
      <c r="HCZ12" s="381"/>
      <c r="HDA12" s="381"/>
      <c r="HDB12" s="382"/>
      <c r="HDC12" s="383"/>
      <c r="HDD12" s="383"/>
      <c r="HDE12" s="383"/>
      <c r="HDF12" s="383"/>
      <c r="HDG12" s="383"/>
      <c r="HDH12" s="383"/>
      <c r="HDI12" s="380"/>
      <c r="HDJ12" s="376"/>
      <c r="HDK12" s="376"/>
      <c r="HDL12" s="381"/>
      <c r="HDM12" s="381"/>
      <c r="HDN12" s="382"/>
      <c r="HDO12" s="383"/>
      <c r="HDP12" s="383"/>
      <c r="HDQ12" s="383"/>
      <c r="HDR12" s="383"/>
      <c r="HDS12" s="383"/>
      <c r="HDT12" s="383"/>
      <c r="HDU12" s="380"/>
      <c r="HDV12" s="376"/>
      <c r="HDW12" s="376"/>
      <c r="HDX12" s="381"/>
      <c r="HDY12" s="381"/>
      <c r="HDZ12" s="382"/>
      <c r="HEA12" s="383"/>
      <c r="HEB12" s="383"/>
      <c r="HEC12" s="383"/>
      <c r="HED12" s="383"/>
      <c r="HEE12" s="383"/>
      <c r="HEF12" s="383"/>
      <c r="HEG12" s="380"/>
      <c r="HEH12" s="376"/>
      <c r="HEI12" s="376"/>
      <c r="HEJ12" s="381"/>
      <c r="HEK12" s="381"/>
      <c r="HEL12" s="382"/>
      <c r="HEM12" s="383"/>
      <c r="HEN12" s="383"/>
      <c r="HEO12" s="383"/>
      <c r="HEP12" s="383"/>
      <c r="HEQ12" s="383"/>
      <c r="HER12" s="383"/>
      <c r="HES12" s="380"/>
      <c r="HET12" s="376"/>
      <c r="HEU12" s="376"/>
      <c r="HEV12" s="381"/>
      <c r="HEW12" s="381"/>
      <c r="HEX12" s="382"/>
      <c r="HEY12" s="383"/>
      <c r="HEZ12" s="383"/>
      <c r="HFA12" s="383"/>
      <c r="HFB12" s="383"/>
      <c r="HFC12" s="383"/>
      <c r="HFD12" s="383"/>
      <c r="HFE12" s="380"/>
      <c r="HFF12" s="376"/>
      <c r="HFG12" s="376"/>
      <c r="HFH12" s="381"/>
      <c r="HFI12" s="381"/>
      <c r="HFJ12" s="382"/>
      <c r="HFK12" s="383"/>
      <c r="HFL12" s="383"/>
      <c r="HFM12" s="383"/>
      <c r="HFN12" s="383"/>
      <c r="HFO12" s="383"/>
      <c r="HFP12" s="383"/>
      <c r="HFQ12" s="380"/>
      <c r="HFR12" s="376"/>
      <c r="HFS12" s="376"/>
      <c r="HFT12" s="381"/>
      <c r="HFU12" s="381"/>
      <c r="HFV12" s="382"/>
      <c r="HFW12" s="383"/>
      <c r="HFX12" s="383"/>
      <c r="HFY12" s="383"/>
      <c r="HFZ12" s="383"/>
      <c r="HGA12" s="383"/>
      <c r="HGB12" s="383"/>
      <c r="HGC12" s="380"/>
      <c r="HGD12" s="376"/>
      <c r="HGE12" s="376"/>
      <c r="HGF12" s="381"/>
      <c r="HGG12" s="381"/>
      <c r="HGH12" s="382"/>
      <c r="HGI12" s="383"/>
      <c r="HGJ12" s="383"/>
      <c r="HGK12" s="383"/>
      <c r="HGL12" s="383"/>
      <c r="HGM12" s="383"/>
      <c r="HGN12" s="383"/>
      <c r="HGO12" s="380"/>
      <c r="HGP12" s="376"/>
      <c r="HGQ12" s="376"/>
      <c r="HGR12" s="381"/>
      <c r="HGS12" s="381"/>
      <c r="HGT12" s="382"/>
      <c r="HGU12" s="383"/>
      <c r="HGV12" s="383"/>
      <c r="HGW12" s="383"/>
      <c r="HGX12" s="383"/>
      <c r="HGY12" s="383"/>
      <c r="HGZ12" s="383"/>
      <c r="HHA12" s="380"/>
      <c r="HHB12" s="376"/>
      <c r="HHC12" s="376"/>
      <c r="HHD12" s="381"/>
      <c r="HHE12" s="381"/>
      <c r="HHF12" s="382"/>
      <c r="HHG12" s="383"/>
      <c r="HHH12" s="383"/>
      <c r="HHI12" s="383"/>
      <c r="HHJ12" s="383"/>
      <c r="HHK12" s="383"/>
      <c r="HHL12" s="383"/>
      <c r="HHM12" s="380"/>
      <c r="HHN12" s="376"/>
      <c r="HHO12" s="376"/>
      <c r="HHP12" s="381"/>
      <c r="HHQ12" s="381"/>
      <c r="HHR12" s="382"/>
      <c r="HHS12" s="383"/>
      <c r="HHT12" s="383"/>
      <c r="HHU12" s="383"/>
      <c r="HHV12" s="383"/>
      <c r="HHW12" s="383"/>
      <c r="HHX12" s="383"/>
      <c r="HHY12" s="380"/>
      <c r="HHZ12" s="376"/>
      <c r="HIA12" s="376"/>
      <c r="HIB12" s="381"/>
      <c r="HIC12" s="381"/>
      <c r="HID12" s="382"/>
      <c r="HIE12" s="383"/>
      <c r="HIF12" s="383"/>
      <c r="HIG12" s="383"/>
      <c r="HIH12" s="383"/>
      <c r="HII12" s="383"/>
      <c r="HIJ12" s="383"/>
      <c r="HIK12" s="380"/>
      <c r="HIL12" s="376"/>
      <c r="HIM12" s="376"/>
      <c r="HIN12" s="381"/>
      <c r="HIO12" s="381"/>
      <c r="HIP12" s="382"/>
      <c r="HIQ12" s="383"/>
      <c r="HIR12" s="383"/>
      <c r="HIS12" s="383"/>
      <c r="HIT12" s="383"/>
      <c r="HIU12" s="383"/>
      <c r="HIV12" s="383"/>
      <c r="HIW12" s="380"/>
      <c r="HIX12" s="376"/>
      <c r="HIY12" s="376"/>
      <c r="HIZ12" s="381"/>
      <c r="HJA12" s="381"/>
      <c r="HJB12" s="382"/>
      <c r="HJC12" s="383"/>
      <c r="HJD12" s="383"/>
      <c r="HJE12" s="383"/>
      <c r="HJF12" s="383"/>
      <c r="HJG12" s="383"/>
      <c r="HJH12" s="383"/>
      <c r="HJI12" s="380"/>
      <c r="HJJ12" s="376"/>
      <c r="HJK12" s="376"/>
      <c r="HJL12" s="381"/>
      <c r="HJM12" s="381"/>
      <c r="HJN12" s="382"/>
      <c r="HJO12" s="383"/>
      <c r="HJP12" s="383"/>
      <c r="HJQ12" s="383"/>
      <c r="HJR12" s="383"/>
      <c r="HJS12" s="383"/>
      <c r="HJT12" s="383"/>
      <c r="HJU12" s="380"/>
      <c r="HJV12" s="376"/>
      <c r="HJW12" s="376"/>
      <c r="HJX12" s="381"/>
      <c r="HJY12" s="381"/>
      <c r="HJZ12" s="382"/>
      <c r="HKA12" s="383"/>
      <c r="HKB12" s="383"/>
      <c r="HKC12" s="383"/>
      <c r="HKD12" s="383"/>
      <c r="HKE12" s="383"/>
      <c r="HKF12" s="383"/>
      <c r="HKG12" s="380"/>
      <c r="HKH12" s="376"/>
      <c r="HKI12" s="376"/>
      <c r="HKJ12" s="381"/>
      <c r="HKK12" s="381"/>
      <c r="HKL12" s="382"/>
      <c r="HKM12" s="383"/>
      <c r="HKN12" s="383"/>
      <c r="HKO12" s="383"/>
      <c r="HKP12" s="383"/>
      <c r="HKQ12" s="383"/>
      <c r="HKR12" s="383"/>
      <c r="HKS12" s="380"/>
      <c r="HKT12" s="376"/>
      <c r="HKU12" s="376"/>
      <c r="HKV12" s="381"/>
      <c r="HKW12" s="381"/>
      <c r="HKX12" s="382"/>
      <c r="HKY12" s="383"/>
      <c r="HKZ12" s="383"/>
      <c r="HLA12" s="383"/>
      <c r="HLB12" s="383"/>
      <c r="HLC12" s="383"/>
      <c r="HLD12" s="383"/>
      <c r="HLE12" s="380"/>
      <c r="HLF12" s="376"/>
      <c r="HLG12" s="376"/>
      <c r="HLH12" s="381"/>
      <c r="HLI12" s="381"/>
      <c r="HLJ12" s="382"/>
      <c r="HLK12" s="383"/>
      <c r="HLL12" s="383"/>
      <c r="HLM12" s="383"/>
      <c r="HLN12" s="383"/>
      <c r="HLO12" s="383"/>
      <c r="HLP12" s="383"/>
      <c r="HLQ12" s="380"/>
      <c r="HLR12" s="376"/>
      <c r="HLS12" s="376"/>
      <c r="HLT12" s="381"/>
      <c r="HLU12" s="381"/>
      <c r="HLV12" s="382"/>
      <c r="HLW12" s="383"/>
      <c r="HLX12" s="383"/>
      <c r="HLY12" s="383"/>
      <c r="HLZ12" s="383"/>
      <c r="HMA12" s="383"/>
      <c r="HMB12" s="383"/>
      <c r="HMC12" s="380"/>
      <c r="HMD12" s="376"/>
      <c r="HME12" s="376"/>
      <c r="HMF12" s="381"/>
      <c r="HMG12" s="381"/>
      <c r="HMH12" s="382"/>
      <c r="HMI12" s="383"/>
      <c r="HMJ12" s="383"/>
      <c r="HMK12" s="383"/>
      <c r="HML12" s="383"/>
      <c r="HMM12" s="383"/>
      <c r="HMN12" s="383"/>
      <c r="HMO12" s="380"/>
      <c r="HMP12" s="376"/>
      <c r="HMQ12" s="376"/>
      <c r="HMR12" s="381"/>
      <c r="HMS12" s="381"/>
      <c r="HMT12" s="382"/>
      <c r="HMU12" s="383"/>
      <c r="HMV12" s="383"/>
      <c r="HMW12" s="383"/>
      <c r="HMX12" s="383"/>
      <c r="HMY12" s="383"/>
      <c r="HMZ12" s="383"/>
      <c r="HNA12" s="380"/>
      <c r="HNB12" s="376"/>
      <c r="HNC12" s="376"/>
      <c r="HND12" s="381"/>
      <c r="HNE12" s="381"/>
      <c r="HNF12" s="382"/>
      <c r="HNG12" s="383"/>
      <c r="HNH12" s="383"/>
      <c r="HNI12" s="383"/>
      <c r="HNJ12" s="383"/>
      <c r="HNK12" s="383"/>
      <c r="HNL12" s="383"/>
      <c r="HNM12" s="380"/>
      <c r="HNN12" s="376"/>
      <c r="HNO12" s="376"/>
      <c r="HNP12" s="381"/>
      <c r="HNQ12" s="381"/>
      <c r="HNR12" s="382"/>
      <c r="HNS12" s="383"/>
      <c r="HNT12" s="383"/>
      <c r="HNU12" s="383"/>
      <c r="HNV12" s="383"/>
      <c r="HNW12" s="383"/>
      <c r="HNX12" s="383"/>
      <c r="HNY12" s="380"/>
      <c r="HNZ12" s="376"/>
      <c r="HOA12" s="376"/>
      <c r="HOB12" s="381"/>
      <c r="HOC12" s="381"/>
      <c r="HOD12" s="382"/>
      <c r="HOE12" s="383"/>
      <c r="HOF12" s="383"/>
      <c r="HOG12" s="383"/>
      <c r="HOH12" s="383"/>
      <c r="HOI12" s="383"/>
      <c r="HOJ12" s="383"/>
      <c r="HOK12" s="380"/>
      <c r="HOL12" s="376"/>
      <c r="HOM12" s="376"/>
      <c r="HON12" s="381"/>
      <c r="HOO12" s="381"/>
      <c r="HOP12" s="382"/>
      <c r="HOQ12" s="383"/>
      <c r="HOR12" s="383"/>
      <c r="HOS12" s="383"/>
      <c r="HOT12" s="383"/>
      <c r="HOU12" s="383"/>
      <c r="HOV12" s="383"/>
      <c r="HOW12" s="380"/>
      <c r="HOX12" s="376"/>
      <c r="HOY12" s="376"/>
      <c r="HOZ12" s="381"/>
      <c r="HPA12" s="381"/>
      <c r="HPB12" s="382"/>
      <c r="HPC12" s="383"/>
      <c r="HPD12" s="383"/>
      <c r="HPE12" s="383"/>
      <c r="HPF12" s="383"/>
      <c r="HPG12" s="383"/>
      <c r="HPH12" s="383"/>
      <c r="HPI12" s="380"/>
      <c r="HPJ12" s="376"/>
      <c r="HPK12" s="376"/>
      <c r="HPL12" s="381"/>
      <c r="HPM12" s="381"/>
      <c r="HPN12" s="382"/>
      <c r="HPO12" s="383"/>
      <c r="HPP12" s="383"/>
      <c r="HPQ12" s="383"/>
      <c r="HPR12" s="383"/>
      <c r="HPS12" s="383"/>
      <c r="HPT12" s="383"/>
      <c r="HPU12" s="380"/>
      <c r="HPV12" s="376"/>
      <c r="HPW12" s="376"/>
      <c r="HPX12" s="381"/>
      <c r="HPY12" s="381"/>
      <c r="HPZ12" s="382"/>
      <c r="HQA12" s="383"/>
      <c r="HQB12" s="383"/>
      <c r="HQC12" s="383"/>
      <c r="HQD12" s="383"/>
      <c r="HQE12" s="383"/>
      <c r="HQF12" s="383"/>
      <c r="HQG12" s="380"/>
      <c r="HQH12" s="376"/>
      <c r="HQI12" s="376"/>
      <c r="HQJ12" s="381"/>
      <c r="HQK12" s="381"/>
      <c r="HQL12" s="382"/>
      <c r="HQM12" s="383"/>
      <c r="HQN12" s="383"/>
      <c r="HQO12" s="383"/>
      <c r="HQP12" s="383"/>
      <c r="HQQ12" s="383"/>
      <c r="HQR12" s="383"/>
      <c r="HQS12" s="380"/>
      <c r="HQT12" s="376"/>
      <c r="HQU12" s="376"/>
      <c r="HQV12" s="381"/>
      <c r="HQW12" s="381"/>
      <c r="HQX12" s="382"/>
      <c r="HQY12" s="383"/>
      <c r="HQZ12" s="383"/>
      <c r="HRA12" s="383"/>
      <c r="HRB12" s="383"/>
      <c r="HRC12" s="383"/>
      <c r="HRD12" s="383"/>
      <c r="HRE12" s="380"/>
      <c r="HRF12" s="376"/>
      <c r="HRG12" s="376"/>
      <c r="HRH12" s="381"/>
      <c r="HRI12" s="381"/>
      <c r="HRJ12" s="382"/>
      <c r="HRK12" s="383"/>
      <c r="HRL12" s="383"/>
      <c r="HRM12" s="383"/>
      <c r="HRN12" s="383"/>
      <c r="HRO12" s="383"/>
      <c r="HRP12" s="383"/>
      <c r="HRQ12" s="380"/>
      <c r="HRR12" s="376"/>
      <c r="HRS12" s="376"/>
      <c r="HRT12" s="381"/>
      <c r="HRU12" s="381"/>
      <c r="HRV12" s="382"/>
      <c r="HRW12" s="383"/>
      <c r="HRX12" s="383"/>
      <c r="HRY12" s="383"/>
      <c r="HRZ12" s="383"/>
      <c r="HSA12" s="383"/>
      <c r="HSB12" s="383"/>
      <c r="HSC12" s="380"/>
      <c r="HSD12" s="376"/>
      <c r="HSE12" s="376"/>
      <c r="HSF12" s="381"/>
      <c r="HSG12" s="381"/>
      <c r="HSH12" s="382"/>
      <c r="HSI12" s="383"/>
      <c r="HSJ12" s="383"/>
      <c r="HSK12" s="383"/>
      <c r="HSL12" s="383"/>
      <c r="HSM12" s="383"/>
      <c r="HSN12" s="383"/>
      <c r="HSO12" s="380"/>
      <c r="HSP12" s="376"/>
      <c r="HSQ12" s="376"/>
      <c r="HSR12" s="381"/>
      <c r="HSS12" s="381"/>
      <c r="HST12" s="382"/>
      <c r="HSU12" s="383"/>
      <c r="HSV12" s="383"/>
      <c r="HSW12" s="383"/>
      <c r="HSX12" s="383"/>
      <c r="HSY12" s="383"/>
      <c r="HSZ12" s="383"/>
      <c r="HTA12" s="380"/>
      <c r="HTB12" s="376"/>
      <c r="HTC12" s="376"/>
      <c r="HTD12" s="381"/>
      <c r="HTE12" s="381"/>
      <c r="HTF12" s="382"/>
      <c r="HTG12" s="383"/>
      <c r="HTH12" s="383"/>
      <c r="HTI12" s="383"/>
      <c r="HTJ12" s="383"/>
      <c r="HTK12" s="383"/>
      <c r="HTL12" s="383"/>
      <c r="HTM12" s="380"/>
      <c r="HTN12" s="376"/>
      <c r="HTO12" s="376"/>
      <c r="HTP12" s="381"/>
      <c r="HTQ12" s="381"/>
      <c r="HTR12" s="382"/>
      <c r="HTS12" s="383"/>
      <c r="HTT12" s="383"/>
      <c r="HTU12" s="383"/>
      <c r="HTV12" s="383"/>
      <c r="HTW12" s="383"/>
      <c r="HTX12" s="383"/>
      <c r="HTY12" s="380"/>
      <c r="HTZ12" s="376"/>
      <c r="HUA12" s="376"/>
      <c r="HUB12" s="381"/>
      <c r="HUC12" s="381"/>
      <c r="HUD12" s="382"/>
      <c r="HUE12" s="383"/>
      <c r="HUF12" s="383"/>
      <c r="HUG12" s="383"/>
      <c r="HUH12" s="383"/>
      <c r="HUI12" s="383"/>
      <c r="HUJ12" s="383"/>
      <c r="HUK12" s="380"/>
      <c r="HUL12" s="376"/>
      <c r="HUM12" s="376"/>
      <c r="HUN12" s="381"/>
      <c r="HUO12" s="381"/>
      <c r="HUP12" s="382"/>
      <c r="HUQ12" s="383"/>
      <c r="HUR12" s="383"/>
      <c r="HUS12" s="383"/>
      <c r="HUT12" s="383"/>
      <c r="HUU12" s="383"/>
      <c r="HUV12" s="383"/>
      <c r="HUW12" s="380"/>
      <c r="HUX12" s="376"/>
      <c r="HUY12" s="376"/>
      <c r="HUZ12" s="381"/>
      <c r="HVA12" s="381"/>
      <c r="HVB12" s="382"/>
      <c r="HVC12" s="383"/>
      <c r="HVD12" s="383"/>
      <c r="HVE12" s="383"/>
      <c r="HVF12" s="383"/>
      <c r="HVG12" s="383"/>
      <c r="HVH12" s="383"/>
      <c r="HVI12" s="380"/>
      <c r="HVJ12" s="376"/>
      <c r="HVK12" s="376"/>
      <c r="HVL12" s="381"/>
      <c r="HVM12" s="381"/>
      <c r="HVN12" s="382"/>
      <c r="HVO12" s="383"/>
      <c r="HVP12" s="383"/>
      <c r="HVQ12" s="383"/>
      <c r="HVR12" s="383"/>
      <c r="HVS12" s="383"/>
      <c r="HVT12" s="383"/>
      <c r="HVU12" s="380"/>
      <c r="HVV12" s="376"/>
      <c r="HVW12" s="376"/>
      <c r="HVX12" s="381"/>
      <c r="HVY12" s="381"/>
      <c r="HVZ12" s="382"/>
      <c r="HWA12" s="383"/>
      <c r="HWB12" s="383"/>
      <c r="HWC12" s="383"/>
      <c r="HWD12" s="383"/>
      <c r="HWE12" s="383"/>
      <c r="HWF12" s="383"/>
      <c r="HWG12" s="380"/>
      <c r="HWH12" s="376"/>
      <c r="HWI12" s="376"/>
      <c r="HWJ12" s="381"/>
      <c r="HWK12" s="381"/>
      <c r="HWL12" s="382"/>
      <c r="HWM12" s="383"/>
      <c r="HWN12" s="383"/>
      <c r="HWO12" s="383"/>
      <c r="HWP12" s="383"/>
      <c r="HWQ12" s="383"/>
      <c r="HWR12" s="383"/>
      <c r="HWS12" s="380"/>
      <c r="HWT12" s="376"/>
      <c r="HWU12" s="376"/>
      <c r="HWV12" s="381"/>
      <c r="HWW12" s="381"/>
      <c r="HWX12" s="382"/>
      <c r="HWY12" s="383"/>
      <c r="HWZ12" s="383"/>
      <c r="HXA12" s="383"/>
      <c r="HXB12" s="383"/>
      <c r="HXC12" s="383"/>
      <c r="HXD12" s="383"/>
      <c r="HXE12" s="380"/>
      <c r="HXF12" s="376"/>
      <c r="HXG12" s="376"/>
      <c r="HXH12" s="381"/>
      <c r="HXI12" s="381"/>
      <c r="HXJ12" s="382"/>
      <c r="HXK12" s="383"/>
      <c r="HXL12" s="383"/>
      <c r="HXM12" s="383"/>
      <c r="HXN12" s="383"/>
      <c r="HXO12" s="383"/>
      <c r="HXP12" s="383"/>
      <c r="HXQ12" s="380"/>
      <c r="HXR12" s="376"/>
      <c r="HXS12" s="376"/>
      <c r="HXT12" s="381"/>
      <c r="HXU12" s="381"/>
      <c r="HXV12" s="382"/>
      <c r="HXW12" s="383"/>
      <c r="HXX12" s="383"/>
      <c r="HXY12" s="383"/>
      <c r="HXZ12" s="383"/>
      <c r="HYA12" s="383"/>
      <c r="HYB12" s="383"/>
      <c r="HYC12" s="380"/>
      <c r="HYD12" s="376"/>
      <c r="HYE12" s="376"/>
      <c r="HYF12" s="381"/>
      <c r="HYG12" s="381"/>
      <c r="HYH12" s="382"/>
      <c r="HYI12" s="383"/>
      <c r="HYJ12" s="383"/>
      <c r="HYK12" s="383"/>
      <c r="HYL12" s="383"/>
      <c r="HYM12" s="383"/>
      <c r="HYN12" s="383"/>
      <c r="HYO12" s="380"/>
      <c r="HYP12" s="376"/>
      <c r="HYQ12" s="376"/>
      <c r="HYR12" s="381"/>
      <c r="HYS12" s="381"/>
      <c r="HYT12" s="382"/>
      <c r="HYU12" s="383"/>
      <c r="HYV12" s="383"/>
      <c r="HYW12" s="383"/>
      <c r="HYX12" s="383"/>
      <c r="HYY12" s="383"/>
      <c r="HYZ12" s="383"/>
      <c r="HZA12" s="380"/>
      <c r="HZB12" s="376"/>
      <c r="HZC12" s="376"/>
      <c r="HZD12" s="381"/>
      <c r="HZE12" s="381"/>
      <c r="HZF12" s="382"/>
      <c r="HZG12" s="383"/>
      <c r="HZH12" s="383"/>
      <c r="HZI12" s="383"/>
      <c r="HZJ12" s="383"/>
      <c r="HZK12" s="383"/>
      <c r="HZL12" s="383"/>
      <c r="HZM12" s="380"/>
      <c r="HZN12" s="376"/>
      <c r="HZO12" s="376"/>
      <c r="HZP12" s="381"/>
      <c r="HZQ12" s="381"/>
      <c r="HZR12" s="382"/>
      <c r="HZS12" s="383"/>
      <c r="HZT12" s="383"/>
      <c r="HZU12" s="383"/>
      <c r="HZV12" s="383"/>
      <c r="HZW12" s="383"/>
      <c r="HZX12" s="383"/>
      <c r="HZY12" s="380"/>
      <c r="HZZ12" s="376"/>
      <c r="IAA12" s="376"/>
      <c r="IAB12" s="381"/>
      <c r="IAC12" s="381"/>
      <c r="IAD12" s="382"/>
      <c r="IAE12" s="383"/>
      <c r="IAF12" s="383"/>
      <c r="IAG12" s="383"/>
      <c r="IAH12" s="383"/>
      <c r="IAI12" s="383"/>
      <c r="IAJ12" s="383"/>
      <c r="IAK12" s="380"/>
      <c r="IAL12" s="376"/>
      <c r="IAM12" s="376"/>
      <c r="IAN12" s="381"/>
      <c r="IAO12" s="381"/>
      <c r="IAP12" s="382"/>
      <c r="IAQ12" s="383"/>
      <c r="IAR12" s="383"/>
      <c r="IAS12" s="383"/>
      <c r="IAT12" s="383"/>
      <c r="IAU12" s="383"/>
      <c r="IAV12" s="383"/>
      <c r="IAW12" s="380"/>
      <c r="IAX12" s="376"/>
      <c r="IAY12" s="376"/>
      <c r="IAZ12" s="381"/>
      <c r="IBA12" s="381"/>
      <c r="IBB12" s="382"/>
      <c r="IBC12" s="383"/>
      <c r="IBD12" s="383"/>
      <c r="IBE12" s="383"/>
      <c r="IBF12" s="383"/>
      <c r="IBG12" s="383"/>
      <c r="IBH12" s="383"/>
      <c r="IBI12" s="380"/>
      <c r="IBJ12" s="376"/>
      <c r="IBK12" s="376"/>
      <c r="IBL12" s="381"/>
      <c r="IBM12" s="381"/>
      <c r="IBN12" s="382"/>
      <c r="IBO12" s="383"/>
      <c r="IBP12" s="383"/>
      <c r="IBQ12" s="383"/>
      <c r="IBR12" s="383"/>
      <c r="IBS12" s="383"/>
      <c r="IBT12" s="383"/>
      <c r="IBU12" s="380"/>
      <c r="IBV12" s="376"/>
      <c r="IBW12" s="376"/>
      <c r="IBX12" s="381"/>
      <c r="IBY12" s="381"/>
      <c r="IBZ12" s="382"/>
      <c r="ICA12" s="383"/>
      <c r="ICB12" s="383"/>
      <c r="ICC12" s="383"/>
      <c r="ICD12" s="383"/>
      <c r="ICE12" s="383"/>
      <c r="ICF12" s="383"/>
      <c r="ICG12" s="380"/>
      <c r="ICH12" s="376"/>
      <c r="ICI12" s="376"/>
      <c r="ICJ12" s="381"/>
      <c r="ICK12" s="381"/>
      <c r="ICL12" s="382"/>
      <c r="ICM12" s="383"/>
      <c r="ICN12" s="383"/>
      <c r="ICO12" s="383"/>
      <c r="ICP12" s="383"/>
      <c r="ICQ12" s="383"/>
      <c r="ICR12" s="383"/>
      <c r="ICS12" s="380"/>
      <c r="ICT12" s="376"/>
      <c r="ICU12" s="376"/>
      <c r="ICV12" s="381"/>
      <c r="ICW12" s="381"/>
      <c r="ICX12" s="382"/>
      <c r="ICY12" s="383"/>
      <c r="ICZ12" s="383"/>
      <c r="IDA12" s="383"/>
      <c r="IDB12" s="383"/>
      <c r="IDC12" s="383"/>
      <c r="IDD12" s="383"/>
      <c r="IDE12" s="380"/>
      <c r="IDF12" s="376"/>
      <c r="IDG12" s="376"/>
      <c r="IDH12" s="381"/>
      <c r="IDI12" s="381"/>
      <c r="IDJ12" s="382"/>
      <c r="IDK12" s="383"/>
      <c r="IDL12" s="383"/>
      <c r="IDM12" s="383"/>
      <c r="IDN12" s="383"/>
      <c r="IDO12" s="383"/>
      <c r="IDP12" s="383"/>
      <c r="IDQ12" s="380"/>
      <c r="IDR12" s="376"/>
      <c r="IDS12" s="376"/>
      <c r="IDT12" s="381"/>
      <c r="IDU12" s="381"/>
      <c r="IDV12" s="382"/>
      <c r="IDW12" s="383"/>
      <c r="IDX12" s="383"/>
      <c r="IDY12" s="383"/>
      <c r="IDZ12" s="383"/>
      <c r="IEA12" s="383"/>
      <c r="IEB12" s="383"/>
      <c r="IEC12" s="380"/>
      <c r="IED12" s="376"/>
      <c r="IEE12" s="376"/>
      <c r="IEF12" s="381"/>
      <c r="IEG12" s="381"/>
      <c r="IEH12" s="382"/>
      <c r="IEI12" s="383"/>
      <c r="IEJ12" s="383"/>
      <c r="IEK12" s="383"/>
      <c r="IEL12" s="383"/>
      <c r="IEM12" s="383"/>
      <c r="IEN12" s="383"/>
      <c r="IEO12" s="380"/>
      <c r="IEP12" s="376"/>
      <c r="IEQ12" s="376"/>
      <c r="IER12" s="381"/>
      <c r="IES12" s="381"/>
      <c r="IET12" s="382"/>
      <c r="IEU12" s="383"/>
      <c r="IEV12" s="383"/>
      <c r="IEW12" s="383"/>
      <c r="IEX12" s="383"/>
      <c r="IEY12" s="383"/>
      <c r="IEZ12" s="383"/>
      <c r="IFA12" s="380"/>
      <c r="IFB12" s="376"/>
      <c r="IFC12" s="376"/>
      <c r="IFD12" s="381"/>
      <c r="IFE12" s="381"/>
      <c r="IFF12" s="382"/>
      <c r="IFG12" s="383"/>
      <c r="IFH12" s="383"/>
      <c r="IFI12" s="383"/>
      <c r="IFJ12" s="383"/>
      <c r="IFK12" s="383"/>
      <c r="IFL12" s="383"/>
      <c r="IFM12" s="380"/>
      <c r="IFN12" s="376"/>
      <c r="IFO12" s="376"/>
      <c r="IFP12" s="381"/>
      <c r="IFQ12" s="381"/>
      <c r="IFR12" s="382"/>
      <c r="IFS12" s="383"/>
      <c r="IFT12" s="383"/>
      <c r="IFU12" s="383"/>
      <c r="IFV12" s="383"/>
      <c r="IFW12" s="383"/>
      <c r="IFX12" s="383"/>
      <c r="IFY12" s="380"/>
      <c r="IFZ12" s="376"/>
      <c r="IGA12" s="376"/>
      <c r="IGB12" s="381"/>
      <c r="IGC12" s="381"/>
      <c r="IGD12" s="382"/>
      <c r="IGE12" s="383"/>
      <c r="IGF12" s="383"/>
      <c r="IGG12" s="383"/>
      <c r="IGH12" s="383"/>
      <c r="IGI12" s="383"/>
      <c r="IGJ12" s="383"/>
      <c r="IGK12" s="380"/>
      <c r="IGL12" s="376"/>
      <c r="IGM12" s="376"/>
      <c r="IGN12" s="381"/>
      <c r="IGO12" s="381"/>
      <c r="IGP12" s="382"/>
      <c r="IGQ12" s="383"/>
      <c r="IGR12" s="383"/>
      <c r="IGS12" s="383"/>
      <c r="IGT12" s="383"/>
      <c r="IGU12" s="383"/>
      <c r="IGV12" s="383"/>
      <c r="IGW12" s="380"/>
      <c r="IGX12" s="376"/>
      <c r="IGY12" s="376"/>
      <c r="IGZ12" s="381"/>
      <c r="IHA12" s="381"/>
      <c r="IHB12" s="382"/>
      <c r="IHC12" s="383"/>
      <c r="IHD12" s="383"/>
      <c r="IHE12" s="383"/>
      <c r="IHF12" s="383"/>
      <c r="IHG12" s="383"/>
      <c r="IHH12" s="383"/>
      <c r="IHI12" s="380"/>
      <c r="IHJ12" s="376"/>
      <c r="IHK12" s="376"/>
      <c r="IHL12" s="381"/>
      <c r="IHM12" s="381"/>
      <c r="IHN12" s="382"/>
      <c r="IHO12" s="383"/>
      <c r="IHP12" s="383"/>
      <c r="IHQ12" s="383"/>
      <c r="IHR12" s="383"/>
      <c r="IHS12" s="383"/>
      <c r="IHT12" s="383"/>
      <c r="IHU12" s="380"/>
      <c r="IHV12" s="376"/>
      <c r="IHW12" s="376"/>
      <c r="IHX12" s="381"/>
      <c r="IHY12" s="381"/>
      <c r="IHZ12" s="382"/>
      <c r="IIA12" s="383"/>
      <c r="IIB12" s="383"/>
      <c r="IIC12" s="383"/>
      <c r="IID12" s="383"/>
      <c r="IIE12" s="383"/>
      <c r="IIF12" s="383"/>
      <c r="IIG12" s="380"/>
      <c r="IIH12" s="376"/>
      <c r="III12" s="376"/>
      <c r="IIJ12" s="381"/>
      <c r="IIK12" s="381"/>
      <c r="IIL12" s="382"/>
      <c r="IIM12" s="383"/>
      <c r="IIN12" s="383"/>
      <c r="IIO12" s="383"/>
      <c r="IIP12" s="383"/>
      <c r="IIQ12" s="383"/>
      <c r="IIR12" s="383"/>
      <c r="IIS12" s="380"/>
      <c r="IIT12" s="376"/>
      <c r="IIU12" s="376"/>
      <c r="IIV12" s="381"/>
      <c r="IIW12" s="381"/>
      <c r="IIX12" s="382"/>
      <c r="IIY12" s="383"/>
      <c r="IIZ12" s="383"/>
      <c r="IJA12" s="383"/>
      <c r="IJB12" s="383"/>
      <c r="IJC12" s="383"/>
      <c r="IJD12" s="383"/>
      <c r="IJE12" s="380"/>
      <c r="IJF12" s="376"/>
      <c r="IJG12" s="376"/>
      <c r="IJH12" s="381"/>
      <c r="IJI12" s="381"/>
      <c r="IJJ12" s="382"/>
      <c r="IJK12" s="383"/>
      <c r="IJL12" s="383"/>
      <c r="IJM12" s="383"/>
      <c r="IJN12" s="383"/>
      <c r="IJO12" s="383"/>
      <c r="IJP12" s="383"/>
      <c r="IJQ12" s="380"/>
      <c r="IJR12" s="376"/>
      <c r="IJS12" s="376"/>
      <c r="IJT12" s="381"/>
      <c r="IJU12" s="381"/>
      <c r="IJV12" s="382"/>
      <c r="IJW12" s="383"/>
      <c r="IJX12" s="383"/>
      <c r="IJY12" s="383"/>
      <c r="IJZ12" s="383"/>
      <c r="IKA12" s="383"/>
      <c r="IKB12" s="383"/>
      <c r="IKC12" s="380"/>
      <c r="IKD12" s="376"/>
      <c r="IKE12" s="376"/>
      <c r="IKF12" s="381"/>
      <c r="IKG12" s="381"/>
      <c r="IKH12" s="382"/>
      <c r="IKI12" s="383"/>
      <c r="IKJ12" s="383"/>
      <c r="IKK12" s="383"/>
      <c r="IKL12" s="383"/>
      <c r="IKM12" s="383"/>
      <c r="IKN12" s="383"/>
      <c r="IKO12" s="380"/>
      <c r="IKP12" s="376"/>
      <c r="IKQ12" s="376"/>
      <c r="IKR12" s="381"/>
      <c r="IKS12" s="381"/>
      <c r="IKT12" s="382"/>
      <c r="IKU12" s="383"/>
      <c r="IKV12" s="383"/>
      <c r="IKW12" s="383"/>
      <c r="IKX12" s="383"/>
      <c r="IKY12" s="383"/>
      <c r="IKZ12" s="383"/>
      <c r="ILA12" s="380"/>
      <c r="ILB12" s="376"/>
      <c r="ILC12" s="376"/>
      <c r="ILD12" s="381"/>
      <c r="ILE12" s="381"/>
      <c r="ILF12" s="382"/>
      <c r="ILG12" s="383"/>
      <c r="ILH12" s="383"/>
      <c r="ILI12" s="383"/>
      <c r="ILJ12" s="383"/>
      <c r="ILK12" s="383"/>
      <c r="ILL12" s="383"/>
      <c r="ILM12" s="380"/>
      <c r="ILN12" s="376"/>
      <c r="ILO12" s="376"/>
      <c r="ILP12" s="381"/>
      <c r="ILQ12" s="381"/>
      <c r="ILR12" s="382"/>
      <c r="ILS12" s="383"/>
      <c r="ILT12" s="383"/>
      <c r="ILU12" s="383"/>
      <c r="ILV12" s="383"/>
      <c r="ILW12" s="383"/>
      <c r="ILX12" s="383"/>
      <c r="ILY12" s="380"/>
      <c r="ILZ12" s="376"/>
      <c r="IMA12" s="376"/>
      <c r="IMB12" s="381"/>
      <c r="IMC12" s="381"/>
      <c r="IMD12" s="382"/>
      <c r="IME12" s="383"/>
      <c r="IMF12" s="383"/>
      <c r="IMG12" s="383"/>
      <c r="IMH12" s="383"/>
      <c r="IMI12" s="383"/>
      <c r="IMJ12" s="383"/>
      <c r="IMK12" s="380"/>
      <c r="IML12" s="376"/>
      <c r="IMM12" s="376"/>
      <c r="IMN12" s="381"/>
      <c r="IMO12" s="381"/>
      <c r="IMP12" s="382"/>
      <c r="IMQ12" s="383"/>
      <c r="IMR12" s="383"/>
      <c r="IMS12" s="383"/>
      <c r="IMT12" s="383"/>
      <c r="IMU12" s="383"/>
      <c r="IMV12" s="383"/>
      <c r="IMW12" s="380"/>
      <c r="IMX12" s="376"/>
      <c r="IMY12" s="376"/>
      <c r="IMZ12" s="381"/>
      <c r="INA12" s="381"/>
      <c r="INB12" s="382"/>
      <c r="INC12" s="383"/>
      <c r="IND12" s="383"/>
      <c r="INE12" s="383"/>
      <c r="INF12" s="383"/>
      <c r="ING12" s="383"/>
      <c r="INH12" s="383"/>
      <c r="INI12" s="380"/>
      <c r="INJ12" s="376"/>
      <c r="INK12" s="376"/>
      <c r="INL12" s="381"/>
      <c r="INM12" s="381"/>
      <c r="INN12" s="382"/>
      <c r="INO12" s="383"/>
      <c r="INP12" s="383"/>
      <c r="INQ12" s="383"/>
      <c r="INR12" s="383"/>
      <c r="INS12" s="383"/>
      <c r="INT12" s="383"/>
      <c r="INU12" s="380"/>
      <c r="INV12" s="376"/>
      <c r="INW12" s="376"/>
      <c r="INX12" s="381"/>
      <c r="INY12" s="381"/>
      <c r="INZ12" s="382"/>
      <c r="IOA12" s="383"/>
      <c r="IOB12" s="383"/>
      <c r="IOC12" s="383"/>
      <c r="IOD12" s="383"/>
      <c r="IOE12" s="383"/>
      <c r="IOF12" s="383"/>
      <c r="IOG12" s="380"/>
      <c r="IOH12" s="376"/>
      <c r="IOI12" s="376"/>
      <c r="IOJ12" s="381"/>
      <c r="IOK12" s="381"/>
      <c r="IOL12" s="382"/>
      <c r="IOM12" s="383"/>
      <c r="ION12" s="383"/>
      <c r="IOO12" s="383"/>
      <c r="IOP12" s="383"/>
      <c r="IOQ12" s="383"/>
      <c r="IOR12" s="383"/>
      <c r="IOS12" s="380"/>
      <c r="IOT12" s="376"/>
      <c r="IOU12" s="376"/>
      <c r="IOV12" s="381"/>
      <c r="IOW12" s="381"/>
      <c r="IOX12" s="382"/>
      <c r="IOY12" s="383"/>
      <c r="IOZ12" s="383"/>
      <c r="IPA12" s="383"/>
      <c r="IPB12" s="383"/>
      <c r="IPC12" s="383"/>
      <c r="IPD12" s="383"/>
      <c r="IPE12" s="380"/>
      <c r="IPF12" s="376"/>
      <c r="IPG12" s="376"/>
      <c r="IPH12" s="381"/>
      <c r="IPI12" s="381"/>
      <c r="IPJ12" s="382"/>
      <c r="IPK12" s="383"/>
      <c r="IPL12" s="383"/>
      <c r="IPM12" s="383"/>
      <c r="IPN12" s="383"/>
      <c r="IPO12" s="383"/>
      <c r="IPP12" s="383"/>
      <c r="IPQ12" s="380"/>
      <c r="IPR12" s="376"/>
      <c r="IPS12" s="376"/>
      <c r="IPT12" s="381"/>
      <c r="IPU12" s="381"/>
      <c r="IPV12" s="382"/>
      <c r="IPW12" s="383"/>
      <c r="IPX12" s="383"/>
      <c r="IPY12" s="383"/>
      <c r="IPZ12" s="383"/>
      <c r="IQA12" s="383"/>
      <c r="IQB12" s="383"/>
      <c r="IQC12" s="380"/>
      <c r="IQD12" s="376"/>
      <c r="IQE12" s="376"/>
      <c r="IQF12" s="381"/>
      <c r="IQG12" s="381"/>
      <c r="IQH12" s="382"/>
      <c r="IQI12" s="383"/>
      <c r="IQJ12" s="383"/>
      <c r="IQK12" s="383"/>
      <c r="IQL12" s="383"/>
      <c r="IQM12" s="383"/>
      <c r="IQN12" s="383"/>
      <c r="IQO12" s="380"/>
      <c r="IQP12" s="376"/>
      <c r="IQQ12" s="376"/>
      <c r="IQR12" s="381"/>
      <c r="IQS12" s="381"/>
      <c r="IQT12" s="382"/>
      <c r="IQU12" s="383"/>
      <c r="IQV12" s="383"/>
      <c r="IQW12" s="383"/>
      <c r="IQX12" s="383"/>
      <c r="IQY12" s="383"/>
      <c r="IQZ12" s="383"/>
      <c r="IRA12" s="380"/>
      <c r="IRB12" s="376"/>
      <c r="IRC12" s="376"/>
      <c r="IRD12" s="381"/>
      <c r="IRE12" s="381"/>
      <c r="IRF12" s="382"/>
      <c r="IRG12" s="383"/>
      <c r="IRH12" s="383"/>
      <c r="IRI12" s="383"/>
      <c r="IRJ12" s="383"/>
      <c r="IRK12" s="383"/>
      <c r="IRL12" s="383"/>
      <c r="IRM12" s="380"/>
      <c r="IRN12" s="376"/>
      <c r="IRO12" s="376"/>
      <c r="IRP12" s="381"/>
      <c r="IRQ12" s="381"/>
      <c r="IRR12" s="382"/>
      <c r="IRS12" s="383"/>
      <c r="IRT12" s="383"/>
      <c r="IRU12" s="383"/>
      <c r="IRV12" s="383"/>
      <c r="IRW12" s="383"/>
      <c r="IRX12" s="383"/>
      <c r="IRY12" s="380"/>
      <c r="IRZ12" s="376"/>
      <c r="ISA12" s="376"/>
      <c r="ISB12" s="381"/>
      <c r="ISC12" s="381"/>
      <c r="ISD12" s="382"/>
      <c r="ISE12" s="383"/>
      <c r="ISF12" s="383"/>
      <c r="ISG12" s="383"/>
      <c r="ISH12" s="383"/>
      <c r="ISI12" s="383"/>
      <c r="ISJ12" s="383"/>
      <c r="ISK12" s="380"/>
      <c r="ISL12" s="376"/>
      <c r="ISM12" s="376"/>
      <c r="ISN12" s="381"/>
      <c r="ISO12" s="381"/>
      <c r="ISP12" s="382"/>
      <c r="ISQ12" s="383"/>
      <c r="ISR12" s="383"/>
      <c r="ISS12" s="383"/>
      <c r="IST12" s="383"/>
      <c r="ISU12" s="383"/>
      <c r="ISV12" s="383"/>
      <c r="ISW12" s="380"/>
      <c r="ISX12" s="376"/>
      <c r="ISY12" s="376"/>
      <c r="ISZ12" s="381"/>
      <c r="ITA12" s="381"/>
      <c r="ITB12" s="382"/>
      <c r="ITC12" s="383"/>
      <c r="ITD12" s="383"/>
      <c r="ITE12" s="383"/>
      <c r="ITF12" s="383"/>
      <c r="ITG12" s="383"/>
      <c r="ITH12" s="383"/>
      <c r="ITI12" s="380"/>
      <c r="ITJ12" s="376"/>
      <c r="ITK12" s="376"/>
      <c r="ITL12" s="381"/>
      <c r="ITM12" s="381"/>
      <c r="ITN12" s="382"/>
      <c r="ITO12" s="383"/>
      <c r="ITP12" s="383"/>
      <c r="ITQ12" s="383"/>
      <c r="ITR12" s="383"/>
      <c r="ITS12" s="383"/>
      <c r="ITT12" s="383"/>
      <c r="ITU12" s="380"/>
      <c r="ITV12" s="376"/>
      <c r="ITW12" s="376"/>
      <c r="ITX12" s="381"/>
      <c r="ITY12" s="381"/>
      <c r="ITZ12" s="382"/>
      <c r="IUA12" s="383"/>
      <c r="IUB12" s="383"/>
      <c r="IUC12" s="383"/>
      <c r="IUD12" s="383"/>
      <c r="IUE12" s="383"/>
      <c r="IUF12" s="383"/>
      <c r="IUG12" s="380"/>
      <c r="IUH12" s="376"/>
      <c r="IUI12" s="376"/>
      <c r="IUJ12" s="381"/>
      <c r="IUK12" s="381"/>
      <c r="IUL12" s="382"/>
      <c r="IUM12" s="383"/>
      <c r="IUN12" s="383"/>
      <c r="IUO12" s="383"/>
      <c r="IUP12" s="383"/>
      <c r="IUQ12" s="383"/>
      <c r="IUR12" s="383"/>
      <c r="IUS12" s="380"/>
      <c r="IUT12" s="376"/>
      <c r="IUU12" s="376"/>
      <c r="IUV12" s="381"/>
      <c r="IUW12" s="381"/>
      <c r="IUX12" s="382"/>
      <c r="IUY12" s="383"/>
      <c r="IUZ12" s="383"/>
      <c r="IVA12" s="383"/>
      <c r="IVB12" s="383"/>
      <c r="IVC12" s="383"/>
      <c r="IVD12" s="383"/>
      <c r="IVE12" s="380"/>
      <c r="IVF12" s="376"/>
      <c r="IVG12" s="376"/>
      <c r="IVH12" s="381"/>
      <c r="IVI12" s="381"/>
      <c r="IVJ12" s="382"/>
      <c r="IVK12" s="383"/>
      <c r="IVL12" s="383"/>
      <c r="IVM12" s="383"/>
      <c r="IVN12" s="383"/>
      <c r="IVO12" s="383"/>
      <c r="IVP12" s="383"/>
      <c r="IVQ12" s="380"/>
      <c r="IVR12" s="376"/>
      <c r="IVS12" s="376"/>
      <c r="IVT12" s="381"/>
      <c r="IVU12" s="381"/>
      <c r="IVV12" s="382"/>
      <c r="IVW12" s="383"/>
      <c r="IVX12" s="383"/>
      <c r="IVY12" s="383"/>
      <c r="IVZ12" s="383"/>
      <c r="IWA12" s="383"/>
      <c r="IWB12" s="383"/>
      <c r="IWC12" s="380"/>
      <c r="IWD12" s="376"/>
      <c r="IWE12" s="376"/>
      <c r="IWF12" s="381"/>
      <c r="IWG12" s="381"/>
      <c r="IWH12" s="382"/>
      <c r="IWI12" s="383"/>
      <c r="IWJ12" s="383"/>
      <c r="IWK12" s="383"/>
      <c r="IWL12" s="383"/>
      <c r="IWM12" s="383"/>
      <c r="IWN12" s="383"/>
      <c r="IWO12" s="380"/>
      <c r="IWP12" s="376"/>
      <c r="IWQ12" s="376"/>
      <c r="IWR12" s="381"/>
      <c r="IWS12" s="381"/>
      <c r="IWT12" s="382"/>
      <c r="IWU12" s="383"/>
      <c r="IWV12" s="383"/>
      <c r="IWW12" s="383"/>
      <c r="IWX12" s="383"/>
      <c r="IWY12" s="383"/>
      <c r="IWZ12" s="383"/>
      <c r="IXA12" s="380"/>
      <c r="IXB12" s="376"/>
      <c r="IXC12" s="376"/>
      <c r="IXD12" s="381"/>
      <c r="IXE12" s="381"/>
      <c r="IXF12" s="382"/>
      <c r="IXG12" s="383"/>
      <c r="IXH12" s="383"/>
      <c r="IXI12" s="383"/>
      <c r="IXJ12" s="383"/>
      <c r="IXK12" s="383"/>
      <c r="IXL12" s="383"/>
      <c r="IXM12" s="380"/>
      <c r="IXN12" s="376"/>
      <c r="IXO12" s="376"/>
      <c r="IXP12" s="381"/>
      <c r="IXQ12" s="381"/>
      <c r="IXR12" s="382"/>
      <c r="IXS12" s="383"/>
      <c r="IXT12" s="383"/>
      <c r="IXU12" s="383"/>
      <c r="IXV12" s="383"/>
      <c r="IXW12" s="383"/>
      <c r="IXX12" s="383"/>
      <c r="IXY12" s="380"/>
      <c r="IXZ12" s="376"/>
      <c r="IYA12" s="376"/>
      <c r="IYB12" s="381"/>
      <c r="IYC12" s="381"/>
      <c r="IYD12" s="382"/>
      <c r="IYE12" s="383"/>
      <c r="IYF12" s="383"/>
      <c r="IYG12" s="383"/>
      <c r="IYH12" s="383"/>
      <c r="IYI12" s="383"/>
      <c r="IYJ12" s="383"/>
      <c r="IYK12" s="380"/>
      <c r="IYL12" s="376"/>
      <c r="IYM12" s="376"/>
      <c r="IYN12" s="381"/>
      <c r="IYO12" s="381"/>
      <c r="IYP12" s="382"/>
      <c r="IYQ12" s="383"/>
      <c r="IYR12" s="383"/>
      <c r="IYS12" s="383"/>
      <c r="IYT12" s="383"/>
      <c r="IYU12" s="383"/>
      <c r="IYV12" s="383"/>
      <c r="IYW12" s="380"/>
      <c r="IYX12" s="376"/>
      <c r="IYY12" s="376"/>
      <c r="IYZ12" s="381"/>
      <c r="IZA12" s="381"/>
      <c r="IZB12" s="382"/>
      <c r="IZC12" s="383"/>
      <c r="IZD12" s="383"/>
      <c r="IZE12" s="383"/>
      <c r="IZF12" s="383"/>
      <c r="IZG12" s="383"/>
      <c r="IZH12" s="383"/>
      <c r="IZI12" s="380"/>
      <c r="IZJ12" s="376"/>
      <c r="IZK12" s="376"/>
      <c r="IZL12" s="381"/>
      <c r="IZM12" s="381"/>
      <c r="IZN12" s="382"/>
      <c r="IZO12" s="383"/>
      <c r="IZP12" s="383"/>
      <c r="IZQ12" s="383"/>
      <c r="IZR12" s="383"/>
      <c r="IZS12" s="383"/>
      <c r="IZT12" s="383"/>
      <c r="IZU12" s="380"/>
      <c r="IZV12" s="376"/>
      <c r="IZW12" s="376"/>
      <c r="IZX12" s="381"/>
      <c r="IZY12" s="381"/>
      <c r="IZZ12" s="382"/>
      <c r="JAA12" s="383"/>
      <c r="JAB12" s="383"/>
      <c r="JAC12" s="383"/>
      <c r="JAD12" s="383"/>
      <c r="JAE12" s="383"/>
      <c r="JAF12" s="383"/>
      <c r="JAG12" s="380"/>
      <c r="JAH12" s="376"/>
      <c r="JAI12" s="376"/>
      <c r="JAJ12" s="381"/>
      <c r="JAK12" s="381"/>
      <c r="JAL12" s="382"/>
      <c r="JAM12" s="383"/>
      <c r="JAN12" s="383"/>
      <c r="JAO12" s="383"/>
      <c r="JAP12" s="383"/>
      <c r="JAQ12" s="383"/>
      <c r="JAR12" s="383"/>
      <c r="JAS12" s="380"/>
      <c r="JAT12" s="376"/>
      <c r="JAU12" s="376"/>
      <c r="JAV12" s="381"/>
      <c r="JAW12" s="381"/>
      <c r="JAX12" s="382"/>
      <c r="JAY12" s="383"/>
      <c r="JAZ12" s="383"/>
      <c r="JBA12" s="383"/>
      <c r="JBB12" s="383"/>
      <c r="JBC12" s="383"/>
      <c r="JBD12" s="383"/>
      <c r="JBE12" s="380"/>
      <c r="JBF12" s="376"/>
      <c r="JBG12" s="376"/>
      <c r="JBH12" s="381"/>
      <c r="JBI12" s="381"/>
      <c r="JBJ12" s="382"/>
      <c r="JBK12" s="383"/>
      <c r="JBL12" s="383"/>
      <c r="JBM12" s="383"/>
      <c r="JBN12" s="383"/>
      <c r="JBO12" s="383"/>
      <c r="JBP12" s="383"/>
      <c r="JBQ12" s="380"/>
      <c r="JBR12" s="376"/>
      <c r="JBS12" s="376"/>
      <c r="JBT12" s="381"/>
      <c r="JBU12" s="381"/>
      <c r="JBV12" s="382"/>
      <c r="JBW12" s="383"/>
      <c r="JBX12" s="383"/>
      <c r="JBY12" s="383"/>
      <c r="JBZ12" s="383"/>
      <c r="JCA12" s="383"/>
      <c r="JCB12" s="383"/>
      <c r="JCC12" s="380"/>
      <c r="JCD12" s="376"/>
      <c r="JCE12" s="376"/>
      <c r="JCF12" s="381"/>
      <c r="JCG12" s="381"/>
      <c r="JCH12" s="382"/>
      <c r="JCI12" s="383"/>
      <c r="JCJ12" s="383"/>
      <c r="JCK12" s="383"/>
      <c r="JCL12" s="383"/>
      <c r="JCM12" s="383"/>
      <c r="JCN12" s="383"/>
      <c r="JCO12" s="380"/>
      <c r="JCP12" s="376"/>
      <c r="JCQ12" s="376"/>
      <c r="JCR12" s="381"/>
      <c r="JCS12" s="381"/>
      <c r="JCT12" s="382"/>
      <c r="JCU12" s="383"/>
      <c r="JCV12" s="383"/>
      <c r="JCW12" s="383"/>
      <c r="JCX12" s="383"/>
      <c r="JCY12" s="383"/>
      <c r="JCZ12" s="383"/>
      <c r="JDA12" s="380"/>
      <c r="JDB12" s="376"/>
      <c r="JDC12" s="376"/>
      <c r="JDD12" s="381"/>
      <c r="JDE12" s="381"/>
      <c r="JDF12" s="382"/>
      <c r="JDG12" s="383"/>
      <c r="JDH12" s="383"/>
      <c r="JDI12" s="383"/>
      <c r="JDJ12" s="383"/>
      <c r="JDK12" s="383"/>
      <c r="JDL12" s="383"/>
      <c r="JDM12" s="380"/>
      <c r="JDN12" s="376"/>
      <c r="JDO12" s="376"/>
      <c r="JDP12" s="381"/>
      <c r="JDQ12" s="381"/>
      <c r="JDR12" s="382"/>
      <c r="JDS12" s="383"/>
      <c r="JDT12" s="383"/>
      <c r="JDU12" s="383"/>
      <c r="JDV12" s="383"/>
      <c r="JDW12" s="383"/>
      <c r="JDX12" s="383"/>
      <c r="JDY12" s="380"/>
      <c r="JDZ12" s="376"/>
      <c r="JEA12" s="376"/>
      <c r="JEB12" s="381"/>
      <c r="JEC12" s="381"/>
      <c r="JED12" s="382"/>
      <c r="JEE12" s="383"/>
      <c r="JEF12" s="383"/>
      <c r="JEG12" s="383"/>
      <c r="JEH12" s="383"/>
      <c r="JEI12" s="383"/>
      <c r="JEJ12" s="383"/>
      <c r="JEK12" s="380"/>
      <c r="JEL12" s="376"/>
      <c r="JEM12" s="376"/>
      <c r="JEN12" s="381"/>
      <c r="JEO12" s="381"/>
      <c r="JEP12" s="382"/>
      <c r="JEQ12" s="383"/>
      <c r="JER12" s="383"/>
      <c r="JES12" s="383"/>
      <c r="JET12" s="383"/>
      <c r="JEU12" s="383"/>
      <c r="JEV12" s="383"/>
      <c r="JEW12" s="380"/>
      <c r="JEX12" s="376"/>
      <c r="JEY12" s="376"/>
      <c r="JEZ12" s="381"/>
      <c r="JFA12" s="381"/>
      <c r="JFB12" s="382"/>
      <c r="JFC12" s="383"/>
      <c r="JFD12" s="383"/>
      <c r="JFE12" s="383"/>
      <c r="JFF12" s="383"/>
      <c r="JFG12" s="383"/>
      <c r="JFH12" s="383"/>
      <c r="JFI12" s="380"/>
      <c r="JFJ12" s="376"/>
      <c r="JFK12" s="376"/>
      <c r="JFL12" s="381"/>
      <c r="JFM12" s="381"/>
      <c r="JFN12" s="382"/>
      <c r="JFO12" s="383"/>
      <c r="JFP12" s="383"/>
      <c r="JFQ12" s="383"/>
      <c r="JFR12" s="383"/>
      <c r="JFS12" s="383"/>
      <c r="JFT12" s="383"/>
      <c r="JFU12" s="380"/>
      <c r="JFV12" s="376"/>
      <c r="JFW12" s="376"/>
      <c r="JFX12" s="381"/>
      <c r="JFY12" s="381"/>
      <c r="JFZ12" s="382"/>
      <c r="JGA12" s="383"/>
      <c r="JGB12" s="383"/>
      <c r="JGC12" s="383"/>
      <c r="JGD12" s="383"/>
      <c r="JGE12" s="383"/>
      <c r="JGF12" s="383"/>
      <c r="JGG12" s="380"/>
      <c r="JGH12" s="376"/>
      <c r="JGI12" s="376"/>
      <c r="JGJ12" s="381"/>
      <c r="JGK12" s="381"/>
      <c r="JGL12" s="382"/>
      <c r="JGM12" s="383"/>
      <c r="JGN12" s="383"/>
      <c r="JGO12" s="383"/>
      <c r="JGP12" s="383"/>
      <c r="JGQ12" s="383"/>
      <c r="JGR12" s="383"/>
      <c r="JGS12" s="380"/>
      <c r="JGT12" s="376"/>
      <c r="JGU12" s="376"/>
      <c r="JGV12" s="381"/>
      <c r="JGW12" s="381"/>
      <c r="JGX12" s="382"/>
      <c r="JGY12" s="383"/>
      <c r="JGZ12" s="383"/>
      <c r="JHA12" s="383"/>
      <c r="JHB12" s="383"/>
      <c r="JHC12" s="383"/>
      <c r="JHD12" s="383"/>
      <c r="JHE12" s="380"/>
      <c r="JHF12" s="376"/>
      <c r="JHG12" s="376"/>
      <c r="JHH12" s="381"/>
      <c r="JHI12" s="381"/>
      <c r="JHJ12" s="382"/>
      <c r="JHK12" s="383"/>
      <c r="JHL12" s="383"/>
      <c r="JHM12" s="383"/>
      <c r="JHN12" s="383"/>
      <c r="JHO12" s="383"/>
      <c r="JHP12" s="383"/>
      <c r="JHQ12" s="380"/>
      <c r="JHR12" s="376"/>
      <c r="JHS12" s="376"/>
      <c r="JHT12" s="381"/>
      <c r="JHU12" s="381"/>
      <c r="JHV12" s="382"/>
      <c r="JHW12" s="383"/>
      <c r="JHX12" s="383"/>
      <c r="JHY12" s="383"/>
      <c r="JHZ12" s="383"/>
      <c r="JIA12" s="383"/>
      <c r="JIB12" s="383"/>
      <c r="JIC12" s="380"/>
      <c r="JID12" s="376"/>
      <c r="JIE12" s="376"/>
      <c r="JIF12" s="381"/>
      <c r="JIG12" s="381"/>
      <c r="JIH12" s="382"/>
      <c r="JII12" s="383"/>
      <c r="JIJ12" s="383"/>
      <c r="JIK12" s="383"/>
      <c r="JIL12" s="383"/>
      <c r="JIM12" s="383"/>
      <c r="JIN12" s="383"/>
      <c r="JIO12" s="380"/>
      <c r="JIP12" s="376"/>
      <c r="JIQ12" s="376"/>
      <c r="JIR12" s="381"/>
      <c r="JIS12" s="381"/>
      <c r="JIT12" s="382"/>
      <c r="JIU12" s="383"/>
      <c r="JIV12" s="383"/>
      <c r="JIW12" s="383"/>
      <c r="JIX12" s="383"/>
      <c r="JIY12" s="383"/>
      <c r="JIZ12" s="383"/>
      <c r="JJA12" s="380"/>
      <c r="JJB12" s="376"/>
      <c r="JJC12" s="376"/>
      <c r="JJD12" s="381"/>
      <c r="JJE12" s="381"/>
      <c r="JJF12" s="382"/>
      <c r="JJG12" s="383"/>
      <c r="JJH12" s="383"/>
      <c r="JJI12" s="383"/>
      <c r="JJJ12" s="383"/>
      <c r="JJK12" s="383"/>
      <c r="JJL12" s="383"/>
      <c r="JJM12" s="380"/>
      <c r="JJN12" s="376"/>
      <c r="JJO12" s="376"/>
      <c r="JJP12" s="381"/>
      <c r="JJQ12" s="381"/>
      <c r="JJR12" s="382"/>
      <c r="JJS12" s="383"/>
      <c r="JJT12" s="383"/>
      <c r="JJU12" s="383"/>
      <c r="JJV12" s="383"/>
      <c r="JJW12" s="383"/>
      <c r="JJX12" s="383"/>
      <c r="JJY12" s="380"/>
      <c r="JJZ12" s="376"/>
      <c r="JKA12" s="376"/>
      <c r="JKB12" s="381"/>
      <c r="JKC12" s="381"/>
      <c r="JKD12" s="382"/>
      <c r="JKE12" s="383"/>
      <c r="JKF12" s="383"/>
      <c r="JKG12" s="383"/>
      <c r="JKH12" s="383"/>
      <c r="JKI12" s="383"/>
      <c r="JKJ12" s="383"/>
      <c r="JKK12" s="380"/>
      <c r="JKL12" s="376"/>
      <c r="JKM12" s="376"/>
      <c r="JKN12" s="381"/>
      <c r="JKO12" s="381"/>
      <c r="JKP12" s="382"/>
      <c r="JKQ12" s="383"/>
      <c r="JKR12" s="383"/>
      <c r="JKS12" s="383"/>
      <c r="JKT12" s="383"/>
      <c r="JKU12" s="383"/>
      <c r="JKV12" s="383"/>
      <c r="JKW12" s="380"/>
      <c r="JKX12" s="376"/>
      <c r="JKY12" s="376"/>
      <c r="JKZ12" s="381"/>
      <c r="JLA12" s="381"/>
      <c r="JLB12" s="382"/>
      <c r="JLC12" s="383"/>
      <c r="JLD12" s="383"/>
      <c r="JLE12" s="383"/>
      <c r="JLF12" s="383"/>
      <c r="JLG12" s="383"/>
      <c r="JLH12" s="383"/>
      <c r="JLI12" s="380"/>
      <c r="JLJ12" s="376"/>
      <c r="JLK12" s="376"/>
      <c r="JLL12" s="381"/>
      <c r="JLM12" s="381"/>
      <c r="JLN12" s="382"/>
      <c r="JLO12" s="383"/>
      <c r="JLP12" s="383"/>
      <c r="JLQ12" s="383"/>
      <c r="JLR12" s="383"/>
      <c r="JLS12" s="383"/>
      <c r="JLT12" s="383"/>
      <c r="JLU12" s="380"/>
      <c r="JLV12" s="376"/>
      <c r="JLW12" s="376"/>
      <c r="JLX12" s="381"/>
      <c r="JLY12" s="381"/>
      <c r="JLZ12" s="382"/>
      <c r="JMA12" s="383"/>
      <c r="JMB12" s="383"/>
      <c r="JMC12" s="383"/>
      <c r="JMD12" s="383"/>
      <c r="JME12" s="383"/>
      <c r="JMF12" s="383"/>
      <c r="JMG12" s="380"/>
      <c r="JMH12" s="376"/>
      <c r="JMI12" s="376"/>
      <c r="JMJ12" s="381"/>
      <c r="JMK12" s="381"/>
      <c r="JML12" s="382"/>
      <c r="JMM12" s="383"/>
      <c r="JMN12" s="383"/>
      <c r="JMO12" s="383"/>
      <c r="JMP12" s="383"/>
      <c r="JMQ12" s="383"/>
      <c r="JMR12" s="383"/>
      <c r="JMS12" s="380"/>
      <c r="JMT12" s="376"/>
      <c r="JMU12" s="376"/>
      <c r="JMV12" s="381"/>
      <c r="JMW12" s="381"/>
      <c r="JMX12" s="382"/>
      <c r="JMY12" s="383"/>
      <c r="JMZ12" s="383"/>
      <c r="JNA12" s="383"/>
      <c r="JNB12" s="383"/>
      <c r="JNC12" s="383"/>
      <c r="JND12" s="383"/>
      <c r="JNE12" s="380"/>
      <c r="JNF12" s="376"/>
      <c r="JNG12" s="376"/>
      <c r="JNH12" s="381"/>
      <c r="JNI12" s="381"/>
      <c r="JNJ12" s="382"/>
      <c r="JNK12" s="383"/>
      <c r="JNL12" s="383"/>
      <c r="JNM12" s="383"/>
      <c r="JNN12" s="383"/>
      <c r="JNO12" s="383"/>
      <c r="JNP12" s="383"/>
      <c r="JNQ12" s="380"/>
      <c r="JNR12" s="376"/>
      <c r="JNS12" s="376"/>
      <c r="JNT12" s="381"/>
      <c r="JNU12" s="381"/>
      <c r="JNV12" s="382"/>
      <c r="JNW12" s="383"/>
      <c r="JNX12" s="383"/>
      <c r="JNY12" s="383"/>
      <c r="JNZ12" s="383"/>
      <c r="JOA12" s="383"/>
      <c r="JOB12" s="383"/>
      <c r="JOC12" s="380"/>
      <c r="JOD12" s="376"/>
      <c r="JOE12" s="376"/>
      <c r="JOF12" s="381"/>
      <c r="JOG12" s="381"/>
      <c r="JOH12" s="382"/>
      <c r="JOI12" s="383"/>
      <c r="JOJ12" s="383"/>
      <c r="JOK12" s="383"/>
      <c r="JOL12" s="383"/>
      <c r="JOM12" s="383"/>
      <c r="JON12" s="383"/>
      <c r="JOO12" s="380"/>
      <c r="JOP12" s="376"/>
      <c r="JOQ12" s="376"/>
      <c r="JOR12" s="381"/>
      <c r="JOS12" s="381"/>
      <c r="JOT12" s="382"/>
      <c r="JOU12" s="383"/>
      <c r="JOV12" s="383"/>
      <c r="JOW12" s="383"/>
      <c r="JOX12" s="383"/>
      <c r="JOY12" s="383"/>
      <c r="JOZ12" s="383"/>
      <c r="JPA12" s="380"/>
      <c r="JPB12" s="376"/>
      <c r="JPC12" s="376"/>
      <c r="JPD12" s="381"/>
      <c r="JPE12" s="381"/>
      <c r="JPF12" s="382"/>
      <c r="JPG12" s="383"/>
      <c r="JPH12" s="383"/>
      <c r="JPI12" s="383"/>
      <c r="JPJ12" s="383"/>
      <c r="JPK12" s="383"/>
      <c r="JPL12" s="383"/>
      <c r="JPM12" s="380"/>
      <c r="JPN12" s="376"/>
      <c r="JPO12" s="376"/>
      <c r="JPP12" s="381"/>
      <c r="JPQ12" s="381"/>
      <c r="JPR12" s="382"/>
      <c r="JPS12" s="383"/>
      <c r="JPT12" s="383"/>
      <c r="JPU12" s="383"/>
      <c r="JPV12" s="383"/>
      <c r="JPW12" s="383"/>
      <c r="JPX12" s="383"/>
      <c r="JPY12" s="380"/>
      <c r="JPZ12" s="376"/>
      <c r="JQA12" s="376"/>
      <c r="JQB12" s="381"/>
      <c r="JQC12" s="381"/>
      <c r="JQD12" s="382"/>
      <c r="JQE12" s="383"/>
      <c r="JQF12" s="383"/>
      <c r="JQG12" s="383"/>
      <c r="JQH12" s="383"/>
      <c r="JQI12" s="383"/>
      <c r="JQJ12" s="383"/>
      <c r="JQK12" s="380"/>
      <c r="JQL12" s="376"/>
      <c r="JQM12" s="376"/>
      <c r="JQN12" s="381"/>
      <c r="JQO12" s="381"/>
      <c r="JQP12" s="382"/>
      <c r="JQQ12" s="383"/>
      <c r="JQR12" s="383"/>
      <c r="JQS12" s="383"/>
      <c r="JQT12" s="383"/>
      <c r="JQU12" s="383"/>
      <c r="JQV12" s="383"/>
      <c r="JQW12" s="380"/>
      <c r="JQX12" s="376"/>
      <c r="JQY12" s="376"/>
      <c r="JQZ12" s="381"/>
      <c r="JRA12" s="381"/>
      <c r="JRB12" s="382"/>
      <c r="JRC12" s="383"/>
      <c r="JRD12" s="383"/>
      <c r="JRE12" s="383"/>
      <c r="JRF12" s="383"/>
      <c r="JRG12" s="383"/>
      <c r="JRH12" s="383"/>
      <c r="JRI12" s="380"/>
      <c r="JRJ12" s="376"/>
      <c r="JRK12" s="376"/>
      <c r="JRL12" s="381"/>
      <c r="JRM12" s="381"/>
      <c r="JRN12" s="382"/>
      <c r="JRO12" s="383"/>
      <c r="JRP12" s="383"/>
      <c r="JRQ12" s="383"/>
      <c r="JRR12" s="383"/>
      <c r="JRS12" s="383"/>
      <c r="JRT12" s="383"/>
      <c r="JRU12" s="380"/>
      <c r="JRV12" s="376"/>
      <c r="JRW12" s="376"/>
      <c r="JRX12" s="381"/>
      <c r="JRY12" s="381"/>
      <c r="JRZ12" s="382"/>
      <c r="JSA12" s="383"/>
      <c r="JSB12" s="383"/>
      <c r="JSC12" s="383"/>
      <c r="JSD12" s="383"/>
      <c r="JSE12" s="383"/>
      <c r="JSF12" s="383"/>
      <c r="JSG12" s="380"/>
      <c r="JSH12" s="376"/>
      <c r="JSI12" s="376"/>
      <c r="JSJ12" s="381"/>
      <c r="JSK12" s="381"/>
      <c r="JSL12" s="382"/>
      <c r="JSM12" s="383"/>
      <c r="JSN12" s="383"/>
      <c r="JSO12" s="383"/>
      <c r="JSP12" s="383"/>
      <c r="JSQ12" s="383"/>
      <c r="JSR12" s="383"/>
      <c r="JSS12" s="380"/>
      <c r="JST12" s="376"/>
      <c r="JSU12" s="376"/>
      <c r="JSV12" s="381"/>
      <c r="JSW12" s="381"/>
      <c r="JSX12" s="382"/>
      <c r="JSY12" s="383"/>
      <c r="JSZ12" s="383"/>
      <c r="JTA12" s="383"/>
      <c r="JTB12" s="383"/>
      <c r="JTC12" s="383"/>
      <c r="JTD12" s="383"/>
      <c r="JTE12" s="380"/>
      <c r="JTF12" s="376"/>
      <c r="JTG12" s="376"/>
      <c r="JTH12" s="381"/>
      <c r="JTI12" s="381"/>
      <c r="JTJ12" s="382"/>
      <c r="JTK12" s="383"/>
      <c r="JTL12" s="383"/>
      <c r="JTM12" s="383"/>
      <c r="JTN12" s="383"/>
      <c r="JTO12" s="383"/>
      <c r="JTP12" s="383"/>
      <c r="JTQ12" s="380"/>
      <c r="JTR12" s="376"/>
      <c r="JTS12" s="376"/>
      <c r="JTT12" s="381"/>
      <c r="JTU12" s="381"/>
      <c r="JTV12" s="382"/>
      <c r="JTW12" s="383"/>
      <c r="JTX12" s="383"/>
      <c r="JTY12" s="383"/>
      <c r="JTZ12" s="383"/>
      <c r="JUA12" s="383"/>
      <c r="JUB12" s="383"/>
      <c r="JUC12" s="380"/>
      <c r="JUD12" s="376"/>
      <c r="JUE12" s="376"/>
      <c r="JUF12" s="381"/>
      <c r="JUG12" s="381"/>
      <c r="JUH12" s="382"/>
      <c r="JUI12" s="383"/>
      <c r="JUJ12" s="383"/>
      <c r="JUK12" s="383"/>
      <c r="JUL12" s="383"/>
      <c r="JUM12" s="383"/>
      <c r="JUN12" s="383"/>
      <c r="JUO12" s="380"/>
      <c r="JUP12" s="376"/>
      <c r="JUQ12" s="376"/>
      <c r="JUR12" s="381"/>
      <c r="JUS12" s="381"/>
      <c r="JUT12" s="382"/>
      <c r="JUU12" s="383"/>
      <c r="JUV12" s="383"/>
      <c r="JUW12" s="383"/>
      <c r="JUX12" s="383"/>
      <c r="JUY12" s="383"/>
      <c r="JUZ12" s="383"/>
      <c r="JVA12" s="380"/>
      <c r="JVB12" s="376"/>
      <c r="JVC12" s="376"/>
      <c r="JVD12" s="381"/>
      <c r="JVE12" s="381"/>
      <c r="JVF12" s="382"/>
      <c r="JVG12" s="383"/>
      <c r="JVH12" s="383"/>
      <c r="JVI12" s="383"/>
      <c r="JVJ12" s="383"/>
      <c r="JVK12" s="383"/>
      <c r="JVL12" s="383"/>
      <c r="JVM12" s="380"/>
      <c r="JVN12" s="376"/>
      <c r="JVO12" s="376"/>
      <c r="JVP12" s="381"/>
      <c r="JVQ12" s="381"/>
      <c r="JVR12" s="382"/>
      <c r="JVS12" s="383"/>
      <c r="JVT12" s="383"/>
      <c r="JVU12" s="383"/>
      <c r="JVV12" s="383"/>
      <c r="JVW12" s="383"/>
      <c r="JVX12" s="383"/>
      <c r="JVY12" s="380"/>
      <c r="JVZ12" s="376"/>
      <c r="JWA12" s="376"/>
      <c r="JWB12" s="381"/>
      <c r="JWC12" s="381"/>
      <c r="JWD12" s="382"/>
      <c r="JWE12" s="383"/>
      <c r="JWF12" s="383"/>
      <c r="JWG12" s="383"/>
      <c r="JWH12" s="383"/>
      <c r="JWI12" s="383"/>
      <c r="JWJ12" s="383"/>
      <c r="JWK12" s="380"/>
      <c r="JWL12" s="376"/>
      <c r="JWM12" s="376"/>
      <c r="JWN12" s="381"/>
      <c r="JWO12" s="381"/>
      <c r="JWP12" s="382"/>
      <c r="JWQ12" s="383"/>
      <c r="JWR12" s="383"/>
      <c r="JWS12" s="383"/>
      <c r="JWT12" s="383"/>
      <c r="JWU12" s="383"/>
      <c r="JWV12" s="383"/>
      <c r="JWW12" s="380"/>
      <c r="JWX12" s="376"/>
      <c r="JWY12" s="376"/>
      <c r="JWZ12" s="381"/>
      <c r="JXA12" s="381"/>
      <c r="JXB12" s="382"/>
      <c r="JXC12" s="383"/>
      <c r="JXD12" s="383"/>
      <c r="JXE12" s="383"/>
      <c r="JXF12" s="383"/>
      <c r="JXG12" s="383"/>
      <c r="JXH12" s="383"/>
      <c r="JXI12" s="380"/>
      <c r="JXJ12" s="376"/>
      <c r="JXK12" s="376"/>
      <c r="JXL12" s="381"/>
      <c r="JXM12" s="381"/>
      <c r="JXN12" s="382"/>
      <c r="JXO12" s="383"/>
      <c r="JXP12" s="383"/>
      <c r="JXQ12" s="383"/>
      <c r="JXR12" s="383"/>
      <c r="JXS12" s="383"/>
      <c r="JXT12" s="383"/>
      <c r="JXU12" s="380"/>
      <c r="JXV12" s="376"/>
      <c r="JXW12" s="376"/>
      <c r="JXX12" s="381"/>
      <c r="JXY12" s="381"/>
      <c r="JXZ12" s="382"/>
      <c r="JYA12" s="383"/>
      <c r="JYB12" s="383"/>
      <c r="JYC12" s="383"/>
      <c r="JYD12" s="383"/>
      <c r="JYE12" s="383"/>
      <c r="JYF12" s="383"/>
      <c r="JYG12" s="380"/>
      <c r="JYH12" s="376"/>
      <c r="JYI12" s="376"/>
      <c r="JYJ12" s="381"/>
      <c r="JYK12" s="381"/>
      <c r="JYL12" s="382"/>
      <c r="JYM12" s="383"/>
      <c r="JYN12" s="383"/>
      <c r="JYO12" s="383"/>
      <c r="JYP12" s="383"/>
      <c r="JYQ12" s="383"/>
      <c r="JYR12" s="383"/>
      <c r="JYS12" s="380"/>
      <c r="JYT12" s="376"/>
      <c r="JYU12" s="376"/>
      <c r="JYV12" s="381"/>
      <c r="JYW12" s="381"/>
      <c r="JYX12" s="382"/>
      <c r="JYY12" s="383"/>
      <c r="JYZ12" s="383"/>
      <c r="JZA12" s="383"/>
      <c r="JZB12" s="383"/>
      <c r="JZC12" s="383"/>
      <c r="JZD12" s="383"/>
      <c r="JZE12" s="380"/>
      <c r="JZF12" s="376"/>
      <c r="JZG12" s="376"/>
      <c r="JZH12" s="381"/>
      <c r="JZI12" s="381"/>
      <c r="JZJ12" s="382"/>
      <c r="JZK12" s="383"/>
      <c r="JZL12" s="383"/>
      <c r="JZM12" s="383"/>
      <c r="JZN12" s="383"/>
      <c r="JZO12" s="383"/>
      <c r="JZP12" s="383"/>
      <c r="JZQ12" s="380"/>
      <c r="JZR12" s="376"/>
      <c r="JZS12" s="376"/>
      <c r="JZT12" s="381"/>
      <c r="JZU12" s="381"/>
      <c r="JZV12" s="382"/>
      <c r="JZW12" s="383"/>
      <c r="JZX12" s="383"/>
      <c r="JZY12" s="383"/>
      <c r="JZZ12" s="383"/>
      <c r="KAA12" s="383"/>
      <c r="KAB12" s="383"/>
      <c r="KAC12" s="380"/>
      <c r="KAD12" s="376"/>
      <c r="KAE12" s="376"/>
      <c r="KAF12" s="381"/>
      <c r="KAG12" s="381"/>
      <c r="KAH12" s="382"/>
      <c r="KAI12" s="383"/>
      <c r="KAJ12" s="383"/>
      <c r="KAK12" s="383"/>
      <c r="KAL12" s="383"/>
      <c r="KAM12" s="383"/>
      <c r="KAN12" s="383"/>
      <c r="KAO12" s="380"/>
      <c r="KAP12" s="376"/>
      <c r="KAQ12" s="376"/>
      <c r="KAR12" s="381"/>
      <c r="KAS12" s="381"/>
      <c r="KAT12" s="382"/>
      <c r="KAU12" s="383"/>
      <c r="KAV12" s="383"/>
      <c r="KAW12" s="383"/>
      <c r="KAX12" s="383"/>
      <c r="KAY12" s="383"/>
      <c r="KAZ12" s="383"/>
      <c r="KBA12" s="380"/>
      <c r="KBB12" s="376"/>
      <c r="KBC12" s="376"/>
      <c r="KBD12" s="381"/>
      <c r="KBE12" s="381"/>
      <c r="KBF12" s="382"/>
      <c r="KBG12" s="383"/>
      <c r="KBH12" s="383"/>
      <c r="KBI12" s="383"/>
      <c r="KBJ12" s="383"/>
      <c r="KBK12" s="383"/>
      <c r="KBL12" s="383"/>
      <c r="KBM12" s="380"/>
      <c r="KBN12" s="376"/>
      <c r="KBO12" s="376"/>
      <c r="KBP12" s="381"/>
      <c r="KBQ12" s="381"/>
      <c r="KBR12" s="382"/>
      <c r="KBS12" s="383"/>
      <c r="KBT12" s="383"/>
      <c r="KBU12" s="383"/>
      <c r="KBV12" s="383"/>
      <c r="KBW12" s="383"/>
      <c r="KBX12" s="383"/>
      <c r="KBY12" s="380"/>
      <c r="KBZ12" s="376"/>
      <c r="KCA12" s="376"/>
      <c r="KCB12" s="381"/>
      <c r="KCC12" s="381"/>
      <c r="KCD12" s="382"/>
      <c r="KCE12" s="383"/>
      <c r="KCF12" s="383"/>
      <c r="KCG12" s="383"/>
      <c r="KCH12" s="383"/>
      <c r="KCI12" s="383"/>
      <c r="KCJ12" s="383"/>
      <c r="KCK12" s="380"/>
      <c r="KCL12" s="376"/>
      <c r="KCM12" s="376"/>
      <c r="KCN12" s="381"/>
      <c r="KCO12" s="381"/>
      <c r="KCP12" s="382"/>
      <c r="KCQ12" s="383"/>
      <c r="KCR12" s="383"/>
      <c r="KCS12" s="383"/>
      <c r="KCT12" s="383"/>
      <c r="KCU12" s="383"/>
      <c r="KCV12" s="383"/>
      <c r="KCW12" s="380"/>
      <c r="KCX12" s="376"/>
      <c r="KCY12" s="376"/>
      <c r="KCZ12" s="381"/>
      <c r="KDA12" s="381"/>
      <c r="KDB12" s="382"/>
      <c r="KDC12" s="383"/>
      <c r="KDD12" s="383"/>
      <c r="KDE12" s="383"/>
      <c r="KDF12" s="383"/>
      <c r="KDG12" s="383"/>
      <c r="KDH12" s="383"/>
      <c r="KDI12" s="380"/>
      <c r="KDJ12" s="376"/>
      <c r="KDK12" s="376"/>
      <c r="KDL12" s="381"/>
      <c r="KDM12" s="381"/>
      <c r="KDN12" s="382"/>
      <c r="KDO12" s="383"/>
      <c r="KDP12" s="383"/>
      <c r="KDQ12" s="383"/>
      <c r="KDR12" s="383"/>
      <c r="KDS12" s="383"/>
      <c r="KDT12" s="383"/>
      <c r="KDU12" s="380"/>
      <c r="KDV12" s="376"/>
      <c r="KDW12" s="376"/>
      <c r="KDX12" s="381"/>
      <c r="KDY12" s="381"/>
      <c r="KDZ12" s="382"/>
      <c r="KEA12" s="383"/>
      <c r="KEB12" s="383"/>
      <c r="KEC12" s="383"/>
      <c r="KED12" s="383"/>
      <c r="KEE12" s="383"/>
      <c r="KEF12" s="383"/>
      <c r="KEG12" s="380"/>
      <c r="KEH12" s="376"/>
      <c r="KEI12" s="376"/>
      <c r="KEJ12" s="381"/>
      <c r="KEK12" s="381"/>
      <c r="KEL12" s="382"/>
      <c r="KEM12" s="383"/>
      <c r="KEN12" s="383"/>
      <c r="KEO12" s="383"/>
      <c r="KEP12" s="383"/>
      <c r="KEQ12" s="383"/>
      <c r="KER12" s="383"/>
      <c r="KES12" s="380"/>
      <c r="KET12" s="376"/>
      <c r="KEU12" s="376"/>
      <c r="KEV12" s="381"/>
      <c r="KEW12" s="381"/>
      <c r="KEX12" s="382"/>
      <c r="KEY12" s="383"/>
      <c r="KEZ12" s="383"/>
      <c r="KFA12" s="383"/>
      <c r="KFB12" s="383"/>
      <c r="KFC12" s="383"/>
      <c r="KFD12" s="383"/>
      <c r="KFE12" s="380"/>
      <c r="KFF12" s="376"/>
      <c r="KFG12" s="376"/>
      <c r="KFH12" s="381"/>
      <c r="KFI12" s="381"/>
      <c r="KFJ12" s="382"/>
      <c r="KFK12" s="383"/>
      <c r="KFL12" s="383"/>
      <c r="KFM12" s="383"/>
      <c r="KFN12" s="383"/>
      <c r="KFO12" s="383"/>
      <c r="KFP12" s="383"/>
      <c r="KFQ12" s="380"/>
      <c r="KFR12" s="376"/>
      <c r="KFS12" s="376"/>
      <c r="KFT12" s="381"/>
      <c r="KFU12" s="381"/>
      <c r="KFV12" s="382"/>
      <c r="KFW12" s="383"/>
      <c r="KFX12" s="383"/>
      <c r="KFY12" s="383"/>
      <c r="KFZ12" s="383"/>
      <c r="KGA12" s="383"/>
      <c r="KGB12" s="383"/>
      <c r="KGC12" s="380"/>
      <c r="KGD12" s="376"/>
      <c r="KGE12" s="376"/>
      <c r="KGF12" s="381"/>
      <c r="KGG12" s="381"/>
      <c r="KGH12" s="382"/>
      <c r="KGI12" s="383"/>
      <c r="KGJ12" s="383"/>
      <c r="KGK12" s="383"/>
      <c r="KGL12" s="383"/>
      <c r="KGM12" s="383"/>
      <c r="KGN12" s="383"/>
      <c r="KGO12" s="380"/>
      <c r="KGP12" s="376"/>
      <c r="KGQ12" s="376"/>
      <c r="KGR12" s="381"/>
      <c r="KGS12" s="381"/>
      <c r="KGT12" s="382"/>
      <c r="KGU12" s="383"/>
      <c r="KGV12" s="383"/>
      <c r="KGW12" s="383"/>
      <c r="KGX12" s="383"/>
      <c r="KGY12" s="383"/>
      <c r="KGZ12" s="383"/>
      <c r="KHA12" s="380"/>
      <c r="KHB12" s="376"/>
      <c r="KHC12" s="376"/>
      <c r="KHD12" s="381"/>
      <c r="KHE12" s="381"/>
      <c r="KHF12" s="382"/>
      <c r="KHG12" s="383"/>
      <c r="KHH12" s="383"/>
      <c r="KHI12" s="383"/>
      <c r="KHJ12" s="383"/>
      <c r="KHK12" s="383"/>
      <c r="KHL12" s="383"/>
      <c r="KHM12" s="380"/>
      <c r="KHN12" s="376"/>
      <c r="KHO12" s="376"/>
      <c r="KHP12" s="381"/>
      <c r="KHQ12" s="381"/>
      <c r="KHR12" s="382"/>
      <c r="KHS12" s="383"/>
      <c r="KHT12" s="383"/>
      <c r="KHU12" s="383"/>
      <c r="KHV12" s="383"/>
      <c r="KHW12" s="383"/>
      <c r="KHX12" s="383"/>
      <c r="KHY12" s="380"/>
      <c r="KHZ12" s="376"/>
      <c r="KIA12" s="376"/>
      <c r="KIB12" s="381"/>
      <c r="KIC12" s="381"/>
      <c r="KID12" s="382"/>
      <c r="KIE12" s="383"/>
      <c r="KIF12" s="383"/>
      <c r="KIG12" s="383"/>
      <c r="KIH12" s="383"/>
      <c r="KII12" s="383"/>
      <c r="KIJ12" s="383"/>
      <c r="KIK12" s="380"/>
      <c r="KIL12" s="376"/>
      <c r="KIM12" s="376"/>
      <c r="KIN12" s="381"/>
      <c r="KIO12" s="381"/>
      <c r="KIP12" s="382"/>
      <c r="KIQ12" s="383"/>
      <c r="KIR12" s="383"/>
      <c r="KIS12" s="383"/>
      <c r="KIT12" s="383"/>
      <c r="KIU12" s="383"/>
      <c r="KIV12" s="383"/>
      <c r="KIW12" s="380"/>
      <c r="KIX12" s="376"/>
      <c r="KIY12" s="376"/>
      <c r="KIZ12" s="381"/>
      <c r="KJA12" s="381"/>
      <c r="KJB12" s="382"/>
      <c r="KJC12" s="383"/>
      <c r="KJD12" s="383"/>
      <c r="KJE12" s="383"/>
      <c r="KJF12" s="383"/>
      <c r="KJG12" s="383"/>
      <c r="KJH12" s="383"/>
      <c r="KJI12" s="380"/>
      <c r="KJJ12" s="376"/>
      <c r="KJK12" s="376"/>
      <c r="KJL12" s="381"/>
      <c r="KJM12" s="381"/>
      <c r="KJN12" s="382"/>
      <c r="KJO12" s="383"/>
      <c r="KJP12" s="383"/>
      <c r="KJQ12" s="383"/>
      <c r="KJR12" s="383"/>
      <c r="KJS12" s="383"/>
      <c r="KJT12" s="383"/>
      <c r="KJU12" s="380"/>
      <c r="KJV12" s="376"/>
      <c r="KJW12" s="376"/>
      <c r="KJX12" s="381"/>
      <c r="KJY12" s="381"/>
      <c r="KJZ12" s="382"/>
      <c r="KKA12" s="383"/>
      <c r="KKB12" s="383"/>
      <c r="KKC12" s="383"/>
      <c r="KKD12" s="383"/>
      <c r="KKE12" s="383"/>
      <c r="KKF12" s="383"/>
      <c r="KKG12" s="380"/>
      <c r="KKH12" s="376"/>
      <c r="KKI12" s="376"/>
      <c r="KKJ12" s="381"/>
      <c r="KKK12" s="381"/>
      <c r="KKL12" s="382"/>
      <c r="KKM12" s="383"/>
      <c r="KKN12" s="383"/>
      <c r="KKO12" s="383"/>
      <c r="KKP12" s="383"/>
      <c r="KKQ12" s="383"/>
      <c r="KKR12" s="383"/>
      <c r="KKS12" s="380"/>
      <c r="KKT12" s="376"/>
      <c r="KKU12" s="376"/>
      <c r="KKV12" s="381"/>
      <c r="KKW12" s="381"/>
      <c r="KKX12" s="382"/>
      <c r="KKY12" s="383"/>
      <c r="KKZ12" s="383"/>
      <c r="KLA12" s="383"/>
      <c r="KLB12" s="383"/>
      <c r="KLC12" s="383"/>
      <c r="KLD12" s="383"/>
      <c r="KLE12" s="380"/>
      <c r="KLF12" s="376"/>
      <c r="KLG12" s="376"/>
      <c r="KLH12" s="381"/>
      <c r="KLI12" s="381"/>
      <c r="KLJ12" s="382"/>
      <c r="KLK12" s="383"/>
      <c r="KLL12" s="383"/>
      <c r="KLM12" s="383"/>
      <c r="KLN12" s="383"/>
      <c r="KLO12" s="383"/>
      <c r="KLP12" s="383"/>
      <c r="KLQ12" s="380"/>
      <c r="KLR12" s="376"/>
      <c r="KLS12" s="376"/>
      <c r="KLT12" s="381"/>
      <c r="KLU12" s="381"/>
      <c r="KLV12" s="382"/>
      <c r="KLW12" s="383"/>
      <c r="KLX12" s="383"/>
      <c r="KLY12" s="383"/>
      <c r="KLZ12" s="383"/>
      <c r="KMA12" s="383"/>
      <c r="KMB12" s="383"/>
      <c r="KMC12" s="380"/>
      <c r="KMD12" s="376"/>
      <c r="KME12" s="376"/>
      <c r="KMF12" s="381"/>
      <c r="KMG12" s="381"/>
      <c r="KMH12" s="382"/>
      <c r="KMI12" s="383"/>
      <c r="KMJ12" s="383"/>
      <c r="KMK12" s="383"/>
      <c r="KML12" s="383"/>
      <c r="KMM12" s="383"/>
      <c r="KMN12" s="383"/>
      <c r="KMO12" s="380"/>
      <c r="KMP12" s="376"/>
      <c r="KMQ12" s="376"/>
      <c r="KMR12" s="381"/>
      <c r="KMS12" s="381"/>
      <c r="KMT12" s="382"/>
      <c r="KMU12" s="383"/>
      <c r="KMV12" s="383"/>
      <c r="KMW12" s="383"/>
      <c r="KMX12" s="383"/>
      <c r="KMY12" s="383"/>
      <c r="KMZ12" s="383"/>
      <c r="KNA12" s="380"/>
      <c r="KNB12" s="376"/>
      <c r="KNC12" s="376"/>
      <c r="KND12" s="381"/>
      <c r="KNE12" s="381"/>
      <c r="KNF12" s="382"/>
      <c r="KNG12" s="383"/>
      <c r="KNH12" s="383"/>
      <c r="KNI12" s="383"/>
      <c r="KNJ12" s="383"/>
      <c r="KNK12" s="383"/>
      <c r="KNL12" s="383"/>
      <c r="KNM12" s="380"/>
      <c r="KNN12" s="376"/>
      <c r="KNO12" s="376"/>
      <c r="KNP12" s="381"/>
      <c r="KNQ12" s="381"/>
      <c r="KNR12" s="382"/>
      <c r="KNS12" s="383"/>
      <c r="KNT12" s="383"/>
      <c r="KNU12" s="383"/>
      <c r="KNV12" s="383"/>
      <c r="KNW12" s="383"/>
      <c r="KNX12" s="383"/>
      <c r="KNY12" s="380"/>
      <c r="KNZ12" s="376"/>
      <c r="KOA12" s="376"/>
      <c r="KOB12" s="381"/>
      <c r="KOC12" s="381"/>
      <c r="KOD12" s="382"/>
      <c r="KOE12" s="383"/>
      <c r="KOF12" s="383"/>
      <c r="KOG12" s="383"/>
      <c r="KOH12" s="383"/>
      <c r="KOI12" s="383"/>
      <c r="KOJ12" s="383"/>
      <c r="KOK12" s="380"/>
      <c r="KOL12" s="376"/>
      <c r="KOM12" s="376"/>
      <c r="KON12" s="381"/>
      <c r="KOO12" s="381"/>
      <c r="KOP12" s="382"/>
      <c r="KOQ12" s="383"/>
      <c r="KOR12" s="383"/>
      <c r="KOS12" s="383"/>
      <c r="KOT12" s="383"/>
      <c r="KOU12" s="383"/>
      <c r="KOV12" s="383"/>
      <c r="KOW12" s="380"/>
      <c r="KOX12" s="376"/>
      <c r="KOY12" s="376"/>
      <c r="KOZ12" s="381"/>
      <c r="KPA12" s="381"/>
      <c r="KPB12" s="382"/>
      <c r="KPC12" s="383"/>
      <c r="KPD12" s="383"/>
      <c r="KPE12" s="383"/>
      <c r="KPF12" s="383"/>
      <c r="KPG12" s="383"/>
      <c r="KPH12" s="383"/>
      <c r="KPI12" s="380"/>
      <c r="KPJ12" s="376"/>
      <c r="KPK12" s="376"/>
      <c r="KPL12" s="381"/>
      <c r="KPM12" s="381"/>
      <c r="KPN12" s="382"/>
      <c r="KPO12" s="383"/>
      <c r="KPP12" s="383"/>
      <c r="KPQ12" s="383"/>
      <c r="KPR12" s="383"/>
      <c r="KPS12" s="383"/>
      <c r="KPT12" s="383"/>
      <c r="KPU12" s="380"/>
      <c r="KPV12" s="376"/>
      <c r="KPW12" s="376"/>
      <c r="KPX12" s="381"/>
      <c r="KPY12" s="381"/>
      <c r="KPZ12" s="382"/>
      <c r="KQA12" s="383"/>
      <c r="KQB12" s="383"/>
      <c r="KQC12" s="383"/>
      <c r="KQD12" s="383"/>
      <c r="KQE12" s="383"/>
      <c r="KQF12" s="383"/>
      <c r="KQG12" s="380"/>
      <c r="KQH12" s="376"/>
      <c r="KQI12" s="376"/>
      <c r="KQJ12" s="381"/>
      <c r="KQK12" s="381"/>
      <c r="KQL12" s="382"/>
      <c r="KQM12" s="383"/>
      <c r="KQN12" s="383"/>
      <c r="KQO12" s="383"/>
      <c r="KQP12" s="383"/>
      <c r="KQQ12" s="383"/>
      <c r="KQR12" s="383"/>
      <c r="KQS12" s="380"/>
      <c r="KQT12" s="376"/>
      <c r="KQU12" s="376"/>
      <c r="KQV12" s="381"/>
      <c r="KQW12" s="381"/>
      <c r="KQX12" s="382"/>
      <c r="KQY12" s="383"/>
      <c r="KQZ12" s="383"/>
      <c r="KRA12" s="383"/>
      <c r="KRB12" s="383"/>
      <c r="KRC12" s="383"/>
      <c r="KRD12" s="383"/>
      <c r="KRE12" s="380"/>
      <c r="KRF12" s="376"/>
      <c r="KRG12" s="376"/>
      <c r="KRH12" s="381"/>
      <c r="KRI12" s="381"/>
      <c r="KRJ12" s="382"/>
      <c r="KRK12" s="383"/>
      <c r="KRL12" s="383"/>
      <c r="KRM12" s="383"/>
      <c r="KRN12" s="383"/>
      <c r="KRO12" s="383"/>
      <c r="KRP12" s="383"/>
      <c r="KRQ12" s="380"/>
      <c r="KRR12" s="376"/>
      <c r="KRS12" s="376"/>
      <c r="KRT12" s="381"/>
      <c r="KRU12" s="381"/>
      <c r="KRV12" s="382"/>
      <c r="KRW12" s="383"/>
      <c r="KRX12" s="383"/>
      <c r="KRY12" s="383"/>
      <c r="KRZ12" s="383"/>
      <c r="KSA12" s="383"/>
      <c r="KSB12" s="383"/>
      <c r="KSC12" s="380"/>
      <c r="KSD12" s="376"/>
      <c r="KSE12" s="376"/>
      <c r="KSF12" s="381"/>
      <c r="KSG12" s="381"/>
      <c r="KSH12" s="382"/>
      <c r="KSI12" s="383"/>
      <c r="KSJ12" s="383"/>
      <c r="KSK12" s="383"/>
      <c r="KSL12" s="383"/>
      <c r="KSM12" s="383"/>
      <c r="KSN12" s="383"/>
      <c r="KSO12" s="380"/>
      <c r="KSP12" s="376"/>
      <c r="KSQ12" s="376"/>
      <c r="KSR12" s="381"/>
      <c r="KSS12" s="381"/>
      <c r="KST12" s="382"/>
      <c r="KSU12" s="383"/>
      <c r="KSV12" s="383"/>
      <c r="KSW12" s="383"/>
      <c r="KSX12" s="383"/>
      <c r="KSY12" s="383"/>
      <c r="KSZ12" s="383"/>
      <c r="KTA12" s="380"/>
      <c r="KTB12" s="376"/>
      <c r="KTC12" s="376"/>
      <c r="KTD12" s="381"/>
      <c r="KTE12" s="381"/>
      <c r="KTF12" s="382"/>
      <c r="KTG12" s="383"/>
      <c r="KTH12" s="383"/>
      <c r="KTI12" s="383"/>
      <c r="KTJ12" s="383"/>
      <c r="KTK12" s="383"/>
      <c r="KTL12" s="383"/>
      <c r="KTM12" s="380"/>
      <c r="KTN12" s="376"/>
      <c r="KTO12" s="376"/>
      <c r="KTP12" s="381"/>
      <c r="KTQ12" s="381"/>
      <c r="KTR12" s="382"/>
      <c r="KTS12" s="383"/>
      <c r="KTT12" s="383"/>
      <c r="KTU12" s="383"/>
      <c r="KTV12" s="383"/>
      <c r="KTW12" s="383"/>
      <c r="KTX12" s="383"/>
      <c r="KTY12" s="380"/>
      <c r="KTZ12" s="376"/>
      <c r="KUA12" s="376"/>
      <c r="KUB12" s="381"/>
      <c r="KUC12" s="381"/>
      <c r="KUD12" s="382"/>
      <c r="KUE12" s="383"/>
      <c r="KUF12" s="383"/>
      <c r="KUG12" s="383"/>
      <c r="KUH12" s="383"/>
      <c r="KUI12" s="383"/>
      <c r="KUJ12" s="383"/>
      <c r="KUK12" s="380"/>
      <c r="KUL12" s="376"/>
      <c r="KUM12" s="376"/>
      <c r="KUN12" s="381"/>
      <c r="KUO12" s="381"/>
      <c r="KUP12" s="382"/>
      <c r="KUQ12" s="383"/>
      <c r="KUR12" s="383"/>
      <c r="KUS12" s="383"/>
      <c r="KUT12" s="383"/>
      <c r="KUU12" s="383"/>
      <c r="KUV12" s="383"/>
      <c r="KUW12" s="380"/>
      <c r="KUX12" s="376"/>
      <c r="KUY12" s="376"/>
      <c r="KUZ12" s="381"/>
      <c r="KVA12" s="381"/>
      <c r="KVB12" s="382"/>
      <c r="KVC12" s="383"/>
      <c r="KVD12" s="383"/>
      <c r="KVE12" s="383"/>
      <c r="KVF12" s="383"/>
      <c r="KVG12" s="383"/>
      <c r="KVH12" s="383"/>
      <c r="KVI12" s="380"/>
      <c r="KVJ12" s="376"/>
      <c r="KVK12" s="376"/>
      <c r="KVL12" s="381"/>
      <c r="KVM12" s="381"/>
      <c r="KVN12" s="382"/>
      <c r="KVO12" s="383"/>
      <c r="KVP12" s="383"/>
      <c r="KVQ12" s="383"/>
      <c r="KVR12" s="383"/>
      <c r="KVS12" s="383"/>
      <c r="KVT12" s="383"/>
      <c r="KVU12" s="380"/>
      <c r="KVV12" s="376"/>
      <c r="KVW12" s="376"/>
      <c r="KVX12" s="381"/>
      <c r="KVY12" s="381"/>
      <c r="KVZ12" s="382"/>
      <c r="KWA12" s="383"/>
      <c r="KWB12" s="383"/>
      <c r="KWC12" s="383"/>
      <c r="KWD12" s="383"/>
      <c r="KWE12" s="383"/>
      <c r="KWF12" s="383"/>
      <c r="KWG12" s="380"/>
      <c r="KWH12" s="376"/>
      <c r="KWI12" s="376"/>
      <c r="KWJ12" s="381"/>
      <c r="KWK12" s="381"/>
      <c r="KWL12" s="382"/>
      <c r="KWM12" s="383"/>
      <c r="KWN12" s="383"/>
      <c r="KWO12" s="383"/>
      <c r="KWP12" s="383"/>
      <c r="KWQ12" s="383"/>
      <c r="KWR12" s="383"/>
      <c r="KWS12" s="380"/>
      <c r="KWT12" s="376"/>
      <c r="KWU12" s="376"/>
      <c r="KWV12" s="381"/>
      <c r="KWW12" s="381"/>
      <c r="KWX12" s="382"/>
      <c r="KWY12" s="383"/>
      <c r="KWZ12" s="383"/>
      <c r="KXA12" s="383"/>
      <c r="KXB12" s="383"/>
      <c r="KXC12" s="383"/>
      <c r="KXD12" s="383"/>
      <c r="KXE12" s="380"/>
      <c r="KXF12" s="376"/>
      <c r="KXG12" s="376"/>
      <c r="KXH12" s="381"/>
      <c r="KXI12" s="381"/>
      <c r="KXJ12" s="382"/>
      <c r="KXK12" s="383"/>
      <c r="KXL12" s="383"/>
      <c r="KXM12" s="383"/>
      <c r="KXN12" s="383"/>
      <c r="KXO12" s="383"/>
      <c r="KXP12" s="383"/>
      <c r="KXQ12" s="380"/>
      <c r="KXR12" s="376"/>
      <c r="KXS12" s="376"/>
      <c r="KXT12" s="381"/>
      <c r="KXU12" s="381"/>
      <c r="KXV12" s="382"/>
      <c r="KXW12" s="383"/>
      <c r="KXX12" s="383"/>
      <c r="KXY12" s="383"/>
      <c r="KXZ12" s="383"/>
      <c r="KYA12" s="383"/>
      <c r="KYB12" s="383"/>
      <c r="KYC12" s="380"/>
      <c r="KYD12" s="376"/>
      <c r="KYE12" s="376"/>
      <c r="KYF12" s="381"/>
      <c r="KYG12" s="381"/>
      <c r="KYH12" s="382"/>
      <c r="KYI12" s="383"/>
      <c r="KYJ12" s="383"/>
      <c r="KYK12" s="383"/>
      <c r="KYL12" s="383"/>
      <c r="KYM12" s="383"/>
      <c r="KYN12" s="383"/>
      <c r="KYO12" s="380"/>
      <c r="KYP12" s="376"/>
      <c r="KYQ12" s="376"/>
      <c r="KYR12" s="381"/>
      <c r="KYS12" s="381"/>
      <c r="KYT12" s="382"/>
      <c r="KYU12" s="383"/>
      <c r="KYV12" s="383"/>
      <c r="KYW12" s="383"/>
      <c r="KYX12" s="383"/>
      <c r="KYY12" s="383"/>
      <c r="KYZ12" s="383"/>
      <c r="KZA12" s="380"/>
      <c r="KZB12" s="376"/>
      <c r="KZC12" s="376"/>
      <c r="KZD12" s="381"/>
      <c r="KZE12" s="381"/>
      <c r="KZF12" s="382"/>
      <c r="KZG12" s="383"/>
      <c r="KZH12" s="383"/>
      <c r="KZI12" s="383"/>
      <c r="KZJ12" s="383"/>
      <c r="KZK12" s="383"/>
      <c r="KZL12" s="383"/>
      <c r="KZM12" s="380"/>
      <c r="KZN12" s="376"/>
      <c r="KZO12" s="376"/>
      <c r="KZP12" s="381"/>
      <c r="KZQ12" s="381"/>
      <c r="KZR12" s="382"/>
      <c r="KZS12" s="383"/>
      <c r="KZT12" s="383"/>
      <c r="KZU12" s="383"/>
      <c r="KZV12" s="383"/>
      <c r="KZW12" s="383"/>
      <c r="KZX12" s="383"/>
      <c r="KZY12" s="380"/>
      <c r="KZZ12" s="376"/>
      <c r="LAA12" s="376"/>
      <c r="LAB12" s="381"/>
      <c r="LAC12" s="381"/>
      <c r="LAD12" s="382"/>
      <c r="LAE12" s="383"/>
      <c r="LAF12" s="383"/>
      <c r="LAG12" s="383"/>
      <c r="LAH12" s="383"/>
      <c r="LAI12" s="383"/>
      <c r="LAJ12" s="383"/>
      <c r="LAK12" s="380"/>
      <c r="LAL12" s="376"/>
      <c r="LAM12" s="376"/>
      <c r="LAN12" s="381"/>
      <c r="LAO12" s="381"/>
      <c r="LAP12" s="382"/>
      <c r="LAQ12" s="383"/>
      <c r="LAR12" s="383"/>
      <c r="LAS12" s="383"/>
      <c r="LAT12" s="383"/>
      <c r="LAU12" s="383"/>
      <c r="LAV12" s="383"/>
      <c r="LAW12" s="380"/>
      <c r="LAX12" s="376"/>
      <c r="LAY12" s="376"/>
      <c r="LAZ12" s="381"/>
      <c r="LBA12" s="381"/>
      <c r="LBB12" s="382"/>
      <c r="LBC12" s="383"/>
      <c r="LBD12" s="383"/>
      <c r="LBE12" s="383"/>
      <c r="LBF12" s="383"/>
      <c r="LBG12" s="383"/>
      <c r="LBH12" s="383"/>
      <c r="LBI12" s="380"/>
      <c r="LBJ12" s="376"/>
      <c r="LBK12" s="376"/>
      <c r="LBL12" s="381"/>
      <c r="LBM12" s="381"/>
      <c r="LBN12" s="382"/>
      <c r="LBO12" s="383"/>
      <c r="LBP12" s="383"/>
      <c r="LBQ12" s="383"/>
      <c r="LBR12" s="383"/>
      <c r="LBS12" s="383"/>
      <c r="LBT12" s="383"/>
      <c r="LBU12" s="380"/>
      <c r="LBV12" s="376"/>
      <c r="LBW12" s="376"/>
      <c r="LBX12" s="381"/>
      <c r="LBY12" s="381"/>
      <c r="LBZ12" s="382"/>
      <c r="LCA12" s="383"/>
      <c r="LCB12" s="383"/>
      <c r="LCC12" s="383"/>
      <c r="LCD12" s="383"/>
      <c r="LCE12" s="383"/>
      <c r="LCF12" s="383"/>
      <c r="LCG12" s="380"/>
      <c r="LCH12" s="376"/>
      <c r="LCI12" s="376"/>
      <c r="LCJ12" s="381"/>
      <c r="LCK12" s="381"/>
      <c r="LCL12" s="382"/>
      <c r="LCM12" s="383"/>
      <c r="LCN12" s="383"/>
      <c r="LCO12" s="383"/>
      <c r="LCP12" s="383"/>
      <c r="LCQ12" s="383"/>
      <c r="LCR12" s="383"/>
      <c r="LCS12" s="380"/>
      <c r="LCT12" s="376"/>
      <c r="LCU12" s="376"/>
      <c r="LCV12" s="381"/>
      <c r="LCW12" s="381"/>
      <c r="LCX12" s="382"/>
      <c r="LCY12" s="383"/>
      <c r="LCZ12" s="383"/>
      <c r="LDA12" s="383"/>
      <c r="LDB12" s="383"/>
      <c r="LDC12" s="383"/>
      <c r="LDD12" s="383"/>
      <c r="LDE12" s="380"/>
      <c r="LDF12" s="376"/>
      <c r="LDG12" s="376"/>
      <c r="LDH12" s="381"/>
      <c r="LDI12" s="381"/>
      <c r="LDJ12" s="382"/>
      <c r="LDK12" s="383"/>
      <c r="LDL12" s="383"/>
      <c r="LDM12" s="383"/>
      <c r="LDN12" s="383"/>
      <c r="LDO12" s="383"/>
      <c r="LDP12" s="383"/>
      <c r="LDQ12" s="380"/>
      <c r="LDR12" s="376"/>
      <c r="LDS12" s="376"/>
      <c r="LDT12" s="381"/>
      <c r="LDU12" s="381"/>
      <c r="LDV12" s="382"/>
      <c r="LDW12" s="383"/>
      <c r="LDX12" s="383"/>
      <c r="LDY12" s="383"/>
      <c r="LDZ12" s="383"/>
      <c r="LEA12" s="383"/>
      <c r="LEB12" s="383"/>
      <c r="LEC12" s="380"/>
      <c r="LED12" s="376"/>
      <c r="LEE12" s="376"/>
      <c r="LEF12" s="381"/>
      <c r="LEG12" s="381"/>
      <c r="LEH12" s="382"/>
      <c r="LEI12" s="383"/>
      <c r="LEJ12" s="383"/>
      <c r="LEK12" s="383"/>
      <c r="LEL12" s="383"/>
      <c r="LEM12" s="383"/>
      <c r="LEN12" s="383"/>
      <c r="LEO12" s="380"/>
      <c r="LEP12" s="376"/>
      <c r="LEQ12" s="376"/>
      <c r="LER12" s="381"/>
      <c r="LES12" s="381"/>
      <c r="LET12" s="382"/>
      <c r="LEU12" s="383"/>
      <c r="LEV12" s="383"/>
      <c r="LEW12" s="383"/>
      <c r="LEX12" s="383"/>
      <c r="LEY12" s="383"/>
      <c r="LEZ12" s="383"/>
      <c r="LFA12" s="380"/>
      <c r="LFB12" s="376"/>
      <c r="LFC12" s="376"/>
      <c r="LFD12" s="381"/>
      <c r="LFE12" s="381"/>
      <c r="LFF12" s="382"/>
      <c r="LFG12" s="383"/>
      <c r="LFH12" s="383"/>
      <c r="LFI12" s="383"/>
      <c r="LFJ12" s="383"/>
      <c r="LFK12" s="383"/>
      <c r="LFL12" s="383"/>
      <c r="LFM12" s="380"/>
      <c r="LFN12" s="376"/>
      <c r="LFO12" s="376"/>
      <c r="LFP12" s="381"/>
      <c r="LFQ12" s="381"/>
      <c r="LFR12" s="382"/>
      <c r="LFS12" s="383"/>
      <c r="LFT12" s="383"/>
      <c r="LFU12" s="383"/>
      <c r="LFV12" s="383"/>
      <c r="LFW12" s="383"/>
      <c r="LFX12" s="383"/>
      <c r="LFY12" s="380"/>
      <c r="LFZ12" s="376"/>
      <c r="LGA12" s="376"/>
      <c r="LGB12" s="381"/>
      <c r="LGC12" s="381"/>
      <c r="LGD12" s="382"/>
      <c r="LGE12" s="383"/>
      <c r="LGF12" s="383"/>
      <c r="LGG12" s="383"/>
      <c r="LGH12" s="383"/>
      <c r="LGI12" s="383"/>
      <c r="LGJ12" s="383"/>
      <c r="LGK12" s="380"/>
      <c r="LGL12" s="376"/>
      <c r="LGM12" s="376"/>
      <c r="LGN12" s="381"/>
      <c r="LGO12" s="381"/>
      <c r="LGP12" s="382"/>
      <c r="LGQ12" s="383"/>
      <c r="LGR12" s="383"/>
      <c r="LGS12" s="383"/>
      <c r="LGT12" s="383"/>
      <c r="LGU12" s="383"/>
      <c r="LGV12" s="383"/>
      <c r="LGW12" s="380"/>
      <c r="LGX12" s="376"/>
      <c r="LGY12" s="376"/>
      <c r="LGZ12" s="381"/>
      <c r="LHA12" s="381"/>
      <c r="LHB12" s="382"/>
      <c r="LHC12" s="383"/>
      <c r="LHD12" s="383"/>
      <c r="LHE12" s="383"/>
      <c r="LHF12" s="383"/>
      <c r="LHG12" s="383"/>
      <c r="LHH12" s="383"/>
      <c r="LHI12" s="380"/>
      <c r="LHJ12" s="376"/>
      <c r="LHK12" s="376"/>
      <c r="LHL12" s="381"/>
      <c r="LHM12" s="381"/>
      <c r="LHN12" s="382"/>
      <c r="LHO12" s="383"/>
      <c r="LHP12" s="383"/>
      <c r="LHQ12" s="383"/>
      <c r="LHR12" s="383"/>
      <c r="LHS12" s="383"/>
      <c r="LHT12" s="383"/>
      <c r="LHU12" s="380"/>
      <c r="LHV12" s="376"/>
      <c r="LHW12" s="376"/>
      <c r="LHX12" s="381"/>
      <c r="LHY12" s="381"/>
      <c r="LHZ12" s="382"/>
      <c r="LIA12" s="383"/>
      <c r="LIB12" s="383"/>
      <c r="LIC12" s="383"/>
      <c r="LID12" s="383"/>
      <c r="LIE12" s="383"/>
      <c r="LIF12" s="383"/>
      <c r="LIG12" s="380"/>
      <c r="LIH12" s="376"/>
      <c r="LII12" s="376"/>
      <c r="LIJ12" s="381"/>
      <c r="LIK12" s="381"/>
      <c r="LIL12" s="382"/>
      <c r="LIM12" s="383"/>
      <c r="LIN12" s="383"/>
      <c r="LIO12" s="383"/>
      <c r="LIP12" s="383"/>
      <c r="LIQ12" s="383"/>
      <c r="LIR12" s="383"/>
      <c r="LIS12" s="380"/>
      <c r="LIT12" s="376"/>
      <c r="LIU12" s="376"/>
      <c r="LIV12" s="381"/>
      <c r="LIW12" s="381"/>
      <c r="LIX12" s="382"/>
      <c r="LIY12" s="383"/>
      <c r="LIZ12" s="383"/>
      <c r="LJA12" s="383"/>
      <c r="LJB12" s="383"/>
      <c r="LJC12" s="383"/>
      <c r="LJD12" s="383"/>
      <c r="LJE12" s="380"/>
      <c r="LJF12" s="376"/>
      <c r="LJG12" s="376"/>
      <c r="LJH12" s="381"/>
      <c r="LJI12" s="381"/>
      <c r="LJJ12" s="382"/>
      <c r="LJK12" s="383"/>
      <c r="LJL12" s="383"/>
      <c r="LJM12" s="383"/>
      <c r="LJN12" s="383"/>
      <c r="LJO12" s="383"/>
      <c r="LJP12" s="383"/>
      <c r="LJQ12" s="380"/>
      <c r="LJR12" s="376"/>
      <c r="LJS12" s="376"/>
      <c r="LJT12" s="381"/>
      <c r="LJU12" s="381"/>
      <c r="LJV12" s="382"/>
      <c r="LJW12" s="383"/>
      <c r="LJX12" s="383"/>
      <c r="LJY12" s="383"/>
      <c r="LJZ12" s="383"/>
      <c r="LKA12" s="383"/>
      <c r="LKB12" s="383"/>
      <c r="LKC12" s="380"/>
      <c r="LKD12" s="376"/>
      <c r="LKE12" s="376"/>
      <c r="LKF12" s="381"/>
      <c r="LKG12" s="381"/>
      <c r="LKH12" s="382"/>
      <c r="LKI12" s="383"/>
      <c r="LKJ12" s="383"/>
      <c r="LKK12" s="383"/>
      <c r="LKL12" s="383"/>
      <c r="LKM12" s="383"/>
      <c r="LKN12" s="383"/>
      <c r="LKO12" s="380"/>
      <c r="LKP12" s="376"/>
      <c r="LKQ12" s="376"/>
      <c r="LKR12" s="381"/>
      <c r="LKS12" s="381"/>
      <c r="LKT12" s="382"/>
      <c r="LKU12" s="383"/>
      <c r="LKV12" s="383"/>
      <c r="LKW12" s="383"/>
      <c r="LKX12" s="383"/>
      <c r="LKY12" s="383"/>
      <c r="LKZ12" s="383"/>
      <c r="LLA12" s="380"/>
      <c r="LLB12" s="376"/>
      <c r="LLC12" s="376"/>
      <c r="LLD12" s="381"/>
      <c r="LLE12" s="381"/>
      <c r="LLF12" s="382"/>
      <c r="LLG12" s="383"/>
      <c r="LLH12" s="383"/>
      <c r="LLI12" s="383"/>
      <c r="LLJ12" s="383"/>
      <c r="LLK12" s="383"/>
      <c r="LLL12" s="383"/>
      <c r="LLM12" s="380"/>
      <c r="LLN12" s="376"/>
      <c r="LLO12" s="376"/>
      <c r="LLP12" s="381"/>
      <c r="LLQ12" s="381"/>
      <c r="LLR12" s="382"/>
      <c r="LLS12" s="383"/>
      <c r="LLT12" s="383"/>
      <c r="LLU12" s="383"/>
      <c r="LLV12" s="383"/>
      <c r="LLW12" s="383"/>
      <c r="LLX12" s="383"/>
      <c r="LLY12" s="380"/>
      <c r="LLZ12" s="376"/>
      <c r="LMA12" s="376"/>
      <c r="LMB12" s="381"/>
      <c r="LMC12" s="381"/>
      <c r="LMD12" s="382"/>
      <c r="LME12" s="383"/>
      <c r="LMF12" s="383"/>
      <c r="LMG12" s="383"/>
      <c r="LMH12" s="383"/>
      <c r="LMI12" s="383"/>
      <c r="LMJ12" s="383"/>
      <c r="LMK12" s="380"/>
      <c r="LML12" s="376"/>
      <c r="LMM12" s="376"/>
      <c r="LMN12" s="381"/>
      <c r="LMO12" s="381"/>
      <c r="LMP12" s="382"/>
      <c r="LMQ12" s="383"/>
      <c r="LMR12" s="383"/>
      <c r="LMS12" s="383"/>
      <c r="LMT12" s="383"/>
      <c r="LMU12" s="383"/>
      <c r="LMV12" s="383"/>
      <c r="LMW12" s="380"/>
      <c r="LMX12" s="376"/>
      <c r="LMY12" s="376"/>
      <c r="LMZ12" s="381"/>
      <c r="LNA12" s="381"/>
      <c r="LNB12" s="382"/>
      <c r="LNC12" s="383"/>
      <c r="LND12" s="383"/>
      <c r="LNE12" s="383"/>
      <c r="LNF12" s="383"/>
      <c r="LNG12" s="383"/>
      <c r="LNH12" s="383"/>
      <c r="LNI12" s="380"/>
      <c r="LNJ12" s="376"/>
      <c r="LNK12" s="376"/>
      <c r="LNL12" s="381"/>
      <c r="LNM12" s="381"/>
      <c r="LNN12" s="382"/>
      <c r="LNO12" s="383"/>
      <c r="LNP12" s="383"/>
      <c r="LNQ12" s="383"/>
      <c r="LNR12" s="383"/>
      <c r="LNS12" s="383"/>
      <c r="LNT12" s="383"/>
      <c r="LNU12" s="380"/>
      <c r="LNV12" s="376"/>
      <c r="LNW12" s="376"/>
      <c r="LNX12" s="381"/>
      <c r="LNY12" s="381"/>
      <c r="LNZ12" s="382"/>
      <c r="LOA12" s="383"/>
      <c r="LOB12" s="383"/>
      <c r="LOC12" s="383"/>
      <c r="LOD12" s="383"/>
      <c r="LOE12" s="383"/>
      <c r="LOF12" s="383"/>
      <c r="LOG12" s="380"/>
      <c r="LOH12" s="376"/>
      <c r="LOI12" s="376"/>
      <c r="LOJ12" s="381"/>
      <c r="LOK12" s="381"/>
      <c r="LOL12" s="382"/>
      <c r="LOM12" s="383"/>
      <c r="LON12" s="383"/>
      <c r="LOO12" s="383"/>
      <c r="LOP12" s="383"/>
      <c r="LOQ12" s="383"/>
      <c r="LOR12" s="383"/>
      <c r="LOS12" s="380"/>
      <c r="LOT12" s="376"/>
      <c r="LOU12" s="376"/>
      <c r="LOV12" s="381"/>
      <c r="LOW12" s="381"/>
      <c r="LOX12" s="382"/>
      <c r="LOY12" s="383"/>
      <c r="LOZ12" s="383"/>
      <c r="LPA12" s="383"/>
      <c r="LPB12" s="383"/>
      <c r="LPC12" s="383"/>
      <c r="LPD12" s="383"/>
      <c r="LPE12" s="380"/>
      <c r="LPF12" s="376"/>
      <c r="LPG12" s="376"/>
      <c r="LPH12" s="381"/>
      <c r="LPI12" s="381"/>
      <c r="LPJ12" s="382"/>
      <c r="LPK12" s="383"/>
      <c r="LPL12" s="383"/>
      <c r="LPM12" s="383"/>
      <c r="LPN12" s="383"/>
      <c r="LPO12" s="383"/>
      <c r="LPP12" s="383"/>
      <c r="LPQ12" s="380"/>
      <c r="LPR12" s="376"/>
      <c r="LPS12" s="376"/>
      <c r="LPT12" s="381"/>
      <c r="LPU12" s="381"/>
      <c r="LPV12" s="382"/>
      <c r="LPW12" s="383"/>
      <c r="LPX12" s="383"/>
      <c r="LPY12" s="383"/>
      <c r="LPZ12" s="383"/>
      <c r="LQA12" s="383"/>
      <c r="LQB12" s="383"/>
      <c r="LQC12" s="380"/>
      <c r="LQD12" s="376"/>
      <c r="LQE12" s="376"/>
      <c r="LQF12" s="381"/>
      <c r="LQG12" s="381"/>
      <c r="LQH12" s="382"/>
      <c r="LQI12" s="383"/>
      <c r="LQJ12" s="383"/>
      <c r="LQK12" s="383"/>
      <c r="LQL12" s="383"/>
      <c r="LQM12" s="383"/>
      <c r="LQN12" s="383"/>
      <c r="LQO12" s="380"/>
      <c r="LQP12" s="376"/>
      <c r="LQQ12" s="376"/>
      <c r="LQR12" s="381"/>
      <c r="LQS12" s="381"/>
      <c r="LQT12" s="382"/>
      <c r="LQU12" s="383"/>
      <c r="LQV12" s="383"/>
      <c r="LQW12" s="383"/>
      <c r="LQX12" s="383"/>
      <c r="LQY12" s="383"/>
      <c r="LQZ12" s="383"/>
      <c r="LRA12" s="380"/>
      <c r="LRB12" s="376"/>
      <c r="LRC12" s="376"/>
      <c r="LRD12" s="381"/>
      <c r="LRE12" s="381"/>
      <c r="LRF12" s="382"/>
      <c r="LRG12" s="383"/>
      <c r="LRH12" s="383"/>
      <c r="LRI12" s="383"/>
      <c r="LRJ12" s="383"/>
      <c r="LRK12" s="383"/>
      <c r="LRL12" s="383"/>
      <c r="LRM12" s="380"/>
      <c r="LRN12" s="376"/>
      <c r="LRO12" s="376"/>
      <c r="LRP12" s="381"/>
      <c r="LRQ12" s="381"/>
      <c r="LRR12" s="382"/>
      <c r="LRS12" s="383"/>
      <c r="LRT12" s="383"/>
      <c r="LRU12" s="383"/>
      <c r="LRV12" s="383"/>
      <c r="LRW12" s="383"/>
      <c r="LRX12" s="383"/>
      <c r="LRY12" s="380"/>
      <c r="LRZ12" s="376"/>
      <c r="LSA12" s="376"/>
      <c r="LSB12" s="381"/>
      <c r="LSC12" s="381"/>
      <c r="LSD12" s="382"/>
      <c r="LSE12" s="383"/>
      <c r="LSF12" s="383"/>
      <c r="LSG12" s="383"/>
      <c r="LSH12" s="383"/>
      <c r="LSI12" s="383"/>
      <c r="LSJ12" s="383"/>
      <c r="LSK12" s="380"/>
      <c r="LSL12" s="376"/>
      <c r="LSM12" s="376"/>
      <c r="LSN12" s="381"/>
      <c r="LSO12" s="381"/>
      <c r="LSP12" s="382"/>
      <c r="LSQ12" s="383"/>
      <c r="LSR12" s="383"/>
      <c r="LSS12" s="383"/>
      <c r="LST12" s="383"/>
      <c r="LSU12" s="383"/>
      <c r="LSV12" s="383"/>
      <c r="LSW12" s="380"/>
      <c r="LSX12" s="376"/>
      <c r="LSY12" s="376"/>
      <c r="LSZ12" s="381"/>
      <c r="LTA12" s="381"/>
      <c r="LTB12" s="382"/>
      <c r="LTC12" s="383"/>
      <c r="LTD12" s="383"/>
      <c r="LTE12" s="383"/>
      <c r="LTF12" s="383"/>
      <c r="LTG12" s="383"/>
      <c r="LTH12" s="383"/>
      <c r="LTI12" s="380"/>
      <c r="LTJ12" s="376"/>
      <c r="LTK12" s="376"/>
      <c r="LTL12" s="381"/>
      <c r="LTM12" s="381"/>
      <c r="LTN12" s="382"/>
      <c r="LTO12" s="383"/>
      <c r="LTP12" s="383"/>
      <c r="LTQ12" s="383"/>
      <c r="LTR12" s="383"/>
      <c r="LTS12" s="383"/>
      <c r="LTT12" s="383"/>
      <c r="LTU12" s="380"/>
      <c r="LTV12" s="376"/>
      <c r="LTW12" s="376"/>
      <c r="LTX12" s="381"/>
      <c r="LTY12" s="381"/>
      <c r="LTZ12" s="382"/>
      <c r="LUA12" s="383"/>
      <c r="LUB12" s="383"/>
      <c r="LUC12" s="383"/>
      <c r="LUD12" s="383"/>
      <c r="LUE12" s="383"/>
      <c r="LUF12" s="383"/>
      <c r="LUG12" s="380"/>
      <c r="LUH12" s="376"/>
      <c r="LUI12" s="376"/>
      <c r="LUJ12" s="381"/>
      <c r="LUK12" s="381"/>
      <c r="LUL12" s="382"/>
      <c r="LUM12" s="383"/>
      <c r="LUN12" s="383"/>
      <c r="LUO12" s="383"/>
      <c r="LUP12" s="383"/>
      <c r="LUQ12" s="383"/>
      <c r="LUR12" s="383"/>
      <c r="LUS12" s="380"/>
      <c r="LUT12" s="376"/>
      <c r="LUU12" s="376"/>
      <c r="LUV12" s="381"/>
      <c r="LUW12" s="381"/>
      <c r="LUX12" s="382"/>
      <c r="LUY12" s="383"/>
      <c r="LUZ12" s="383"/>
      <c r="LVA12" s="383"/>
      <c r="LVB12" s="383"/>
      <c r="LVC12" s="383"/>
      <c r="LVD12" s="383"/>
      <c r="LVE12" s="380"/>
      <c r="LVF12" s="376"/>
      <c r="LVG12" s="376"/>
      <c r="LVH12" s="381"/>
      <c r="LVI12" s="381"/>
      <c r="LVJ12" s="382"/>
      <c r="LVK12" s="383"/>
      <c r="LVL12" s="383"/>
      <c r="LVM12" s="383"/>
      <c r="LVN12" s="383"/>
      <c r="LVO12" s="383"/>
      <c r="LVP12" s="383"/>
      <c r="LVQ12" s="380"/>
      <c r="LVR12" s="376"/>
      <c r="LVS12" s="376"/>
      <c r="LVT12" s="381"/>
      <c r="LVU12" s="381"/>
      <c r="LVV12" s="382"/>
      <c r="LVW12" s="383"/>
      <c r="LVX12" s="383"/>
      <c r="LVY12" s="383"/>
      <c r="LVZ12" s="383"/>
      <c r="LWA12" s="383"/>
      <c r="LWB12" s="383"/>
      <c r="LWC12" s="380"/>
      <c r="LWD12" s="376"/>
      <c r="LWE12" s="376"/>
      <c r="LWF12" s="381"/>
      <c r="LWG12" s="381"/>
      <c r="LWH12" s="382"/>
      <c r="LWI12" s="383"/>
      <c r="LWJ12" s="383"/>
      <c r="LWK12" s="383"/>
      <c r="LWL12" s="383"/>
      <c r="LWM12" s="383"/>
      <c r="LWN12" s="383"/>
      <c r="LWO12" s="380"/>
      <c r="LWP12" s="376"/>
      <c r="LWQ12" s="376"/>
      <c r="LWR12" s="381"/>
      <c r="LWS12" s="381"/>
      <c r="LWT12" s="382"/>
      <c r="LWU12" s="383"/>
      <c r="LWV12" s="383"/>
      <c r="LWW12" s="383"/>
      <c r="LWX12" s="383"/>
      <c r="LWY12" s="383"/>
      <c r="LWZ12" s="383"/>
      <c r="LXA12" s="380"/>
      <c r="LXB12" s="376"/>
      <c r="LXC12" s="376"/>
      <c r="LXD12" s="381"/>
      <c r="LXE12" s="381"/>
      <c r="LXF12" s="382"/>
      <c r="LXG12" s="383"/>
      <c r="LXH12" s="383"/>
      <c r="LXI12" s="383"/>
      <c r="LXJ12" s="383"/>
      <c r="LXK12" s="383"/>
      <c r="LXL12" s="383"/>
      <c r="LXM12" s="380"/>
      <c r="LXN12" s="376"/>
      <c r="LXO12" s="376"/>
      <c r="LXP12" s="381"/>
      <c r="LXQ12" s="381"/>
      <c r="LXR12" s="382"/>
      <c r="LXS12" s="383"/>
      <c r="LXT12" s="383"/>
      <c r="LXU12" s="383"/>
      <c r="LXV12" s="383"/>
      <c r="LXW12" s="383"/>
      <c r="LXX12" s="383"/>
      <c r="LXY12" s="380"/>
      <c r="LXZ12" s="376"/>
      <c r="LYA12" s="376"/>
      <c r="LYB12" s="381"/>
      <c r="LYC12" s="381"/>
      <c r="LYD12" s="382"/>
      <c r="LYE12" s="383"/>
      <c r="LYF12" s="383"/>
      <c r="LYG12" s="383"/>
      <c r="LYH12" s="383"/>
      <c r="LYI12" s="383"/>
      <c r="LYJ12" s="383"/>
      <c r="LYK12" s="380"/>
      <c r="LYL12" s="376"/>
      <c r="LYM12" s="376"/>
      <c r="LYN12" s="381"/>
      <c r="LYO12" s="381"/>
      <c r="LYP12" s="382"/>
      <c r="LYQ12" s="383"/>
      <c r="LYR12" s="383"/>
      <c r="LYS12" s="383"/>
      <c r="LYT12" s="383"/>
      <c r="LYU12" s="383"/>
      <c r="LYV12" s="383"/>
      <c r="LYW12" s="380"/>
      <c r="LYX12" s="376"/>
      <c r="LYY12" s="376"/>
      <c r="LYZ12" s="381"/>
      <c r="LZA12" s="381"/>
      <c r="LZB12" s="382"/>
      <c r="LZC12" s="383"/>
      <c r="LZD12" s="383"/>
      <c r="LZE12" s="383"/>
      <c r="LZF12" s="383"/>
      <c r="LZG12" s="383"/>
      <c r="LZH12" s="383"/>
      <c r="LZI12" s="380"/>
      <c r="LZJ12" s="376"/>
      <c r="LZK12" s="376"/>
      <c r="LZL12" s="381"/>
      <c r="LZM12" s="381"/>
      <c r="LZN12" s="382"/>
      <c r="LZO12" s="383"/>
      <c r="LZP12" s="383"/>
      <c r="LZQ12" s="383"/>
      <c r="LZR12" s="383"/>
      <c r="LZS12" s="383"/>
      <c r="LZT12" s="383"/>
      <c r="LZU12" s="380"/>
      <c r="LZV12" s="376"/>
      <c r="LZW12" s="376"/>
      <c r="LZX12" s="381"/>
      <c r="LZY12" s="381"/>
      <c r="LZZ12" s="382"/>
      <c r="MAA12" s="383"/>
      <c r="MAB12" s="383"/>
      <c r="MAC12" s="383"/>
      <c r="MAD12" s="383"/>
      <c r="MAE12" s="383"/>
      <c r="MAF12" s="383"/>
      <c r="MAG12" s="380"/>
      <c r="MAH12" s="376"/>
      <c r="MAI12" s="376"/>
      <c r="MAJ12" s="381"/>
      <c r="MAK12" s="381"/>
      <c r="MAL12" s="382"/>
      <c r="MAM12" s="383"/>
      <c r="MAN12" s="383"/>
      <c r="MAO12" s="383"/>
      <c r="MAP12" s="383"/>
      <c r="MAQ12" s="383"/>
      <c r="MAR12" s="383"/>
      <c r="MAS12" s="380"/>
      <c r="MAT12" s="376"/>
      <c r="MAU12" s="376"/>
      <c r="MAV12" s="381"/>
      <c r="MAW12" s="381"/>
      <c r="MAX12" s="382"/>
      <c r="MAY12" s="383"/>
      <c r="MAZ12" s="383"/>
      <c r="MBA12" s="383"/>
      <c r="MBB12" s="383"/>
      <c r="MBC12" s="383"/>
      <c r="MBD12" s="383"/>
      <c r="MBE12" s="380"/>
      <c r="MBF12" s="376"/>
      <c r="MBG12" s="376"/>
      <c r="MBH12" s="381"/>
      <c r="MBI12" s="381"/>
      <c r="MBJ12" s="382"/>
      <c r="MBK12" s="383"/>
      <c r="MBL12" s="383"/>
      <c r="MBM12" s="383"/>
      <c r="MBN12" s="383"/>
      <c r="MBO12" s="383"/>
      <c r="MBP12" s="383"/>
      <c r="MBQ12" s="380"/>
      <c r="MBR12" s="376"/>
      <c r="MBS12" s="376"/>
      <c r="MBT12" s="381"/>
      <c r="MBU12" s="381"/>
      <c r="MBV12" s="382"/>
      <c r="MBW12" s="383"/>
      <c r="MBX12" s="383"/>
      <c r="MBY12" s="383"/>
      <c r="MBZ12" s="383"/>
      <c r="MCA12" s="383"/>
      <c r="MCB12" s="383"/>
      <c r="MCC12" s="380"/>
      <c r="MCD12" s="376"/>
      <c r="MCE12" s="376"/>
      <c r="MCF12" s="381"/>
      <c r="MCG12" s="381"/>
      <c r="MCH12" s="382"/>
      <c r="MCI12" s="383"/>
      <c r="MCJ12" s="383"/>
      <c r="MCK12" s="383"/>
      <c r="MCL12" s="383"/>
      <c r="MCM12" s="383"/>
      <c r="MCN12" s="383"/>
      <c r="MCO12" s="380"/>
      <c r="MCP12" s="376"/>
      <c r="MCQ12" s="376"/>
      <c r="MCR12" s="381"/>
      <c r="MCS12" s="381"/>
      <c r="MCT12" s="382"/>
      <c r="MCU12" s="383"/>
      <c r="MCV12" s="383"/>
      <c r="MCW12" s="383"/>
      <c r="MCX12" s="383"/>
      <c r="MCY12" s="383"/>
      <c r="MCZ12" s="383"/>
      <c r="MDA12" s="380"/>
      <c r="MDB12" s="376"/>
      <c r="MDC12" s="376"/>
      <c r="MDD12" s="381"/>
      <c r="MDE12" s="381"/>
      <c r="MDF12" s="382"/>
      <c r="MDG12" s="383"/>
      <c r="MDH12" s="383"/>
      <c r="MDI12" s="383"/>
      <c r="MDJ12" s="383"/>
      <c r="MDK12" s="383"/>
      <c r="MDL12" s="383"/>
      <c r="MDM12" s="380"/>
      <c r="MDN12" s="376"/>
      <c r="MDO12" s="376"/>
      <c r="MDP12" s="381"/>
      <c r="MDQ12" s="381"/>
      <c r="MDR12" s="382"/>
      <c r="MDS12" s="383"/>
      <c r="MDT12" s="383"/>
      <c r="MDU12" s="383"/>
      <c r="MDV12" s="383"/>
      <c r="MDW12" s="383"/>
      <c r="MDX12" s="383"/>
      <c r="MDY12" s="380"/>
      <c r="MDZ12" s="376"/>
      <c r="MEA12" s="376"/>
      <c r="MEB12" s="381"/>
      <c r="MEC12" s="381"/>
      <c r="MED12" s="382"/>
      <c r="MEE12" s="383"/>
      <c r="MEF12" s="383"/>
      <c r="MEG12" s="383"/>
      <c r="MEH12" s="383"/>
      <c r="MEI12" s="383"/>
      <c r="MEJ12" s="383"/>
      <c r="MEK12" s="380"/>
      <c r="MEL12" s="376"/>
      <c r="MEM12" s="376"/>
      <c r="MEN12" s="381"/>
      <c r="MEO12" s="381"/>
      <c r="MEP12" s="382"/>
      <c r="MEQ12" s="383"/>
      <c r="MER12" s="383"/>
      <c r="MES12" s="383"/>
      <c r="MET12" s="383"/>
      <c r="MEU12" s="383"/>
      <c r="MEV12" s="383"/>
      <c r="MEW12" s="380"/>
      <c r="MEX12" s="376"/>
      <c r="MEY12" s="376"/>
      <c r="MEZ12" s="381"/>
      <c r="MFA12" s="381"/>
      <c r="MFB12" s="382"/>
      <c r="MFC12" s="383"/>
      <c r="MFD12" s="383"/>
      <c r="MFE12" s="383"/>
      <c r="MFF12" s="383"/>
      <c r="MFG12" s="383"/>
      <c r="MFH12" s="383"/>
      <c r="MFI12" s="380"/>
      <c r="MFJ12" s="376"/>
      <c r="MFK12" s="376"/>
      <c r="MFL12" s="381"/>
      <c r="MFM12" s="381"/>
      <c r="MFN12" s="382"/>
      <c r="MFO12" s="383"/>
      <c r="MFP12" s="383"/>
      <c r="MFQ12" s="383"/>
      <c r="MFR12" s="383"/>
      <c r="MFS12" s="383"/>
      <c r="MFT12" s="383"/>
      <c r="MFU12" s="380"/>
      <c r="MFV12" s="376"/>
      <c r="MFW12" s="376"/>
      <c r="MFX12" s="381"/>
      <c r="MFY12" s="381"/>
      <c r="MFZ12" s="382"/>
      <c r="MGA12" s="383"/>
      <c r="MGB12" s="383"/>
      <c r="MGC12" s="383"/>
      <c r="MGD12" s="383"/>
      <c r="MGE12" s="383"/>
      <c r="MGF12" s="383"/>
      <c r="MGG12" s="380"/>
      <c r="MGH12" s="376"/>
      <c r="MGI12" s="376"/>
      <c r="MGJ12" s="381"/>
      <c r="MGK12" s="381"/>
      <c r="MGL12" s="382"/>
      <c r="MGM12" s="383"/>
      <c r="MGN12" s="383"/>
      <c r="MGO12" s="383"/>
      <c r="MGP12" s="383"/>
      <c r="MGQ12" s="383"/>
      <c r="MGR12" s="383"/>
      <c r="MGS12" s="380"/>
      <c r="MGT12" s="376"/>
      <c r="MGU12" s="376"/>
      <c r="MGV12" s="381"/>
      <c r="MGW12" s="381"/>
      <c r="MGX12" s="382"/>
      <c r="MGY12" s="383"/>
      <c r="MGZ12" s="383"/>
      <c r="MHA12" s="383"/>
      <c r="MHB12" s="383"/>
      <c r="MHC12" s="383"/>
      <c r="MHD12" s="383"/>
      <c r="MHE12" s="380"/>
      <c r="MHF12" s="376"/>
      <c r="MHG12" s="376"/>
      <c r="MHH12" s="381"/>
      <c r="MHI12" s="381"/>
      <c r="MHJ12" s="382"/>
      <c r="MHK12" s="383"/>
      <c r="MHL12" s="383"/>
      <c r="MHM12" s="383"/>
      <c r="MHN12" s="383"/>
      <c r="MHO12" s="383"/>
      <c r="MHP12" s="383"/>
      <c r="MHQ12" s="380"/>
      <c r="MHR12" s="376"/>
      <c r="MHS12" s="376"/>
      <c r="MHT12" s="381"/>
      <c r="MHU12" s="381"/>
      <c r="MHV12" s="382"/>
      <c r="MHW12" s="383"/>
      <c r="MHX12" s="383"/>
      <c r="MHY12" s="383"/>
      <c r="MHZ12" s="383"/>
      <c r="MIA12" s="383"/>
      <c r="MIB12" s="383"/>
      <c r="MIC12" s="380"/>
      <c r="MID12" s="376"/>
      <c r="MIE12" s="376"/>
      <c r="MIF12" s="381"/>
      <c r="MIG12" s="381"/>
      <c r="MIH12" s="382"/>
      <c r="MII12" s="383"/>
      <c r="MIJ12" s="383"/>
      <c r="MIK12" s="383"/>
      <c r="MIL12" s="383"/>
      <c r="MIM12" s="383"/>
      <c r="MIN12" s="383"/>
      <c r="MIO12" s="380"/>
      <c r="MIP12" s="376"/>
      <c r="MIQ12" s="376"/>
      <c r="MIR12" s="381"/>
      <c r="MIS12" s="381"/>
      <c r="MIT12" s="382"/>
      <c r="MIU12" s="383"/>
      <c r="MIV12" s="383"/>
      <c r="MIW12" s="383"/>
      <c r="MIX12" s="383"/>
      <c r="MIY12" s="383"/>
      <c r="MIZ12" s="383"/>
      <c r="MJA12" s="380"/>
      <c r="MJB12" s="376"/>
      <c r="MJC12" s="376"/>
      <c r="MJD12" s="381"/>
      <c r="MJE12" s="381"/>
      <c r="MJF12" s="382"/>
      <c r="MJG12" s="383"/>
      <c r="MJH12" s="383"/>
      <c r="MJI12" s="383"/>
      <c r="MJJ12" s="383"/>
      <c r="MJK12" s="383"/>
      <c r="MJL12" s="383"/>
      <c r="MJM12" s="380"/>
      <c r="MJN12" s="376"/>
      <c r="MJO12" s="376"/>
      <c r="MJP12" s="381"/>
      <c r="MJQ12" s="381"/>
      <c r="MJR12" s="382"/>
      <c r="MJS12" s="383"/>
      <c r="MJT12" s="383"/>
      <c r="MJU12" s="383"/>
      <c r="MJV12" s="383"/>
      <c r="MJW12" s="383"/>
      <c r="MJX12" s="383"/>
      <c r="MJY12" s="380"/>
      <c r="MJZ12" s="376"/>
      <c r="MKA12" s="376"/>
      <c r="MKB12" s="381"/>
      <c r="MKC12" s="381"/>
      <c r="MKD12" s="382"/>
      <c r="MKE12" s="383"/>
      <c r="MKF12" s="383"/>
      <c r="MKG12" s="383"/>
      <c r="MKH12" s="383"/>
      <c r="MKI12" s="383"/>
      <c r="MKJ12" s="383"/>
      <c r="MKK12" s="380"/>
      <c r="MKL12" s="376"/>
      <c r="MKM12" s="376"/>
      <c r="MKN12" s="381"/>
      <c r="MKO12" s="381"/>
      <c r="MKP12" s="382"/>
      <c r="MKQ12" s="383"/>
      <c r="MKR12" s="383"/>
      <c r="MKS12" s="383"/>
      <c r="MKT12" s="383"/>
      <c r="MKU12" s="383"/>
      <c r="MKV12" s="383"/>
      <c r="MKW12" s="380"/>
      <c r="MKX12" s="376"/>
      <c r="MKY12" s="376"/>
      <c r="MKZ12" s="381"/>
      <c r="MLA12" s="381"/>
      <c r="MLB12" s="382"/>
      <c r="MLC12" s="383"/>
      <c r="MLD12" s="383"/>
      <c r="MLE12" s="383"/>
      <c r="MLF12" s="383"/>
      <c r="MLG12" s="383"/>
      <c r="MLH12" s="383"/>
      <c r="MLI12" s="380"/>
      <c r="MLJ12" s="376"/>
      <c r="MLK12" s="376"/>
      <c r="MLL12" s="381"/>
      <c r="MLM12" s="381"/>
      <c r="MLN12" s="382"/>
      <c r="MLO12" s="383"/>
      <c r="MLP12" s="383"/>
      <c r="MLQ12" s="383"/>
      <c r="MLR12" s="383"/>
      <c r="MLS12" s="383"/>
      <c r="MLT12" s="383"/>
      <c r="MLU12" s="380"/>
      <c r="MLV12" s="376"/>
      <c r="MLW12" s="376"/>
      <c r="MLX12" s="381"/>
      <c r="MLY12" s="381"/>
      <c r="MLZ12" s="382"/>
      <c r="MMA12" s="383"/>
      <c r="MMB12" s="383"/>
      <c r="MMC12" s="383"/>
      <c r="MMD12" s="383"/>
      <c r="MME12" s="383"/>
      <c r="MMF12" s="383"/>
      <c r="MMG12" s="380"/>
      <c r="MMH12" s="376"/>
      <c r="MMI12" s="376"/>
      <c r="MMJ12" s="381"/>
      <c r="MMK12" s="381"/>
      <c r="MML12" s="382"/>
      <c r="MMM12" s="383"/>
      <c r="MMN12" s="383"/>
      <c r="MMO12" s="383"/>
      <c r="MMP12" s="383"/>
      <c r="MMQ12" s="383"/>
      <c r="MMR12" s="383"/>
      <c r="MMS12" s="380"/>
      <c r="MMT12" s="376"/>
      <c r="MMU12" s="376"/>
      <c r="MMV12" s="381"/>
      <c r="MMW12" s="381"/>
      <c r="MMX12" s="382"/>
      <c r="MMY12" s="383"/>
      <c r="MMZ12" s="383"/>
      <c r="MNA12" s="383"/>
      <c r="MNB12" s="383"/>
      <c r="MNC12" s="383"/>
      <c r="MND12" s="383"/>
      <c r="MNE12" s="380"/>
      <c r="MNF12" s="376"/>
      <c r="MNG12" s="376"/>
      <c r="MNH12" s="381"/>
      <c r="MNI12" s="381"/>
      <c r="MNJ12" s="382"/>
      <c r="MNK12" s="383"/>
      <c r="MNL12" s="383"/>
      <c r="MNM12" s="383"/>
      <c r="MNN12" s="383"/>
      <c r="MNO12" s="383"/>
      <c r="MNP12" s="383"/>
      <c r="MNQ12" s="380"/>
      <c r="MNR12" s="376"/>
      <c r="MNS12" s="376"/>
      <c r="MNT12" s="381"/>
      <c r="MNU12" s="381"/>
      <c r="MNV12" s="382"/>
      <c r="MNW12" s="383"/>
      <c r="MNX12" s="383"/>
      <c r="MNY12" s="383"/>
      <c r="MNZ12" s="383"/>
      <c r="MOA12" s="383"/>
      <c r="MOB12" s="383"/>
      <c r="MOC12" s="380"/>
      <c r="MOD12" s="376"/>
      <c r="MOE12" s="376"/>
      <c r="MOF12" s="381"/>
      <c r="MOG12" s="381"/>
      <c r="MOH12" s="382"/>
      <c r="MOI12" s="383"/>
      <c r="MOJ12" s="383"/>
      <c r="MOK12" s="383"/>
      <c r="MOL12" s="383"/>
      <c r="MOM12" s="383"/>
      <c r="MON12" s="383"/>
      <c r="MOO12" s="380"/>
      <c r="MOP12" s="376"/>
      <c r="MOQ12" s="376"/>
      <c r="MOR12" s="381"/>
      <c r="MOS12" s="381"/>
      <c r="MOT12" s="382"/>
      <c r="MOU12" s="383"/>
      <c r="MOV12" s="383"/>
      <c r="MOW12" s="383"/>
      <c r="MOX12" s="383"/>
      <c r="MOY12" s="383"/>
      <c r="MOZ12" s="383"/>
      <c r="MPA12" s="380"/>
      <c r="MPB12" s="376"/>
      <c r="MPC12" s="376"/>
      <c r="MPD12" s="381"/>
      <c r="MPE12" s="381"/>
      <c r="MPF12" s="382"/>
      <c r="MPG12" s="383"/>
      <c r="MPH12" s="383"/>
      <c r="MPI12" s="383"/>
      <c r="MPJ12" s="383"/>
      <c r="MPK12" s="383"/>
      <c r="MPL12" s="383"/>
      <c r="MPM12" s="380"/>
      <c r="MPN12" s="376"/>
      <c r="MPO12" s="376"/>
      <c r="MPP12" s="381"/>
      <c r="MPQ12" s="381"/>
      <c r="MPR12" s="382"/>
      <c r="MPS12" s="383"/>
      <c r="MPT12" s="383"/>
      <c r="MPU12" s="383"/>
      <c r="MPV12" s="383"/>
      <c r="MPW12" s="383"/>
      <c r="MPX12" s="383"/>
      <c r="MPY12" s="380"/>
      <c r="MPZ12" s="376"/>
      <c r="MQA12" s="376"/>
      <c r="MQB12" s="381"/>
      <c r="MQC12" s="381"/>
      <c r="MQD12" s="382"/>
      <c r="MQE12" s="383"/>
      <c r="MQF12" s="383"/>
      <c r="MQG12" s="383"/>
      <c r="MQH12" s="383"/>
      <c r="MQI12" s="383"/>
      <c r="MQJ12" s="383"/>
      <c r="MQK12" s="380"/>
      <c r="MQL12" s="376"/>
      <c r="MQM12" s="376"/>
      <c r="MQN12" s="381"/>
      <c r="MQO12" s="381"/>
      <c r="MQP12" s="382"/>
      <c r="MQQ12" s="383"/>
      <c r="MQR12" s="383"/>
      <c r="MQS12" s="383"/>
      <c r="MQT12" s="383"/>
      <c r="MQU12" s="383"/>
      <c r="MQV12" s="383"/>
      <c r="MQW12" s="380"/>
      <c r="MQX12" s="376"/>
      <c r="MQY12" s="376"/>
      <c r="MQZ12" s="381"/>
      <c r="MRA12" s="381"/>
      <c r="MRB12" s="382"/>
      <c r="MRC12" s="383"/>
      <c r="MRD12" s="383"/>
      <c r="MRE12" s="383"/>
      <c r="MRF12" s="383"/>
      <c r="MRG12" s="383"/>
      <c r="MRH12" s="383"/>
      <c r="MRI12" s="380"/>
      <c r="MRJ12" s="376"/>
      <c r="MRK12" s="376"/>
      <c r="MRL12" s="381"/>
      <c r="MRM12" s="381"/>
      <c r="MRN12" s="382"/>
      <c r="MRO12" s="383"/>
      <c r="MRP12" s="383"/>
      <c r="MRQ12" s="383"/>
      <c r="MRR12" s="383"/>
      <c r="MRS12" s="383"/>
      <c r="MRT12" s="383"/>
      <c r="MRU12" s="380"/>
      <c r="MRV12" s="376"/>
      <c r="MRW12" s="376"/>
      <c r="MRX12" s="381"/>
      <c r="MRY12" s="381"/>
      <c r="MRZ12" s="382"/>
      <c r="MSA12" s="383"/>
      <c r="MSB12" s="383"/>
      <c r="MSC12" s="383"/>
      <c r="MSD12" s="383"/>
      <c r="MSE12" s="383"/>
      <c r="MSF12" s="383"/>
      <c r="MSG12" s="380"/>
      <c r="MSH12" s="376"/>
      <c r="MSI12" s="376"/>
      <c r="MSJ12" s="381"/>
      <c r="MSK12" s="381"/>
      <c r="MSL12" s="382"/>
      <c r="MSM12" s="383"/>
      <c r="MSN12" s="383"/>
      <c r="MSO12" s="383"/>
      <c r="MSP12" s="383"/>
      <c r="MSQ12" s="383"/>
      <c r="MSR12" s="383"/>
      <c r="MSS12" s="380"/>
      <c r="MST12" s="376"/>
      <c r="MSU12" s="376"/>
      <c r="MSV12" s="381"/>
      <c r="MSW12" s="381"/>
      <c r="MSX12" s="382"/>
      <c r="MSY12" s="383"/>
      <c r="MSZ12" s="383"/>
      <c r="MTA12" s="383"/>
      <c r="MTB12" s="383"/>
      <c r="MTC12" s="383"/>
      <c r="MTD12" s="383"/>
      <c r="MTE12" s="380"/>
      <c r="MTF12" s="376"/>
      <c r="MTG12" s="376"/>
      <c r="MTH12" s="381"/>
      <c r="MTI12" s="381"/>
      <c r="MTJ12" s="382"/>
      <c r="MTK12" s="383"/>
      <c r="MTL12" s="383"/>
      <c r="MTM12" s="383"/>
      <c r="MTN12" s="383"/>
      <c r="MTO12" s="383"/>
      <c r="MTP12" s="383"/>
      <c r="MTQ12" s="380"/>
      <c r="MTR12" s="376"/>
      <c r="MTS12" s="376"/>
      <c r="MTT12" s="381"/>
      <c r="MTU12" s="381"/>
      <c r="MTV12" s="382"/>
      <c r="MTW12" s="383"/>
      <c r="MTX12" s="383"/>
      <c r="MTY12" s="383"/>
      <c r="MTZ12" s="383"/>
      <c r="MUA12" s="383"/>
      <c r="MUB12" s="383"/>
      <c r="MUC12" s="380"/>
      <c r="MUD12" s="376"/>
      <c r="MUE12" s="376"/>
      <c r="MUF12" s="381"/>
      <c r="MUG12" s="381"/>
      <c r="MUH12" s="382"/>
      <c r="MUI12" s="383"/>
      <c r="MUJ12" s="383"/>
      <c r="MUK12" s="383"/>
      <c r="MUL12" s="383"/>
      <c r="MUM12" s="383"/>
      <c r="MUN12" s="383"/>
      <c r="MUO12" s="380"/>
      <c r="MUP12" s="376"/>
      <c r="MUQ12" s="376"/>
      <c r="MUR12" s="381"/>
      <c r="MUS12" s="381"/>
      <c r="MUT12" s="382"/>
      <c r="MUU12" s="383"/>
      <c r="MUV12" s="383"/>
      <c r="MUW12" s="383"/>
      <c r="MUX12" s="383"/>
      <c r="MUY12" s="383"/>
      <c r="MUZ12" s="383"/>
      <c r="MVA12" s="380"/>
      <c r="MVB12" s="376"/>
      <c r="MVC12" s="376"/>
      <c r="MVD12" s="381"/>
      <c r="MVE12" s="381"/>
      <c r="MVF12" s="382"/>
      <c r="MVG12" s="383"/>
      <c r="MVH12" s="383"/>
      <c r="MVI12" s="383"/>
      <c r="MVJ12" s="383"/>
      <c r="MVK12" s="383"/>
      <c r="MVL12" s="383"/>
      <c r="MVM12" s="380"/>
      <c r="MVN12" s="376"/>
      <c r="MVO12" s="376"/>
      <c r="MVP12" s="381"/>
      <c r="MVQ12" s="381"/>
      <c r="MVR12" s="382"/>
      <c r="MVS12" s="383"/>
      <c r="MVT12" s="383"/>
      <c r="MVU12" s="383"/>
      <c r="MVV12" s="383"/>
      <c r="MVW12" s="383"/>
      <c r="MVX12" s="383"/>
      <c r="MVY12" s="380"/>
      <c r="MVZ12" s="376"/>
      <c r="MWA12" s="376"/>
      <c r="MWB12" s="381"/>
      <c r="MWC12" s="381"/>
      <c r="MWD12" s="382"/>
      <c r="MWE12" s="383"/>
      <c r="MWF12" s="383"/>
      <c r="MWG12" s="383"/>
      <c r="MWH12" s="383"/>
      <c r="MWI12" s="383"/>
      <c r="MWJ12" s="383"/>
      <c r="MWK12" s="380"/>
      <c r="MWL12" s="376"/>
      <c r="MWM12" s="376"/>
      <c r="MWN12" s="381"/>
      <c r="MWO12" s="381"/>
      <c r="MWP12" s="382"/>
      <c r="MWQ12" s="383"/>
      <c r="MWR12" s="383"/>
      <c r="MWS12" s="383"/>
      <c r="MWT12" s="383"/>
      <c r="MWU12" s="383"/>
      <c r="MWV12" s="383"/>
      <c r="MWW12" s="380"/>
      <c r="MWX12" s="376"/>
      <c r="MWY12" s="376"/>
      <c r="MWZ12" s="381"/>
      <c r="MXA12" s="381"/>
      <c r="MXB12" s="382"/>
      <c r="MXC12" s="383"/>
      <c r="MXD12" s="383"/>
      <c r="MXE12" s="383"/>
      <c r="MXF12" s="383"/>
      <c r="MXG12" s="383"/>
      <c r="MXH12" s="383"/>
      <c r="MXI12" s="380"/>
      <c r="MXJ12" s="376"/>
      <c r="MXK12" s="376"/>
      <c r="MXL12" s="381"/>
      <c r="MXM12" s="381"/>
      <c r="MXN12" s="382"/>
      <c r="MXO12" s="383"/>
      <c r="MXP12" s="383"/>
      <c r="MXQ12" s="383"/>
      <c r="MXR12" s="383"/>
      <c r="MXS12" s="383"/>
      <c r="MXT12" s="383"/>
      <c r="MXU12" s="380"/>
      <c r="MXV12" s="376"/>
      <c r="MXW12" s="376"/>
      <c r="MXX12" s="381"/>
      <c r="MXY12" s="381"/>
      <c r="MXZ12" s="382"/>
      <c r="MYA12" s="383"/>
      <c r="MYB12" s="383"/>
      <c r="MYC12" s="383"/>
      <c r="MYD12" s="383"/>
      <c r="MYE12" s="383"/>
      <c r="MYF12" s="383"/>
      <c r="MYG12" s="380"/>
      <c r="MYH12" s="376"/>
      <c r="MYI12" s="376"/>
      <c r="MYJ12" s="381"/>
      <c r="MYK12" s="381"/>
      <c r="MYL12" s="382"/>
      <c r="MYM12" s="383"/>
      <c r="MYN12" s="383"/>
      <c r="MYO12" s="383"/>
      <c r="MYP12" s="383"/>
      <c r="MYQ12" s="383"/>
      <c r="MYR12" s="383"/>
      <c r="MYS12" s="380"/>
      <c r="MYT12" s="376"/>
      <c r="MYU12" s="376"/>
      <c r="MYV12" s="381"/>
      <c r="MYW12" s="381"/>
      <c r="MYX12" s="382"/>
      <c r="MYY12" s="383"/>
      <c r="MYZ12" s="383"/>
      <c r="MZA12" s="383"/>
      <c r="MZB12" s="383"/>
      <c r="MZC12" s="383"/>
      <c r="MZD12" s="383"/>
      <c r="MZE12" s="380"/>
      <c r="MZF12" s="376"/>
      <c r="MZG12" s="376"/>
      <c r="MZH12" s="381"/>
      <c r="MZI12" s="381"/>
      <c r="MZJ12" s="382"/>
      <c r="MZK12" s="383"/>
      <c r="MZL12" s="383"/>
      <c r="MZM12" s="383"/>
      <c r="MZN12" s="383"/>
      <c r="MZO12" s="383"/>
      <c r="MZP12" s="383"/>
      <c r="MZQ12" s="380"/>
      <c r="MZR12" s="376"/>
      <c r="MZS12" s="376"/>
      <c r="MZT12" s="381"/>
      <c r="MZU12" s="381"/>
      <c r="MZV12" s="382"/>
      <c r="MZW12" s="383"/>
      <c r="MZX12" s="383"/>
      <c r="MZY12" s="383"/>
      <c r="MZZ12" s="383"/>
      <c r="NAA12" s="383"/>
      <c r="NAB12" s="383"/>
      <c r="NAC12" s="380"/>
      <c r="NAD12" s="376"/>
      <c r="NAE12" s="376"/>
      <c r="NAF12" s="381"/>
      <c r="NAG12" s="381"/>
      <c r="NAH12" s="382"/>
      <c r="NAI12" s="383"/>
      <c r="NAJ12" s="383"/>
      <c r="NAK12" s="383"/>
      <c r="NAL12" s="383"/>
      <c r="NAM12" s="383"/>
      <c r="NAN12" s="383"/>
      <c r="NAO12" s="380"/>
      <c r="NAP12" s="376"/>
      <c r="NAQ12" s="376"/>
      <c r="NAR12" s="381"/>
      <c r="NAS12" s="381"/>
      <c r="NAT12" s="382"/>
      <c r="NAU12" s="383"/>
      <c r="NAV12" s="383"/>
      <c r="NAW12" s="383"/>
      <c r="NAX12" s="383"/>
      <c r="NAY12" s="383"/>
      <c r="NAZ12" s="383"/>
      <c r="NBA12" s="380"/>
      <c r="NBB12" s="376"/>
      <c r="NBC12" s="376"/>
      <c r="NBD12" s="381"/>
      <c r="NBE12" s="381"/>
      <c r="NBF12" s="382"/>
      <c r="NBG12" s="383"/>
      <c r="NBH12" s="383"/>
      <c r="NBI12" s="383"/>
      <c r="NBJ12" s="383"/>
      <c r="NBK12" s="383"/>
      <c r="NBL12" s="383"/>
      <c r="NBM12" s="380"/>
      <c r="NBN12" s="376"/>
      <c r="NBO12" s="376"/>
      <c r="NBP12" s="381"/>
      <c r="NBQ12" s="381"/>
      <c r="NBR12" s="382"/>
      <c r="NBS12" s="383"/>
      <c r="NBT12" s="383"/>
      <c r="NBU12" s="383"/>
      <c r="NBV12" s="383"/>
      <c r="NBW12" s="383"/>
      <c r="NBX12" s="383"/>
      <c r="NBY12" s="380"/>
      <c r="NBZ12" s="376"/>
      <c r="NCA12" s="376"/>
      <c r="NCB12" s="381"/>
      <c r="NCC12" s="381"/>
      <c r="NCD12" s="382"/>
      <c r="NCE12" s="383"/>
      <c r="NCF12" s="383"/>
      <c r="NCG12" s="383"/>
      <c r="NCH12" s="383"/>
      <c r="NCI12" s="383"/>
      <c r="NCJ12" s="383"/>
      <c r="NCK12" s="380"/>
      <c r="NCL12" s="376"/>
      <c r="NCM12" s="376"/>
      <c r="NCN12" s="381"/>
      <c r="NCO12" s="381"/>
      <c r="NCP12" s="382"/>
      <c r="NCQ12" s="383"/>
      <c r="NCR12" s="383"/>
      <c r="NCS12" s="383"/>
      <c r="NCT12" s="383"/>
      <c r="NCU12" s="383"/>
      <c r="NCV12" s="383"/>
      <c r="NCW12" s="380"/>
      <c r="NCX12" s="376"/>
      <c r="NCY12" s="376"/>
      <c r="NCZ12" s="381"/>
      <c r="NDA12" s="381"/>
      <c r="NDB12" s="382"/>
      <c r="NDC12" s="383"/>
      <c r="NDD12" s="383"/>
      <c r="NDE12" s="383"/>
      <c r="NDF12" s="383"/>
      <c r="NDG12" s="383"/>
      <c r="NDH12" s="383"/>
      <c r="NDI12" s="380"/>
      <c r="NDJ12" s="376"/>
      <c r="NDK12" s="376"/>
      <c r="NDL12" s="381"/>
      <c r="NDM12" s="381"/>
      <c r="NDN12" s="382"/>
      <c r="NDO12" s="383"/>
      <c r="NDP12" s="383"/>
      <c r="NDQ12" s="383"/>
      <c r="NDR12" s="383"/>
      <c r="NDS12" s="383"/>
      <c r="NDT12" s="383"/>
      <c r="NDU12" s="380"/>
      <c r="NDV12" s="376"/>
      <c r="NDW12" s="376"/>
      <c r="NDX12" s="381"/>
      <c r="NDY12" s="381"/>
      <c r="NDZ12" s="382"/>
      <c r="NEA12" s="383"/>
      <c r="NEB12" s="383"/>
      <c r="NEC12" s="383"/>
      <c r="NED12" s="383"/>
      <c r="NEE12" s="383"/>
      <c r="NEF12" s="383"/>
      <c r="NEG12" s="380"/>
      <c r="NEH12" s="376"/>
      <c r="NEI12" s="376"/>
      <c r="NEJ12" s="381"/>
      <c r="NEK12" s="381"/>
      <c r="NEL12" s="382"/>
      <c r="NEM12" s="383"/>
      <c r="NEN12" s="383"/>
      <c r="NEO12" s="383"/>
      <c r="NEP12" s="383"/>
      <c r="NEQ12" s="383"/>
      <c r="NER12" s="383"/>
      <c r="NES12" s="380"/>
      <c r="NET12" s="376"/>
      <c r="NEU12" s="376"/>
      <c r="NEV12" s="381"/>
      <c r="NEW12" s="381"/>
      <c r="NEX12" s="382"/>
      <c r="NEY12" s="383"/>
      <c r="NEZ12" s="383"/>
      <c r="NFA12" s="383"/>
      <c r="NFB12" s="383"/>
      <c r="NFC12" s="383"/>
      <c r="NFD12" s="383"/>
      <c r="NFE12" s="380"/>
      <c r="NFF12" s="376"/>
      <c r="NFG12" s="376"/>
      <c r="NFH12" s="381"/>
      <c r="NFI12" s="381"/>
      <c r="NFJ12" s="382"/>
      <c r="NFK12" s="383"/>
      <c r="NFL12" s="383"/>
      <c r="NFM12" s="383"/>
      <c r="NFN12" s="383"/>
      <c r="NFO12" s="383"/>
      <c r="NFP12" s="383"/>
      <c r="NFQ12" s="380"/>
      <c r="NFR12" s="376"/>
      <c r="NFS12" s="376"/>
      <c r="NFT12" s="381"/>
      <c r="NFU12" s="381"/>
      <c r="NFV12" s="382"/>
      <c r="NFW12" s="383"/>
      <c r="NFX12" s="383"/>
      <c r="NFY12" s="383"/>
      <c r="NFZ12" s="383"/>
      <c r="NGA12" s="383"/>
      <c r="NGB12" s="383"/>
      <c r="NGC12" s="380"/>
      <c r="NGD12" s="376"/>
      <c r="NGE12" s="376"/>
      <c r="NGF12" s="381"/>
      <c r="NGG12" s="381"/>
      <c r="NGH12" s="382"/>
      <c r="NGI12" s="383"/>
      <c r="NGJ12" s="383"/>
      <c r="NGK12" s="383"/>
      <c r="NGL12" s="383"/>
      <c r="NGM12" s="383"/>
      <c r="NGN12" s="383"/>
      <c r="NGO12" s="380"/>
      <c r="NGP12" s="376"/>
      <c r="NGQ12" s="376"/>
      <c r="NGR12" s="381"/>
      <c r="NGS12" s="381"/>
      <c r="NGT12" s="382"/>
      <c r="NGU12" s="383"/>
      <c r="NGV12" s="383"/>
      <c r="NGW12" s="383"/>
      <c r="NGX12" s="383"/>
      <c r="NGY12" s="383"/>
      <c r="NGZ12" s="383"/>
      <c r="NHA12" s="380"/>
      <c r="NHB12" s="376"/>
      <c r="NHC12" s="376"/>
      <c r="NHD12" s="381"/>
      <c r="NHE12" s="381"/>
      <c r="NHF12" s="382"/>
      <c r="NHG12" s="383"/>
      <c r="NHH12" s="383"/>
      <c r="NHI12" s="383"/>
      <c r="NHJ12" s="383"/>
      <c r="NHK12" s="383"/>
      <c r="NHL12" s="383"/>
      <c r="NHM12" s="380"/>
      <c r="NHN12" s="376"/>
      <c r="NHO12" s="376"/>
      <c r="NHP12" s="381"/>
      <c r="NHQ12" s="381"/>
      <c r="NHR12" s="382"/>
      <c r="NHS12" s="383"/>
      <c r="NHT12" s="383"/>
      <c r="NHU12" s="383"/>
      <c r="NHV12" s="383"/>
      <c r="NHW12" s="383"/>
      <c r="NHX12" s="383"/>
      <c r="NHY12" s="380"/>
      <c r="NHZ12" s="376"/>
      <c r="NIA12" s="376"/>
      <c r="NIB12" s="381"/>
      <c r="NIC12" s="381"/>
      <c r="NID12" s="382"/>
      <c r="NIE12" s="383"/>
      <c r="NIF12" s="383"/>
      <c r="NIG12" s="383"/>
      <c r="NIH12" s="383"/>
      <c r="NII12" s="383"/>
      <c r="NIJ12" s="383"/>
      <c r="NIK12" s="380"/>
      <c r="NIL12" s="376"/>
      <c r="NIM12" s="376"/>
      <c r="NIN12" s="381"/>
      <c r="NIO12" s="381"/>
      <c r="NIP12" s="382"/>
      <c r="NIQ12" s="383"/>
      <c r="NIR12" s="383"/>
      <c r="NIS12" s="383"/>
      <c r="NIT12" s="383"/>
      <c r="NIU12" s="383"/>
      <c r="NIV12" s="383"/>
      <c r="NIW12" s="380"/>
      <c r="NIX12" s="376"/>
      <c r="NIY12" s="376"/>
      <c r="NIZ12" s="381"/>
      <c r="NJA12" s="381"/>
      <c r="NJB12" s="382"/>
      <c r="NJC12" s="383"/>
      <c r="NJD12" s="383"/>
      <c r="NJE12" s="383"/>
      <c r="NJF12" s="383"/>
      <c r="NJG12" s="383"/>
      <c r="NJH12" s="383"/>
      <c r="NJI12" s="380"/>
      <c r="NJJ12" s="376"/>
      <c r="NJK12" s="376"/>
      <c r="NJL12" s="381"/>
      <c r="NJM12" s="381"/>
      <c r="NJN12" s="382"/>
      <c r="NJO12" s="383"/>
      <c r="NJP12" s="383"/>
      <c r="NJQ12" s="383"/>
      <c r="NJR12" s="383"/>
      <c r="NJS12" s="383"/>
      <c r="NJT12" s="383"/>
      <c r="NJU12" s="380"/>
      <c r="NJV12" s="376"/>
      <c r="NJW12" s="376"/>
      <c r="NJX12" s="381"/>
      <c r="NJY12" s="381"/>
      <c r="NJZ12" s="382"/>
      <c r="NKA12" s="383"/>
      <c r="NKB12" s="383"/>
      <c r="NKC12" s="383"/>
      <c r="NKD12" s="383"/>
      <c r="NKE12" s="383"/>
      <c r="NKF12" s="383"/>
      <c r="NKG12" s="380"/>
      <c r="NKH12" s="376"/>
      <c r="NKI12" s="376"/>
      <c r="NKJ12" s="381"/>
      <c r="NKK12" s="381"/>
      <c r="NKL12" s="382"/>
      <c r="NKM12" s="383"/>
      <c r="NKN12" s="383"/>
      <c r="NKO12" s="383"/>
      <c r="NKP12" s="383"/>
      <c r="NKQ12" s="383"/>
      <c r="NKR12" s="383"/>
      <c r="NKS12" s="380"/>
      <c r="NKT12" s="376"/>
      <c r="NKU12" s="376"/>
      <c r="NKV12" s="381"/>
      <c r="NKW12" s="381"/>
      <c r="NKX12" s="382"/>
      <c r="NKY12" s="383"/>
      <c r="NKZ12" s="383"/>
      <c r="NLA12" s="383"/>
      <c r="NLB12" s="383"/>
      <c r="NLC12" s="383"/>
      <c r="NLD12" s="383"/>
      <c r="NLE12" s="380"/>
      <c r="NLF12" s="376"/>
      <c r="NLG12" s="376"/>
      <c r="NLH12" s="381"/>
      <c r="NLI12" s="381"/>
      <c r="NLJ12" s="382"/>
      <c r="NLK12" s="383"/>
      <c r="NLL12" s="383"/>
      <c r="NLM12" s="383"/>
      <c r="NLN12" s="383"/>
      <c r="NLO12" s="383"/>
      <c r="NLP12" s="383"/>
      <c r="NLQ12" s="380"/>
      <c r="NLR12" s="376"/>
      <c r="NLS12" s="376"/>
      <c r="NLT12" s="381"/>
      <c r="NLU12" s="381"/>
      <c r="NLV12" s="382"/>
      <c r="NLW12" s="383"/>
      <c r="NLX12" s="383"/>
      <c r="NLY12" s="383"/>
      <c r="NLZ12" s="383"/>
      <c r="NMA12" s="383"/>
      <c r="NMB12" s="383"/>
      <c r="NMC12" s="380"/>
      <c r="NMD12" s="376"/>
      <c r="NME12" s="376"/>
      <c r="NMF12" s="381"/>
      <c r="NMG12" s="381"/>
      <c r="NMH12" s="382"/>
      <c r="NMI12" s="383"/>
      <c r="NMJ12" s="383"/>
      <c r="NMK12" s="383"/>
      <c r="NML12" s="383"/>
      <c r="NMM12" s="383"/>
      <c r="NMN12" s="383"/>
      <c r="NMO12" s="380"/>
      <c r="NMP12" s="376"/>
      <c r="NMQ12" s="376"/>
      <c r="NMR12" s="381"/>
      <c r="NMS12" s="381"/>
      <c r="NMT12" s="382"/>
      <c r="NMU12" s="383"/>
      <c r="NMV12" s="383"/>
      <c r="NMW12" s="383"/>
      <c r="NMX12" s="383"/>
      <c r="NMY12" s="383"/>
      <c r="NMZ12" s="383"/>
      <c r="NNA12" s="380"/>
      <c r="NNB12" s="376"/>
      <c r="NNC12" s="376"/>
      <c r="NND12" s="381"/>
      <c r="NNE12" s="381"/>
      <c r="NNF12" s="382"/>
      <c r="NNG12" s="383"/>
      <c r="NNH12" s="383"/>
      <c r="NNI12" s="383"/>
      <c r="NNJ12" s="383"/>
      <c r="NNK12" s="383"/>
      <c r="NNL12" s="383"/>
      <c r="NNM12" s="380"/>
      <c r="NNN12" s="376"/>
      <c r="NNO12" s="376"/>
      <c r="NNP12" s="381"/>
      <c r="NNQ12" s="381"/>
      <c r="NNR12" s="382"/>
      <c r="NNS12" s="383"/>
      <c r="NNT12" s="383"/>
      <c r="NNU12" s="383"/>
      <c r="NNV12" s="383"/>
      <c r="NNW12" s="383"/>
      <c r="NNX12" s="383"/>
      <c r="NNY12" s="380"/>
      <c r="NNZ12" s="376"/>
      <c r="NOA12" s="376"/>
      <c r="NOB12" s="381"/>
      <c r="NOC12" s="381"/>
      <c r="NOD12" s="382"/>
      <c r="NOE12" s="383"/>
      <c r="NOF12" s="383"/>
      <c r="NOG12" s="383"/>
      <c r="NOH12" s="383"/>
      <c r="NOI12" s="383"/>
      <c r="NOJ12" s="383"/>
      <c r="NOK12" s="380"/>
      <c r="NOL12" s="376"/>
      <c r="NOM12" s="376"/>
      <c r="NON12" s="381"/>
      <c r="NOO12" s="381"/>
      <c r="NOP12" s="382"/>
      <c r="NOQ12" s="383"/>
      <c r="NOR12" s="383"/>
      <c r="NOS12" s="383"/>
      <c r="NOT12" s="383"/>
      <c r="NOU12" s="383"/>
      <c r="NOV12" s="383"/>
      <c r="NOW12" s="380"/>
      <c r="NOX12" s="376"/>
      <c r="NOY12" s="376"/>
      <c r="NOZ12" s="381"/>
      <c r="NPA12" s="381"/>
      <c r="NPB12" s="382"/>
      <c r="NPC12" s="383"/>
      <c r="NPD12" s="383"/>
      <c r="NPE12" s="383"/>
      <c r="NPF12" s="383"/>
      <c r="NPG12" s="383"/>
      <c r="NPH12" s="383"/>
      <c r="NPI12" s="380"/>
      <c r="NPJ12" s="376"/>
      <c r="NPK12" s="376"/>
      <c r="NPL12" s="381"/>
      <c r="NPM12" s="381"/>
      <c r="NPN12" s="382"/>
      <c r="NPO12" s="383"/>
      <c r="NPP12" s="383"/>
      <c r="NPQ12" s="383"/>
      <c r="NPR12" s="383"/>
      <c r="NPS12" s="383"/>
      <c r="NPT12" s="383"/>
      <c r="NPU12" s="380"/>
      <c r="NPV12" s="376"/>
      <c r="NPW12" s="376"/>
      <c r="NPX12" s="381"/>
      <c r="NPY12" s="381"/>
      <c r="NPZ12" s="382"/>
      <c r="NQA12" s="383"/>
      <c r="NQB12" s="383"/>
      <c r="NQC12" s="383"/>
      <c r="NQD12" s="383"/>
      <c r="NQE12" s="383"/>
      <c r="NQF12" s="383"/>
      <c r="NQG12" s="380"/>
      <c r="NQH12" s="376"/>
      <c r="NQI12" s="376"/>
      <c r="NQJ12" s="381"/>
      <c r="NQK12" s="381"/>
      <c r="NQL12" s="382"/>
      <c r="NQM12" s="383"/>
      <c r="NQN12" s="383"/>
      <c r="NQO12" s="383"/>
      <c r="NQP12" s="383"/>
      <c r="NQQ12" s="383"/>
      <c r="NQR12" s="383"/>
      <c r="NQS12" s="380"/>
      <c r="NQT12" s="376"/>
      <c r="NQU12" s="376"/>
      <c r="NQV12" s="381"/>
      <c r="NQW12" s="381"/>
      <c r="NQX12" s="382"/>
      <c r="NQY12" s="383"/>
      <c r="NQZ12" s="383"/>
      <c r="NRA12" s="383"/>
      <c r="NRB12" s="383"/>
      <c r="NRC12" s="383"/>
      <c r="NRD12" s="383"/>
      <c r="NRE12" s="380"/>
      <c r="NRF12" s="376"/>
      <c r="NRG12" s="376"/>
      <c r="NRH12" s="381"/>
      <c r="NRI12" s="381"/>
      <c r="NRJ12" s="382"/>
      <c r="NRK12" s="383"/>
      <c r="NRL12" s="383"/>
      <c r="NRM12" s="383"/>
      <c r="NRN12" s="383"/>
      <c r="NRO12" s="383"/>
      <c r="NRP12" s="383"/>
      <c r="NRQ12" s="380"/>
      <c r="NRR12" s="376"/>
      <c r="NRS12" s="376"/>
      <c r="NRT12" s="381"/>
      <c r="NRU12" s="381"/>
      <c r="NRV12" s="382"/>
      <c r="NRW12" s="383"/>
      <c r="NRX12" s="383"/>
      <c r="NRY12" s="383"/>
      <c r="NRZ12" s="383"/>
      <c r="NSA12" s="383"/>
      <c r="NSB12" s="383"/>
      <c r="NSC12" s="380"/>
      <c r="NSD12" s="376"/>
      <c r="NSE12" s="376"/>
      <c r="NSF12" s="381"/>
      <c r="NSG12" s="381"/>
      <c r="NSH12" s="382"/>
      <c r="NSI12" s="383"/>
      <c r="NSJ12" s="383"/>
      <c r="NSK12" s="383"/>
      <c r="NSL12" s="383"/>
      <c r="NSM12" s="383"/>
      <c r="NSN12" s="383"/>
      <c r="NSO12" s="380"/>
      <c r="NSP12" s="376"/>
      <c r="NSQ12" s="376"/>
      <c r="NSR12" s="381"/>
      <c r="NSS12" s="381"/>
      <c r="NST12" s="382"/>
      <c r="NSU12" s="383"/>
      <c r="NSV12" s="383"/>
      <c r="NSW12" s="383"/>
      <c r="NSX12" s="383"/>
      <c r="NSY12" s="383"/>
      <c r="NSZ12" s="383"/>
      <c r="NTA12" s="380"/>
      <c r="NTB12" s="376"/>
      <c r="NTC12" s="376"/>
      <c r="NTD12" s="381"/>
      <c r="NTE12" s="381"/>
      <c r="NTF12" s="382"/>
      <c r="NTG12" s="383"/>
      <c r="NTH12" s="383"/>
      <c r="NTI12" s="383"/>
      <c r="NTJ12" s="383"/>
      <c r="NTK12" s="383"/>
      <c r="NTL12" s="383"/>
      <c r="NTM12" s="380"/>
      <c r="NTN12" s="376"/>
      <c r="NTO12" s="376"/>
      <c r="NTP12" s="381"/>
      <c r="NTQ12" s="381"/>
      <c r="NTR12" s="382"/>
      <c r="NTS12" s="383"/>
      <c r="NTT12" s="383"/>
      <c r="NTU12" s="383"/>
      <c r="NTV12" s="383"/>
      <c r="NTW12" s="383"/>
      <c r="NTX12" s="383"/>
      <c r="NTY12" s="380"/>
      <c r="NTZ12" s="376"/>
      <c r="NUA12" s="376"/>
      <c r="NUB12" s="381"/>
      <c r="NUC12" s="381"/>
      <c r="NUD12" s="382"/>
      <c r="NUE12" s="383"/>
      <c r="NUF12" s="383"/>
      <c r="NUG12" s="383"/>
      <c r="NUH12" s="383"/>
      <c r="NUI12" s="383"/>
      <c r="NUJ12" s="383"/>
      <c r="NUK12" s="380"/>
      <c r="NUL12" s="376"/>
      <c r="NUM12" s="376"/>
      <c r="NUN12" s="381"/>
      <c r="NUO12" s="381"/>
      <c r="NUP12" s="382"/>
      <c r="NUQ12" s="383"/>
      <c r="NUR12" s="383"/>
      <c r="NUS12" s="383"/>
      <c r="NUT12" s="383"/>
      <c r="NUU12" s="383"/>
      <c r="NUV12" s="383"/>
      <c r="NUW12" s="380"/>
      <c r="NUX12" s="376"/>
      <c r="NUY12" s="376"/>
      <c r="NUZ12" s="381"/>
      <c r="NVA12" s="381"/>
      <c r="NVB12" s="382"/>
      <c r="NVC12" s="383"/>
      <c r="NVD12" s="383"/>
      <c r="NVE12" s="383"/>
      <c r="NVF12" s="383"/>
      <c r="NVG12" s="383"/>
      <c r="NVH12" s="383"/>
      <c r="NVI12" s="380"/>
      <c r="NVJ12" s="376"/>
      <c r="NVK12" s="376"/>
      <c r="NVL12" s="381"/>
      <c r="NVM12" s="381"/>
      <c r="NVN12" s="382"/>
      <c r="NVO12" s="383"/>
      <c r="NVP12" s="383"/>
      <c r="NVQ12" s="383"/>
      <c r="NVR12" s="383"/>
      <c r="NVS12" s="383"/>
      <c r="NVT12" s="383"/>
      <c r="NVU12" s="380"/>
      <c r="NVV12" s="376"/>
      <c r="NVW12" s="376"/>
      <c r="NVX12" s="381"/>
      <c r="NVY12" s="381"/>
      <c r="NVZ12" s="382"/>
      <c r="NWA12" s="383"/>
      <c r="NWB12" s="383"/>
      <c r="NWC12" s="383"/>
      <c r="NWD12" s="383"/>
      <c r="NWE12" s="383"/>
      <c r="NWF12" s="383"/>
      <c r="NWG12" s="380"/>
      <c r="NWH12" s="376"/>
      <c r="NWI12" s="376"/>
      <c r="NWJ12" s="381"/>
      <c r="NWK12" s="381"/>
      <c r="NWL12" s="382"/>
      <c r="NWM12" s="383"/>
      <c r="NWN12" s="383"/>
      <c r="NWO12" s="383"/>
      <c r="NWP12" s="383"/>
      <c r="NWQ12" s="383"/>
      <c r="NWR12" s="383"/>
      <c r="NWS12" s="380"/>
      <c r="NWT12" s="376"/>
      <c r="NWU12" s="376"/>
      <c r="NWV12" s="381"/>
      <c r="NWW12" s="381"/>
      <c r="NWX12" s="382"/>
      <c r="NWY12" s="383"/>
      <c r="NWZ12" s="383"/>
      <c r="NXA12" s="383"/>
      <c r="NXB12" s="383"/>
      <c r="NXC12" s="383"/>
      <c r="NXD12" s="383"/>
      <c r="NXE12" s="380"/>
      <c r="NXF12" s="376"/>
      <c r="NXG12" s="376"/>
      <c r="NXH12" s="381"/>
      <c r="NXI12" s="381"/>
      <c r="NXJ12" s="382"/>
      <c r="NXK12" s="383"/>
      <c r="NXL12" s="383"/>
      <c r="NXM12" s="383"/>
      <c r="NXN12" s="383"/>
      <c r="NXO12" s="383"/>
      <c r="NXP12" s="383"/>
      <c r="NXQ12" s="380"/>
      <c r="NXR12" s="376"/>
      <c r="NXS12" s="376"/>
      <c r="NXT12" s="381"/>
      <c r="NXU12" s="381"/>
      <c r="NXV12" s="382"/>
      <c r="NXW12" s="383"/>
      <c r="NXX12" s="383"/>
      <c r="NXY12" s="383"/>
      <c r="NXZ12" s="383"/>
      <c r="NYA12" s="383"/>
      <c r="NYB12" s="383"/>
      <c r="NYC12" s="380"/>
      <c r="NYD12" s="376"/>
      <c r="NYE12" s="376"/>
      <c r="NYF12" s="381"/>
      <c r="NYG12" s="381"/>
      <c r="NYH12" s="382"/>
      <c r="NYI12" s="383"/>
      <c r="NYJ12" s="383"/>
      <c r="NYK12" s="383"/>
      <c r="NYL12" s="383"/>
      <c r="NYM12" s="383"/>
      <c r="NYN12" s="383"/>
      <c r="NYO12" s="380"/>
      <c r="NYP12" s="376"/>
      <c r="NYQ12" s="376"/>
      <c r="NYR12" s="381"/>
      <c r="NYS12" s="381"/>
      <c r="NYT12" s="382"/>
      <c r="NYU12" s="383"/>
      <c r="NYV12" s="383"/>
      <c r="NYW12" s="383"/>
      <c r="NYX12" s="383"/>
      <c r="NYY12" s="383"/>
      <c r="NYZ12" s="383"/>
      <c r="NZA12" s="380"/>
      <c r="NZB12" s="376"/>
      <c r="NZC12" s="376"/>
      <c r="NZD12" s="381"/>
      <c r="NZE12" s="381"/>
      <c r="NZF12" s="382"/>
      <c r="NZG12" s="383"/>
      <c r="NZH12" s="383"/>
      <c r="NZI12" s="383"/>
      <c r="NZJ12" s="383"/>
      <c r="NZK12" s="383"/>
      <c r="NZL12" s="383"/>
      <c r="NZM12" s="380"/>
      <c r="NZN12" s="376"/>
      <c r="NZO12" s="376"/>
      <c r="NZP12" s="381"/>
      <c r="NZQ12" s="381"/>
      <c r="NZR12" s="382"/>
      <c r="NZS12" s="383"/>
      <c r="NZT12" s="383"/>
      <c r="NZU12" s="383"/>
      <c r="NZV12" s="383"/>
      <c r="NZW12" s="383"/>
      <c r="NZX12" s="383"/>
      <c r="NZY12" s="380"/>
      <c r="NZZ12" s="376"/>
      <c r="OAA12" s="376"/>
      <c r="OAB12" s="381"/>
      <c r="OAC12" s="381"/>
      <c r="OAD12" s="382"/>
      <c r="OAE12" s="383"/>
      <c r="OAF12" s="383"/>
      <c r="OAG12" s="383"/>
      <c r="OAH12" s="383"/>
      <c r="OAI12" s="383"/>
      <c r="OAJ12" s="383"/>
      <c r="OAK12" s="380"/>
      <c r="OAL12" s="376"/>
      <c r="OAM12" s="376"/>
      <c r="OAN12" s="381"/>
      <c r="OAO12" s="381"/>
      <c r="OAP12" s="382"/>
      <c r="OAQ12" s="383"/>
      <c r="OAR12" s="383"/>
      <c r="OAS12" s="383"/>
      <c r="OAT12" s="383"/>
      <c r="OAU12" s="383"/>
      <c r="OAV12" s="383"/>
      <c r="OAW12" s="380"/>
      <c r="OAX12" s="376"/>
      <c r="OAY12" s="376"/>
      <c r="OAZ12" s="381"/>
      <c r="OBA12" s="381"/>
      <c r="OBB12" s="382"/>
      <c r="OBC12" s="383"/>
      <c r="OBD12" s="383"/>
      <c r="OBE12" s="383"/>
      <c r="OBF12" s="383"/>
      <c r="OBG12" s="383"/>
      <c r="OBH12" s="383"/>
      <c r="OBI12" s="380"/>
      <c r="OBJ12" s="376"/>
      <c r="OBK12" s="376"/>
      <c r="OBL12" s="381"/>
      <c r="OBM12" s="381"/>
      <c r="OBN12" s="382"/>
      <c r="OBO12" s="383"/>
      <c r="OBP12" s="383"/>
      <c r="OBQ12" s="383"/>
      <c r="OBR12" s="383"/>
      <c r="OBS12" s="383"/>
      <c r="OBT12" s="383"/>
      <c r="OBU12" s="380"/>
      <c r="OBV12" s="376"/>
      <c r="OBW12" s="376"/>
      <c r="OBX12" s="381"/>
      <c r="OBY12" s="381"/>
      <c r="OBZ12" s="382"/>
      <c r="OCA12" s="383"/>
      <c r="OCB12" s="383"/>
      <c r="OCC12" s="383"/>
      <c r="OCD12" s="383"/>
      <c r="OCE12" s="383"/>
      <c r="OCF12" s="383"/>
      <c r="OCG12" s="380"/>
      <c r="OCH12" s="376"/>
      <c r="OCI12" s="376"/>
      <c r="OCJ12" s="381"/>
      <c r="OCK12" s="381"/>
      <c r="OCL12" s="382"/>
      <c r="OCM12" s="383"/>
      <c r="OCN12" s="383"/>
      <c r="OCO12" s="383"/>
      <c r="OCP12" s="383"/>
      <c r="OCQ12" s="383"/>
      <c r="OCR12" s="383"/>
      <c r="OCS12" s="380"/>
      <c r="OCT12" s="376"/>
      <c r="OCU12" s="376"/>
      <c r="OCV12" s="381"/>
      <c r="OCW12" s="381"/>
      <c r="OCX12" s="382"/>
      <c r="OCY12" s="383"/>
      <c r="OCZ12" s="383"/>
      <c r="ODA12" s="383"/>
      <c r="ODB12" s="383"/>
      <c r="ODC12" s="383"/>
      <c r="ODD12" s="383"/>
      <c r="ODE12" s="380"/>
      <c r="ODF12" s="376"/>
      <c r="ODG12" s="376"/>
      <c r="ODH12" s="381"/>
      <c r="ODI12" s="381"/>
      <c r="ODJ12" s="382"/>
      <c r="ODK12" s="383"/>
      <c r="ODL12" s="383"/>
      <c r="ODM12" s="383"/>
      <c r="ODN12" s="383"/>
      <c r="ODO12" s="383"/>
      <c r="ODP12" s="383"/>
      <c r="ODQ12" s="380"/>
      <c r="ODR12" s="376"/>
      <c r="ODS12" s="376"/>
      <c r="ODT12" s="381"/>
      <c r="ODU12" s="381"/>
      <c r="ODV12" s="382"/>
      <c r="ODW12" s="383"/>
      <c r="ODX12" s="383"/>
      <c r="ODY12" s="383"/>
      <c r="ODZ12" s="383"/>
      <c r="OEA12" s="383"/>
      <c r="OEB12" s="383"/>
      <c r="OEC12" s="380"/>
      <c r="OED12" s="376"/>
      <c r="OEE12" s="376"/>
      <c r="OEF12" s="381"/>
      <c r="OEG12" s="381"/>
      <c r="OEH12" s="382"/>
      <c r="OEI12" s="383"/>
      <c r="OEJ12" s="383"/>
      <c r="OEK12" s="383"/>
      <c r="OEL12" s="383"/>
      <c r="OEM12" s="383"/>
      <c r="OEN12" s="383"/>
      <c r="OEO12" s="380"/>
      <c r="OEP12" s="376"/>
      <c r="OEQ12" s="376"/>
      <c r="OER12" s="381"/>
      <c r="OES12" s="381"/>
      <c r="OET12" s="382"/>
      <c r="OEU12" s="383"/>
      <c r="OEV12" s="383"/>
      <c r="OEW12" s="383"/>
      <c r="OEX12" s="383"/>
      <c r="OEY12" s="383"/>
      <c r="OEZ12" s="383"/>
      <c r="OFA12" s="380"/>
      <c r="OFB12" s="376"/>
      <c r="OFC12" s="376"/>
      <c r="OFD12" s="381"/>
      <c r="OFE12" s="381"/>
      <c r="OFF12" s="382"/>
      <c r="OFG12" s="383"/>
      <c r="OFH12" s="383"/>
      <c r="OFI12" s="383"/>
      <c r="OFJ12" s="383"/>
      <c r="OFK12" s="383"/>
      <c r="OFL12" s="383"/>
      <c r="OFM12" s="380"/>
      <c r="OFN12" s="376"/>
      <c r="OFO12" s="376"/>
      <c r="OFP12" s="381"/>
      <c r="OFQ12" s="381"/>
      <c r="OFR12" s="382"/>
      <c r="OFS12" s="383"/>
      <c r="OFT12" s="383"/>
      <c r="OFU12" s="383"/>
      <c r="OFV12" s="383"/>
      <c r="OFW12" s="383"/>
      <c r="OFX12" s="383"/>
      <c r="OFY12" s="380"/>
      <c r="OFZ12" s="376"/>
      <c r="OGA12" s="376"/>
      <c r="OGB12" s="381"/>
      <c r="OGC12" s="381"/>
      <c r="OGD12" s="382"/>
      <c r="OGE12" s="383"/>
      <c r="OGF12" s="383"/>
      <c r="OGG12" s="383"/>
      <c r="OGH12" s="383"/>
      <c r="OGI12" s="383"/>
      <c r="OGJ12" s="383"/>
      <c r="OGK12" s="380"/>
      <c r="OGL12" s="376"/>
      <c r="OGM12" s="376"/>
      <c r="OGN12" s="381"/>
      <c r="OGO12" s="381"/>
      <c r="OGP12" s="382"/>
      <c r="OGQ12" s="383"/>
      <c r="OGR12" s="383"/>
      <c r="OGS12" s="383"/>
      <c r="OGT12" s="383"/>
      <c r="OGU12" s="383"/>
      <c r="OGV12" s="383"/>
      <c r="OGW12" s="380"/>
      <c r="OGX12" s="376"/>
      <c r="OGY12" s="376"/>
      <c r="OGZ12" s="381"/>
      <c r="OHA12" s="381"/>
      <c r="OHB12" s="382"/>
      <c r="OHC12" s="383"/>
      <c r="OHD12" s="383"/>
      <c r="OHE12" s="383"/>
      <c r="OHF12" s="383"/>
      <c r="OHG12" s="383"/>
      <c r="OHH12" s="383"/>
      <c r="OHI12" s="380"/>
      <c r="OHJ12" s="376"/>
      <c r="OHK12" s="376"/>
      <c r="OHL12" s="381"/>
      <c r="OHM12" s="381"/>
      <c r="OHN12" s="382"/>
      <c r="OHO12" s="383"/>
      <c r="OHP12" s="383"/>
      <c r="OHQ12" s="383"/>
      <c r="OHR12" s="383"/>
      <c r="OHS12" s="383"/>
      <c r="OHT12" s="383"/>
      <c r="OHU12" s="380"/>
      <c r="OHV12" s="376"/>
      <c r="OHW12" s="376"/>
      <c r="OHX12" s="381"/>
      <c r="OHY12" s="381"/>
      <c r="OHZ12" s="382"/>
      <c r="OIA12" s="383"/>
      <c r="OIB12" s="383"/>
      <c r="OIC12" s="383"/>
      <c r="OID12" s="383"/>
      <c r="OIE12" s="383"/>
      <c r="OIF12" s="383"/>
      <c r="OIG12" s="380"/>
      <c r="OIH12" s="376"/>
      <c r="OII12" s="376"/>
      <c r="OIJ12" s="381"/>
      <c r="OIK12" s="381"/>
      <c r="OIL12" s="382"/>
      <c r="OIM12" s="383"/>
      <c r="OIN12" s="383"/>
      <c r="OIO12" s="383"/>
      <c r="OIP12" s="383"/>
      <c r="OIQ12" s="383"/>
      <c r="OIR12" s="383"/>
      <c r="OIS12" s="380"/>
      <c r="OIT12" s="376"/>
      <c r="OIU12" s="376"/>
      <c r="OIV12" s="381"/>
      <c r="OIW12" s="381"/>
      <c r="OIX12" s="382"/>
      <c r="OIY12" s="383"/>
      <c r="OIZ12" s="383"/>
      <c r="OJA12" s="383"/>
      <c r="OJB12" s="383"/>
      <c r="OJC12" s="383"/>
      <c r="OJD12" s="383"/>
      <c r="OJE12" s="380"/>
      <c r="OJF12" s="376"/>
      <c r="OJG12" s="376"/>
      <c r="OJH12" s="381"/>
      <c r="OJI12" s="381"/>
      <c r="OJJ12" s="382"/>
      <c r="OJK12" s="383"/>
      <c r="OJL12" s="383"/>
      <c r="OJM12" s="383"/>
      <c r="OJN12" s="383"/>
      <c r="OJO12" s="383"/>
      <c r="OJP12" s="383"/>
      <c r="OJQ12" s="380"/>
      <c r="OJR12" s="376"/>
      <c r="OJS12" s="376"/>
      <c r="OJT12" s="381"/>
      <c r="OJU12" s="381"/>
      <c r="OJV12" s="382"/>
      <c r="OJW12" s="383"/>
      <c r="OJX12" s="383"/>
      <c r="OJY12" s="383"/>
      <c r="OJZ12" s="383"/>
      <c r="OKA12" s="383"/>
      <c r="OKB12" s="383"/>
      <c r="OKC12" s="380"/>
      <c r="OKD12" s="376"/>
      <c r="OKE12" s="376"/>
      <c r="OKF12" s="381"/>
      <c r="OKG12" s="381"/>
      <c r="OKH12" s="382"/>
      <c r="OKI12" s="383"/>
      <c r="OKJ12" s="383"/>
      <c r="OKK12" s="383"/>
      <c r="OKL12" s="383"/>
      <c r="OKM12" s="383"/>
      <c r="OKN12" s="383"/>
      <c r="OKO12" s="380"/>
      <c r="OKP12" s="376"/>
      <c r="OKQ12" s="376"/>
      <c r="OKR12" s="381"/>
      <c r="OKS12" s="381"/>
      <c r="OKT12" s="382"/>
      <c r="OKU12" s="383"/>
      <c r="OKV12" s="383"/>
      <c r="OKW12" s="383"/>
      <c r="OKX12" s="383"/>
      <c r="OKY12" s="383"/>
      <c r="OKZ12" s="383"/>
      <c r="OLA12" s="380"/>
      <c r="OLB12" s="376"/>
      <c r="OLC12" s="376"/>
      <c r="OLD12" s="381"/>
      <c r="OLE12" s="381"/>
      <c r="OLF12" s="382"/>
      <c r="OLG12" s="383"/>
      <c r="OLH12" s="383"/>
      <c r="OLI12" s="383"/>
      <c r="OLJ12" s="383"/>
      <c r="OLK12" s="383"/>
      <c r="OLL12" s="383"/>
      <c r="OLM12" s="380"/>
      <c r="OLN12" s="376"/>
      <c r="OLO12" s="376"/>
      <c r="OLP12" s="381"/>
      <c r="OLQ12" s="381"/>
      <c r="OLR12" s="382"/>
      <c r="OLS12" s="383"/>
      <c r="OLT12" s="383"/>
      <c r="OLU12" s="383"/>
      <c r="OLV12" s="383"/>
      <c r="OLW12" s="383"/>
      <c r="OLX12" s="383"/>
      <c r="OLY12" s="380"/>
      <c r="OLZ12" s="376"/>
      <c r="OMA12" s="376"/>
      <c r="OMB12" s="381"/>
      <c r="OMC12" s="381"/>
      <c r="OMD12" s="382"/>
      <c r="OME12" s="383"/>
      <c r="OMF12" s="383"/>
      <c r="OMG12" s="383"/>
      <c r="OMH12" s="383"/>
      <c r="OMI12" s="383"/>
      <c r="OMJ12" s="383"/>
      <c r="OMK12" s="380"/>
      <c r="OML12" s="376"/>
      <c r="OMM12" s="376"/>
      <c r="OMN12" s="381"/>
      <c r="OMO12" s="381"/>
      <c r="OMP12" s="382"/>
      <c r="OMQ12" s="383"/>
      <c r="OMR12" s="383"/>
      <c r="OMS12" s="383"/>
      <c r="OMT12" s="383"/>
      <c r="OMU12" s="383"/>
      <c r="OMV12" s="383"/>
      <c r="OMW12" s="380"/>
      <c r="OMX12" s="376"/>
      <c r="OMY12" s="376"/>
      <c r="OMZ12" s="381"/>
      <c r="ONA12" s="381"/>
      <c r="ONB12" s="382"/>
      <c r="ONC12" s="383"/>
      <c r="OND12" s="383"/>
      <c r="ONE12" s="383"/>
      <c r="ONF12" s="383"/>
      <c r="ONG12" s="383"/>
      <c r="ONH12" s="383"/>
      <c r="ONI12" s="380"/>
      <c r="ONJ12" s="376"/>
      <c r="ONK12" s="376"/>
      <c r="ONL12" s="381"/>
      <c r="ONM12" s="381"/>
      <c r="ONN12" s="382"/>
      <c r="ONO12" s="383"/>
      <c r="ONP12" s="383"/>
      <c r="ONQ12" s="383"/>
      <c r="ONR12" s="383"/>
      <c r="ONS12" s="383"/>
      <c r="ONT12" s="383"/>
      <c r="ONU12" s="380"/>
      <c r="ONV12" s="376"/>
      <c r="ONW12" s="376"/>
      <c r="ONX12" s="381"/>
      <c r="ONY12" s="381"/>
      <c r="ONZ12" s="382"/>
      <c r="OOA12" s="383"/>
      <c r="OOB12" s="383"/>
      <c r="OOC12" s="383"/>
      <c r="OOD12" s="383"/>
      <c r="OOE12" s="383"/>
      <c r="OOF12" s="383"/>
      <c r="OOG12" s="380"/>
      <c r="OOH12" s="376"/>
      <c r="OOI12" s="376"/>
      <c r="OOJ12" s="381"/>
      <c r="OOK12" s="381"/>
      <c r="OOL12" s="382"/>
      <c r="OOM12" s="383"/>
      <c r="OON12" s="383"/>
      <c r="OOO12" s="383"/>
      <c r="OOP12" s="383"/>
      <c r="OOQ12" s="383"/>
      <c r="OOR12" s="383"/>
      <c r="OOS12" s="380"/>
      <c r="OOT12" s="376"/>
      <c r="OOU12" s="376"/>
      <c r="OOV12" s="381"/>
      <c r="OOW12" s="381"/>
      <c r="OOX12" s="382"/>
      <c r="OOY12" s="383"/>
      <c r="OOZ12" s="383"/>
      <c r="OPA12" s="383"/>
      <c r="OPB12" s="383"/>
      <c r="OPC12" s="383"/>
      <c r="OPD12" s="383"/>
      <c r="OPE12" s="380"/>
      <c r="OPF12" s="376"/>
      <c r="OPG12" s="376"/>
      <c r="OPH12" s="381"/>
      <c r="OPI12" s="381"/>
      <c r="OPJ12" s="382"/>
      <c r="OPK12" s="383"/>
      <c r="OPL12" s="383"/>
      <c r="OPM12" s="383"/>
      <c r="OPN12" s="383"/>
      <c r="OPO12" s="383"/>
      <c r="OPP12" s="383"/>
      <c r="OPQ12" s="380"/>
      <c r="OPR12" s="376"/>
      <c r="OPS12" s="376"/>
      <c r="OPT12" s="381"/>
      <c r="OPU12" s="381"/>
      <c r="OPV12" s="382"/>
      <c r="OPW12" s="383"/>
      <c r="OPX12" s="383"/>
      <c r="OPY12" s="383"/>
      <c r="OPZ12" s="383"/>
      <c r="OQA12" s="383"/>
      <c r="OQB12" s="383"/>
      <c r="OQC12" s="380"/>
      <c r="OQD12" s="376"/>
      <c r="OQE12" s="376"/>
      <c r="OQF12" s="381"/>
      <c r="OQG12" s="381"/>
      <c r="OQH12" s="382"/>
      <c r="OQI12" s="383"/>
      <c r="OQJ12" s="383"/>
      <c r="OQK12" s="383"/>
      <c r="OQL12" s="383"/>
      <c r="OQM12" s="383"/>
      <c r="OQN12" s="383"/>
      <c r="OQO12" s="380"/>
      <c r="OQP12" s="376"/>
      <c r="OQQ12" s="376"/>
      <c r="OQR12" s="381"/>
      <c r="OQS12" s="381"/>
      <c r="OQT12" s="382"/>
      <c r="OQU12" s="383"/>
      <c r="OQV12" s="383"/>
      <c r="OQW12" s="383"/>
      <c r="OQX12" s="383"/>
      <c r="OQY12" s="383"/>
      <c r="OQZ12" s="383"/>
      <c r="ORA12" s="380"/>
      <c r="ORB12" s="376"/>
      <c r="ORC12" s="376"/>
      <c r="ORD12" s="381"/>
      <c r="ORE12" s="381"/>
      <c r="ORF12" s="382"/>
      <c r="ORG12" s="383"/>
      <c r="ORH12" s="383"/>
      <c r="ORI12" s="383"/>
      <c r="ORJ12" s="383"/>
      <c r="ORK12" s="383"/>
      <c r="ORL12" s="383"/>
      <c r="ORM12" s="380"/>
      <c r="ORN12" s="376"/>
      <c r="ORO12" s="376"/>
      <c r="ORP12" s="381"/>
      <c r="ORQ12" s="381"/>
      <c r="ORR12" s="382"/>
      <c r="ORS12" s="383"/>
      <c r="ORT12" s="383"/>
      <c r="ORU12" s="383"/>
      <c r="ORV12" s="383"/>
      <c r="ORW12" s="383"/>
      <c r="ORX12" s="383"/>
      <c r="ORY12" s="380"/>
      <c r="ORZ12" s="376"/>
      <c r="OSA12" s="376"/>
      <c r="OSB12" s="381"/>
      <c r="OSC12" s="381"/>
      <c r="OSD12" s="382"/>
      <c r="OSE12" s="383"/>
      <c r="OSF12" s="383"/>
      <c r="OSG12" s="383"/>
      <c r="OSH12" s="383"/>
      <c r="OSI12" s="383"/>
      <c r="OSJ12" s="383"/>
      <c r="OSK12" s="380"/>
      <c r="OSL12" s="376"/>
      <c r="OSM12" s="376"/>
      <c r="OSN12" s="381"/>
      <c r="OSO12" s="381"/>
      <c r="OSP12" s="382"/>
      <c r="OSQ12" s="383"/>
      <c r="OSR12" s="383"/>
      <c r="OSS12" s="383"/>
      <c r="OST12" s="383"/>
      <c r="OSU12" s="383"/>
      <c r="OSV12" s="383"/>
      <c r="OSW12" s="380"/>
      <c r="OSX12" s="376"/>
      <c r="OSY12" s="376"/>
      <c r="OSZ12" s="381"/>
      <c r="OTA12" s="381"/>
      <c r="OTB12" s="382"/>
      <c r="OTC12" s="383"/>
      <c r="OTD12" s="383"/>
      <c r="OTE12" s="383"/>
      <c r="OTF12" s="383"/>
      <c r="OTG12" s="383"/>
      <c r="OTH12" s="383"/>
      <c r="OTI12" s="380"/>
      <c r="OTJ12" s="376"/>
      <c r="OTK12" s="376"/>
      <c r="OTL12" s="381"/>
      <c r="OTM12" s="381"/>
      <c r="OTN12" s="382"/>
      <c r="OTO12" s="383"/>
      <c r="OTP12" s="383"/>
      <c r="OTQ12" s="383"/>
      <c r="OTR12" s="383"/>
      <c r="OTS12" s="383"/>
      <c r="OTT12" s="383"/>
      <c r="OTU12" s="380"/>
      <c r="OTV12" s="376"/>
      <c r="OTW12" s="376"/>
      <c r="OTX12" s="381"/>
      <c r="OTY12" s="381"/>
      <c r="OTZ12" s="382"/>
      <c r="OUA12" s="383"/>
      <c r="OUB12" s="383"/>
      <c r="OUC12" s="383"/>
      <c r="OUD12" s="383"/>
      <c r="OUE12" s="383"/>
      <c r="OUF12" s="383"/>
      <c r="OUG12" s="380"/>
      <c r="OUH12" s="376"/>
      <c r="OUI12" s="376"/>
      <c r="OUJ12" s="381"/>
      <c r="OUK12" s="381"/>
      <c r="OUL12" s="382"/>
      <c r="OUM12" s="383"/>
      <c r="OUN12" s="383"/>
      <c r="OUO12" s="383"/>
      <c r="OUP12" s="383"/>
      <c r="OUQ12" s="383"/>
      <c r="OUR12" s="383"/>
      <c r="OUS12" s="380"/>
      <c r="OUT12" s="376"/>
      <c r="OUU12" s="376"/>
      <c r="OUV12" s="381"/>
      <c r="OUW12" s="381"/>
      <c r="OUX12" s="382"/>
      <c r="OUY12" s="383"/>
      <c r="OUZ12" s="383"/>
      <c r="OVA12" s="383"/>
      <c r="OVB12" s="383"/>
      <c r="OVC12" s="383"/>
      <c r="OVD12" s="383"/>
      <c r="OVE12" s="380"/>
      <c r="OVF12" s="376"/>
      <c r="OVG12" s="376"/>
      <c r="OVH12" s="381"/>
      <c r="OVI12" s="381"/>
      <c r="OVJ12" s="382"/>
      <c r="OVK12" s="383"/>
      <c r="OVL12" s="383"/>
      <c r="OVM12" s="383"/>
      <c r="OVN12" s="383"/>
      <c r="OVO12" s="383"/>
      <c r="OVP12" s="383"/>
      <c r="OVQ12" s="380"/>
      <c r="OVR12" s="376"/>
      <c r="OVS12" s="376"/>
      <c r="OVT12" s="381"/>
      <c r="OVU12" s="381"/>
      <c r="OVV12" s="382"/>
      <c r="OVW12" s="383"/>
      <c r="OVX12" s="383"/>
      <c r="OVY12" s="383"/>
      <c r="OVZ12" s="383"/>
      <c r="OWA12" s="383"/>
      <c r="OWB12" s="383"/>
      <c r="OWC12" s="380"/>
      <c r="OWD12" s="376"/>
      <c r="OWE12" s="376"/>
      <c r="OWF12" s="381"/>
      <c r="OWG12" s="381"/>
      <c r="OWH12" s="382"/>
      <c r="OWI12" s="383"/>
      <c r="OWJ12" s="383"/>
      <c r="OWK12" s="383"/>
      <c r="OWL12" s="383"/>
      <c r="OWM12" s="383"/>
      <c r="OWN12" s="383"/>
      <c r="OWO12" s="380"/>
      <c r="OWP12" s="376"/>
      <c r="OWQ12" s="376"/>
      <c r="OWR12" s="381"/>
      <c r="OWS12" s="381"/>
      <c r="OWT12" s="382"/>
      <c r="OWU12" s="383"/>
      <c r="OWV12" s="383"/>
      <c r="OWW12" s="383"/>
      <c r="OWX12" s="383"/>
      <c r="OWY12" s="383"/>
      <c r="OWZ12" s="383"/>
      <c r="OXA12" s="380"/>
      <c r="OXB12" s="376"/>
      <c r="OXC12" s="376"/>
      <c r="OXD12" s="381"/>
      <c r="OXE12" s="381"/>
      <c r="OXF12" s="382"/>
      <c r="OXG12" s="383"/>
      <c r="OXH12" s="383"/>
      <c r="OXI12" s="383"/>
      <c r="OXJ12" s="383"/>
      <c r="OXK12" s="383"/>
      <c r="OXL12" s="383"/>
      <c r="OXM12" s="380"/>
      <c r="OXN12" s="376"/>
      <c r="OXO12" s="376"/>
      <c r="OXP12" s="381"/>
      <c r="OXQ12" s="381"/>
      <c r="OXR12" s="382"/>
      <c r="OXS12" s="383"/>
      <c r="OXT12" s="383"/>
      <c r="OXU12" s="383"/>
      <c r="OXV12" s="383"/>
      <c r="OXW12" s="383"/>
      <c r="OXX12" s="383"/>
      <c r="OXY12" s="380"/>
      <c r="OXZ12" s="376"/>
      <c r="OYA12" s="376"/>
      <c r="OYB12" s="381"/>
      <c r="OYC12" s="381"/>
      <c r="OYD12" s="382"/>
      <c r="OYE12" s="383"/>
      <c r="OYF12" s="383"/>
      <c r="OYG12" s="383"/>
      <c r="OYH12" s="383"/>
      <c r="OYI12" s="383"/>
      <c r="OYJ12" s="383"/>
      <c r="OYK12" s="380"/>
      <c r="OYL12" s="376"/>
      <c r="OYM12" s="376"/>
      <c r="OYN12" s="381"/>
      <c r="OYO12" s="381"/>
      <c r="OYP12" s="382"/>
      <c r="OYQ12" s="383"/>
      <c r="OYR12" s="383"/>
      <c r="OYS12" s="383"/>
      <c r="OYT12" s="383"/>
      <c r="OYU12" s="383"/>
      <c r="OYV12" s="383"/>
      <c r="OYW12" s="380"/>
      <c r="OYX12" s="376"/>
      <c r="OYY12" s="376"/>
      <c r="OYZ12" s="381"/>
      <c r="OZA12" s="381"/>
      <c r="OZB12" s="382"/>
      <c r="OZC12" s="383"/>
      <c r="OZD12" s="383"/>
      <c r="OZE12" s="383"/>
      <c r="OZF12" s="383"/>
      <c r="OZG12" s="383"/>
      <c r="OZH12" s="383"/>
      <c r="OZI12" s="380"/>
      <c r="OZJ12" s="376"/>
      <c r="OZK12" s="376"/>
      <c r="OZL12" s="381"/>
      <c r="OZM12" s="381"/>
      <c r="OZN12" s="382"/>
      <c r="OZO12" s="383"/>
      <c r="OZP12" s="383"/>
      <c r="OZQ12" s="383"/>
      <c r="OZR12" s="383"/>
      <c r="OZS12" s="383"/>
      <c r="OZT12" s="383"/>
      <c r="OZU12" s="380"/>
      <c r="OZV12" s="376"/>
      <c r="OZW12" s="376"/>
      <c r="OZX12" s="381"/>
      <c r="OZY12" s="381"/>
      <c r="OZZ12" s="382"/>
      <c r="PAA12" s="383"/>
      <c r="PAB12" s="383"/>
      <c r="PAC12" s="383"/>
      <c r="PAD12" s="383"/>
      <c r="PAE12" s="383"/>
      <c r="PAF12" s="383"/>
      <c r="PAG12" s="380"/>
      <c r="PAH12" s="376"/>
      <c r="PAI12" s="376"/>
      <c r="PAJ12" s="381"/>
      <c r="PAK12" s="381"/>
      <c r="PAL12" s="382"/>
      <c r="PAM12" s="383"/>
      <c r="PAN12" s="383"/>
      <c r="PAO12" s="383"/>
      <c r="PAP12" s="383"/>
      <c r="PAQ12" s="383"/>
      <c r="PAR12" s="383"/>
      <c r="PAS12" s="380"/>
      <c r="PAT12" s="376"/>
      <c r="PAU12" s="376"/>
      <c r="PAV12" s="381"/>
      <c r="PAW12" s="381"/>
      <c r="PAX12" s="382"/>
      <c r="PAY12" s="383"/>
      <c r="PAZ12" s="383"/>
      <c r="PBA12" s="383"/>
      <c r="PBB12" s="383"/>
      <c r="PBC12" s="383"/>
      <c r="PBD12" s="383"/>
      <c r="PBE12" s="380"/>
      <c r="PBF12" s="376"/>
      <c r="PBG12" s="376"/>
      <c r="PBH12" s="381"/>
      <c r="PBI12" s="381"/>
      <c r="PBJ12" s="382"/>
      <c r="PBK12" s="383"/>
      <c r="PBL12" s="383"/>
      <c r="PBM12" s="383"/>
      <c r="PBN12" s="383"/>
      <c r="PBO12" s="383"/>
      <c r="PBP12" s="383"/>
      <c r="PBQ12" s="380"/>
      <c r="PBR12" s="376"/>
      <c r="PBS12" s="376"/>
      <c r="PBT12" s="381"/>
      <c r="PBU12" s="381"/>
      <c r="PBV12" s="382"/>
      <c r="PBW12" s="383"/>
      <c r="PBX12" s="383"/>
      <c r="PBY12" s="383"/>
      <c r="PBZ12" s="383"/>
      <c r="PCA12" s="383"/>
      <c r="PCB12" s="383"/>
      <c r="PCC12" s="380"/>
      <c r="PCD12" s="376"/>
      <c r="PCE12" s="376"/>
      <c r="PCF12" s="381"/>
      <c r="PCG12" s="381"/>
      <c r="PCH12" s="382"/>
      <c r="PCI12" s="383"/>
      <c r="PCJ12" s="383"/>
      <c r="PCK12" s="383"/>
      <c r="PCL12" s="383"/>
      <c r="PCM12" s="383"/>
      <c r="PCN12" s="383"/>
      <c r="PCO12" s="380"/>
      <c r="PCP12" s="376"/>
      <c r="PCQ12" s="376"/>
      <c r="PCR12" s="381"/>
      <c r="PCS12" s="381"/>
      <c r="PCT12" s="382"/>
      <c r="PCU12" s="383"/>
      <c r="PCV12" s="383"/>
      <c r="PCW12" s="383"/>
      <c r="PCX12" s="383"/>
      <c r="PCY12" s="383"/>
      <c r="PCZ12" s="383"/>
      <c r="PDA12" s="380"/>
      <c r="PDB12" s="376"/>
      <c r="PDC12" s="376"/>
      <c r="PDD12" s="381"/>
      <c r="PDE12" s="381"/>
      <c r="PDF12" s="382"/>
      <c r="PDG12" s="383"/>
      <c r="PDH12" s="383"/>
      <c r="PDI12" s="383"/>
      <c r="PDJ12" s="383"/>
      <c r="PDK12" s="383"/>
      <c r="PDL12" s="383"/>
      <c r="PDM12" s="380"/>
      <c r="PDN12" s="376"/>
      <c r="PDO12" s="376"/>
      <c r="PDP12" s="381"/>
      <c r="PDQ12" s="381"/>
      <c r="PDR12" s="382"/>
      <c r="PDS12" s="383"/>
      <c r="PDT12" s="383"/>
      <c r="PDU12" s="383"/>
      <c r="PDV12" s="383"/>
      <c r="PDW12" s="383"/>
      <c r="PDX12" s="383"/>
      <c r="PDY12" s="380"/>
      <c r="PDZ12" s="376"/>
      <c r="PEA12" s="376"/>
      <c r="PEB12" s="381"/>
      <c r="PEC12" s="381"/>
      <c r="PED12" s="382"/>
      <c r="PEE12" s="383"/>
      <c r="PEF12" s="383"/>
      <c r="PEG12" s="383"/>
      <c r="PEH12" s="383"/>
      <c r="PEI12" s="383"/>
      <c r="PEJ12" s="383"/>
      <c r="PEK12" s="380"/>
      <c r="PEL12" s="376"/>
      <c r="PEM12" s="376"/>
      <c r="PEN12" s="381"/>
      <c r="PEO12" s="381"/>
      <c r="PEP12" s="382"/>
      <c r="PEQ12" s="383"/>
      <c r="PER12" s="383"/>
      <c r="PES12" s="383"/>
      <c r="PET12" s="383"/>
      <c r="PEU12" s="383"/>
      <c r="PEV12" s="383"/>
      <c r="PEW12" s="380"/>
      <c r="PEX12" s="376"/>
      <c r="PEY12" s="376"/>
      <c r="PEZ12" s="381"/>
      <c r="PFA12" s="381"/>
      <c r="PFB12" s="382"/>
      <c r="PFC12" s="383"/>
      <c r="PFD12" s="383"/>
      <c r="PFE12" s="383"/>
      <c r="PFF12" s="383"/>
      <c r="PFG12" s="383"/>
      <c r="PFH12" s="383"/>
      <c r="PFI12" s="380"/>
      <c r="PFJ12" s="376"/>
      <c r="PFK12" s="376"/>
      <c r="PFL12" s="381"/>
      <c r="PFM12" s="381"/>
      <c r="PFN12" s="382"/>
      <c r="PFO12" s="383"/>
      <c r="PFP12" s="383"/>
      <c r="PFQ12" s="383"/>
      <c r="PFR12" s="383"/>
      <c r="PFS12" s="383"/>
      <c r="PFT12" s="383"/>
      <c r="PFU12" s="380"/>
      <c r="PFV12" s="376"/>
      <c r="PFW12" s="376"/>
      <c r="PFX12" s="381"/>
      <c r="PFY12" s="381"/>
      <c r="PFZ12" s="382"/>
      <c r="PGA12" s="383"/>
      <c r="PGB12" s="383"/>
      <c r="PGC12" s="383"/>
      <c r="PGD12" s="383"/>
      <c r="PGE12" s="383"/>
      <c r="PGF12" s="383"/>
      <c r="PGG12" s="380"/>
      <c r="PGH12" s="376"/>
      <c r="PGI12" s="376"/>
      <c r="PGJ12" s="381"/>
      <c r="PGK12" s="381"/>
      <c r="PGL12" s="382"/>
      <c r="PGM12" s="383"/>
      <c r="PGN12" s="383"/>
      <c r="PGO12" s="383"/>
      <c r="PGP12" s="383"/>
      <c r="PGQ12" s="383"/>
      <c r="PGR12" s="383"/>
      <c r="PGS12" s="380"/>
      <c r="PGT12" s="376"/>
      <c r="PGU12" s="376"/>
      <c r="PGV12" s="381"/>
      <c r="PGW12" s="381"/>
      <c r="PGX12" s="382"/>
      <c r="PGY12" s="383"/>
      <c r="PGZ12" s="383"/>
      <c r="PHA12" s="383"/>
      <c r="PHB12" s="383"/>
      <c r="PHC12" s="383"/>
      <c r="PHD12" s="383"/>
      <c r="PHE12" s="380"/>
      <c r="PHF12" s="376"/>
      <c r="PHG12" s="376"/>
      <c r="PHH12" s="381"/>
      <c r="PHI12" s="381"/>
      <c r="PHJ12" s="382"/>
      <c r="PHK12" s="383"/>
      <c r="PHL12" s="383"/>
      <c r="PHM12" s="383"/>
      <c r="PHN12" s="383"/>
      <c r="PHO12" s="383"/>
      <c r="PHP12" s="383"/>
      <c r="PHQ12" s="380"/>
      <c r="PHR12" s="376"/>
      <c r="PHS12" s="376"/>
      <c r="PHT12" s="381"/>
      <c r="PHU12" s="381"/>
      <c r="PHV12" s="382"/>
      <c r="PHW12" s="383"/>
      <c r="PHX12" s="383"/>
      <c r="PHY12" s="383"/>
      <c r="PHZ12" s="383"/>
      <c r="PIA12" s="383"/>
      <c r="PIB12" s="383"/>
      <c r="PIC12" s="380"/>
      <c r="PID12" s="376"/>
      <c r="PIE12" s="376"/>
      <c r="PIF12" s="381"/>
      <c r="PIG12" s="381"/>
      <c r="PIH12" s="382"/>
      <c r="PII12" s="383"/>
      <c r="PIJ12" s="383"/>
      <c r="PIK12" s="383"/>
      <c r="PIL12" s="383"/>
      <c r="PIM12" s="383"/>
      <c r="PIN12" s="383"/>
      <c r="PIO12" s="380"/>
      <c r="PIP12" s="376"/>
      <c r="PIQ12" s="376"/>
      <c r="PIR12" s="381"/>
      <c r="PIS12" s="381"/>
      <c r="PIT12" s="382"/>
      <c r="PIU12" s="383"/>
      <c r="PIV12" s="383"/>
      <c r="PIW12" s="383"/>
      <c r="PIX12" s="383"/>
      <c r="PIY12" s="383"/>
      <c r="PIZ12" s="383"/>
      <c r="PJA12" s="380"/>
      <c r="PJB12" s="376"/>
      <c r="PJC12" s="376"/>
      <c r="PJD12" s="381"/>
      <c r="PJE12" s="381"/>
      <c r="PJF12" s="382"/>
      <c r="PJG12" s="383"/>
      <c r="PJH12" s="383"/>
      <c r="PJI12" s="383"/>
      <c r="PJJ12" s="383"/>
      <c r="PJK12" s="383"/>
      <c r="PJL12" s="383"/>
      <c r="PJM12" s="380"/>
      <c r="PJN12" s="376"/>
      <c r="PJO12" s="376"/>
      <c r="PJP12" s="381"/>
      <c r="PJQ12" s="381"/>
      <c r="PJR12" s="382"/>
      <c r="PJS12" s="383"/>
      <c r="PJT12" s="383"/>
      <c r="PJU12" s="383"/>
      <c r="PJV12" s="383"/>
      <c r="PJW12" s="383"/>
      <c r="PJX12" s="383"/>
      <c r="PJY12" s="380"/>
      <c r="PJZ12" s="376"/>
      <c r="PKA12" s="376"/>
      <c r="PKB12" s="381"/>
      <c r="PKC12" s="381"/>
      <c r="PKD12" s="382"/>
      <c r="PKE12" s="383"/>
      <c r="PKF12" s="383"/>
      <c r="PKG12" s="383"/>
      <c r="PKH12" s="383"/>
      <c r="PKI12" s="383"/>
      <c r="PKJ12" s="383"/>
      <c r="PKK12" s="380"/>
      <c r="PKL12" s="376"/>
      <c r="PKM12" s="376"/>
      <c r="PKN12" s="381"/>
      <c r="PKO12" s="381"/>
      <c r="PKP12" s="382"/>
      <c r="PKQ12" s="383"/>
      <c r="PKR12" s="383"/>
      <c r="PKS12" s="383"/>
      <c r="PKT12" s="383"/>
      <c r="PKU12" s="383"/>
      <c r="PKV12" s="383"/>
      <c r="PKW12" s="380"/>
      <c r="PKX12" s="376"/>
      <c r="PKY12" s="376"/>
      <c r="PKZ12" s="381"/>
      <c r="PLA12" s="381"/>
      <c r="PLB12" s="382"/>
      <c r="PLC12" s="383"/>
      <c r="PLD12" s="383"/>
      <c r="PLE12" s="383"/>
      <c r="PLF12" s="383"/>
      <c r="PLG12" s="383"/>
      <c r="PLH12" s="383"/>
      <c r="PLI12" s="380"/>
      <c r="PLJ12" s="376"/>
      <c r="PLK12" s="376"/>
      <c r="PLL12" s="381"/>
      <c r="PLM12" s="381"/>
      <c r="PLN12" s="382"/>
      <c r="PLO12" s="383"/>
      <c r="PLP12" s="383"/>
      <c r="PLQ12" s="383"/>
      <c r="PLR12" s="383"/>
      <c r="PLS12" s="383"/>
      <c r="PLT12" s="383"/>
      <c r="PLU12" s="380"/>
      <c r="PLV12" s="376"/>
      <c r="PLW12" s="376"/>
      <c r="PLX12" s="381"/>
      <c r="PLY12" s="381"/>
      <c r="PLZ12" s="382"/>
      <c r="PMA12" s="383"/>
      <c r="PMB12" s="383"/>
      <c r="PMC12" s="383"/>
      <c r="PMD12" s="383"/>
      <c r="PME12" s="383"/>
      <c r="PMF12" s="383"/>
      <c r="PMG12" s="380"/>
      <c r="PMH12" s="376"/>
      <c r="PMI12" s="376"/>
      <c r="PMJ12" s="381"/>
      <c r="PMK12" s="381"/>
      <c r="PML12" s="382"/>
      <c r="PMM12" s="383"/>
      <c r="PMN12" s="383"/>
      <c r="PMO12" s="383"/>
      <c r="PMP12" s="383"/>
      <c r="PMQ12" s="383"/>
      <c r="PMR12" s="383"/>
      <c r="PMS12" s="380"/>
      <c r="PMT12" s="376"/>
      <c r="PMU12" s="376"/>
      <c r="PMV12" s="381"/>
      <c r="PMW12" s="381"/>
      <c r="PMX12" s="382"/>
      <c r="PMY12" s="383"/>
      <c r="PMZ12" s="383"/>
      <c r="PNA12" s="383"/>
      <c r="PNB12" s="383"/>
      <c r="PNC12" s="383"/>
      <c r="PND12" s="383"/>
      <c r="PNE12" s="380"/>
      <c r="PNF12" s="376"/>
      <c r="PNG12" s="376"/>
      <c r="PNH12" s="381"/>
      <c r="PNI12" s="381"/>
      <c r="PNJ12" s="382"/>
      <c r="PNK12" s="383"/>
      <c r="PNL12" s="383"/>
      <c r="PNM12" s="383"/>
      <c r="PNN12" s="383"/>
      <c r="PNO12" s="383"/>
      <c r="PNP12" s="383"/>
      <c r="PNQ12" s="380"/>
      <c r="PNR12" s="376"/>
      <c r="PNS12" s="376"/>
      <c r="PNT12" s="381"/>
      <c r="PNU12" s="381"/>
      <c r="PNV12" s="382"/>
      <c r="PNW12" s="383"/>
      <c r="PNX12" s="383"/>
      <c r="PNY12" s="383"/>
      <c r="PNZ12" s="383"/>
      <c r="POA12" s="383"/>
      <c r="POB12" s="383"/>
      <c r="POC12" s="380"/>
      <c r="POD12" s="376"/>
      <c r="POE12" s="376"/>
      <c r="POF12" s="381"/>
      <c r="POG12" s="381"/>
      <c r="POH12" s="382"/>
      <c r="POI12" s="383"/>
      <c r="POJ12" s="383"/>
      <c r="POK12" s="383"/>
      <c r="POL12" s="383"/>
      <c r="POM12" s="383"/>
      <c r="PON12" s="383"/>
      <c r="POO12" s="380"/>
      <c r="POP12" s="376"/>
      <c r="POQ12" s="376"/>
      <c r="POR12" s="381"/>
      <c r="POS12" s="381"/>
      <c r="POT12" s="382"/>
      <c r="POU12" s="383"/>
      <c r="POV12" s="383"/>
      <c r="POW12" s="383"/>
      <c r="POX12" s="383"/>
      <c r="POY12" s="383"/>
      <c r="POZ12" s="383"/>
      <c r="PPA12" s="380"/>
      <c r="PPB12" s="376"/>
      <c r="PPC12" s="376"/>
      <c r="PPD12" s="381"/>
      <c r="PPE12" s="381"/>
      <c r="PPF12" s="382"/>
      <c r="PPG12" s="383"/>
      <c r="PPH12" s="383"/>
      <c r="PPI12" s="383"/>
      <c r="PPJ12" s="383"/>
      <c r="PPK12" s="383"/>
      <c r="PPL12" s="383"/>
      <c r="PPM12" s="380"/>
      <c r="PPN12" s="376"/>
      <c r="PPO12" s="376"/>
      <c r="PPP12" s="381"/>
      <c r="PPQ12" s="381"/>
      <c r="PPR12" s="382"/>
      <c r="PPS12" s="383"/>
      <c r="PPT12" s="383"/>
      <c r="PPU12" s="383"/>
      <c r="PPV12" s="383"/>
      <c r="PPW12" s="383"/>
      <c r="PPX12" s="383"/>
      <c r="PPY12" s="380"/>
      <c r="PPZ12" s="376"/>
      <c r="PQA12" s="376"/>
      <c r="PQB12" s="381"/>
      <c r="PQC12" s="381"/>
      <c r="PQD12" s="382"/>
      <c r="PQE12" s="383"/>
      <c r="PQF12" s="383"/>
      <c r="PQG12" s="383"/>
      <c r="PQH12" s="383"/>
      <c r="PQI12" s="383"/>
      <c r="PQJ12" s="383"/>
      <c r="PQK12" s="380"/>
      <c r="PQL12" s="376"/>
      <c r="PQM12" s="376"/>
      <c r="PQN12" s="381"/>
      <c r="PQO12" s="381"/>
      <c r="PQP12" s="382"/>
      <c r="PQQ12" s="383"/>
      <c r="PQR12" s="383"/>
      <c r="PQS12" s="383"/>
      <c r="PQT12" s="383"/>
      <c r="PQU12" s="383"/>
      <c r="PQV12" s="383"/>
      <c r="PQW12" s="380"/>
      <c r="PQX12" s="376"/>
      <c r="PQY12" s="376"/>
      <c r="PQZ12" s="381"/>
      <c r="PRA12" s="381"/>
      <c r="PRB12" s="382"/>
      <c r="PRC12" s="383"/>
      <c r="PRD12" s="383"/>
      <c r="PRE12" s="383"/>
      <c r="PRF12" s="383"/>
      <c r="PRG12" s="383"/>
      <c r="PRH12" s="383"/>
      <c r="PRI12" s="380"/>
      <c r="PRJ12" s="376"/>
      <c r="PRK12" s="376"/>
      <c r="PRL12" s="381"/>
      <c r="PRM12" s="381"/>
      <c r="PRN12" s="382"/>
      <c r="PRO12" s="383"/>
      <c r="PRP12" s="383"/>
      <c r="PRQ12" s="383"/>
      <c r="PRR12" s="383"/>
      <c r="PRS12" s="383"/>
      <c r="PRT12" s="383"/>
      <c r="PRU12" s="380"/>
      <c r="PRV12" s="376"/>
      <c r="PRW12" s="376"/>
      <c r="PRX12" s="381"/>
      <c r="PRY12" s="381"/>
      <c r="PRZ12" s="382"/>
      <c r="PSA12" s="383"/>
      <c r="PSB12" s="383"/>
      <c r="PSC12" s="383"/>
      <c r="PSD12" s="383"/>
      <c r="PSE12" s="383"/>
      <c r="PSF12" s="383"/>
      <c r="PSG12" s="380"/>
      <c r="PSH12" s="376"/>
      <c r="PSI12" s="376"/>
      <c r="PSJ12" s="381"/>
      <c r="PSK12" s="381"/>
      <c r="PSL12" s="382"/>
      <c r="PSM12" s="383"/>
      <c r="PSN12" s="383"/>
      <c r="PSO12" s="383"/>
      <c r="PSP12" s="383"/>
      <c r="PSQ12" s="383"/>
      <c r="PSR12" s="383"/>
      <c r="PSS12" s="380"/>
      <c r="PST12" s="376"/>
      <c r="PSU12" s="376"/>
      <c r="PSV12" s="381"/>
      <c r="PSW12" s="381"/>
      <c r="PSX12" s="382"/>
      <c r="PSY12" s="383"/>
      <c r="PSZ12" s="383"/>
      <c r="PTA12" s="383"/>
      <c r="PTB12" s="383"/>
      <c r="PTC12" s="383"/>
      <c r="PTD12" s="383"/>
      <c r="PTE12" s="380"/>
      <c r="PTF12" s="376"/>
      <c r="PTG12" s="376"/>
      <c r="PTH12" s="381"/>
      <c r="PTI12" s="381"/>
      <c r="PTJ12" s="382"/>
      <c r="PTK12" s="383"/>
      <c r="PTL12" s="383"/>
      <c r="PTM12" s="383"/>
      <c r="PTN12" s="383"/>
      <c r="PTO12" s="383"/>
      <c r="PTP12" s="383"/>
      <c r="PTQ12" s="380"/>
      <c r="PTR12" s="376"/>
      <c r="PTS12" s="376"/>
      <c r="PTT12" s="381"/>
      <c r="PTU12" s="381"/>
      <c r="PTV12" s="382"/>
      <c r="PTW12" s="383"/>
      <c r="PTX12" s="383"/>
      <c r="PTY12" s="383"/>
      <c r="PTZ12" s="383"/>
      <c r="PUA12" s="383"/>
      <c r="PUB12" s="383"/>
      <c r="PUC12" s="380"/>
      <c r="PUD12" s="376"/>
      <c r="PUE12" s="376"/>
      <c r="PUF12" s="381"/>
      <c r="PUG12" s="381"/>
      <c r="PUH12" s="382"/>
      <c r="PUI12" s="383"/>
      <c r="PUJ12" s="383"/>
      <c r="PUK12" s="383"/>
      <c r="PUL12" s="383"/>
      <c r="PUM12" s="383"/>
      <c r="PUN12" s="383"/>
      <c r="PUO12" s="380"/>
      <c r="PUP12" s="376"/>
      <c r="PUQ12" s="376"/>
      <c r="PUR12" s="381"/>
      <c r="PUS12" s="381"/>
      <c r="PUT12" s="382"/>
      <c r="PUU12" s="383"/>
      <c r="PUV12" s="383"/>
      <c r="PUW12" s="383"/>
      <c r="PUX12" s="383"/>
      <c r="PUY12" s="383"/>
      <c r="PUZ12" s="383"/>
      <c r="PVA12" s="380"/>
      <c r="PVB12" s="376"/>
      <c r="PVC12" s="376"/>
      <c r="PVD12" s="381"/>
      <c r="PVE12" s="381"/>
      <c r="PVF12" s="382"/>
      <c r="PVG12" s="383"/>
      <c r="PVH12" s="383"/>
      <c r="PVI12" s="383"/>
      <c r="PVJ12" s="383"/>
      <c r="PVK12" s="383"/>
      <c r="PVL12" s="383"/>
      <c r="PVM12" s="380"/>
      <c r="PVN12" s="376"/>
      <c r="PVO12" s="376"/>
      <c r="PVP12" s="381"/>
      <c r="PVQ12" s="381"/>
      <c r="PVR12" s="382"/>
      <c r="PVS12" s="383"/>
      <c r="PVT12" s="383"/>
      <c r="PVU12" s="383"/>
      <c r="PVV12" s="383"/>
      <c r="PVW12" s="383"/>
      <c r="PVX12" s="383"/>
      <c r="PVY12" s="380"/>
      <c r="PVZ12" s="376"/>
      <c r="PWA12" s="376"/>
      <c r="PWB12" s="381"/>
      <c r="PWC12" s="381"/>
      <c r="PWD12" s="382"/>
      <c r="PWE12" s="383"/>
      <c r="PWF12" s="383"/>
      <c r="PWG12" s="383"/>
      <c r="PWH12" s="383"/>
      <c r="PWI12" s="383"/>
      <c r="PWJ12" s="383"/>
      <c r="PWK12" s="380"/>
      <c r="PWL12" s="376"/>
      <c r="PWM12" s="376"/>
      <c r="PWN12" s="381"/>
      <c r="PWO12" s="381"/>
      <c r="PWP12" s="382"/>
      <c r="PWQ12" s="383"/>
      <c r="PWR12" s="383"/>
      <c r="PWS12" s="383"/>
      <c r="PWT12" s="383"/>
      <c r="PWU12" s="383"/>
      <c r="PWV12" s="383"/>
      <c r="PWW12" s="380"/>
      <c r="PWX12" s="376"/>
      <c r="PWY12" s="376"/>
      <c r="PWZ12" s="381"/>
      <c r="PXA12" s="381"/>
      <c r="PXB12" s="382"/>
      <c r="PXC12" s="383"/>
      <c r="PXD12" s="383"/>
      <c r="PXE12" s="383"/>
      <c r="PXF12" s="383"/>
      <c r="PXG12" s="383"/>
      <c r="PXH12" s="383"/>
      <c r="PXI12" s="380"/>
      <c r="PXJ12" s="376"/>
      <c r="PXK12" s="376"/>
      <c r="PXL12" s="381"/>
      <c r="PXM12" s="381"/>
      <c r="PXN12" s="382"/>
      <c r="PXO12" s="383"/>
      <c r="PXP12" s="383"/>
      <c r="PXQ12" s="383"/>
      <c r="PXR12" s="383"/>
      <c r="PXS12" s="383"/>
      <c r="PXT12" s="383"/>
      <c r="PXU12" s="380"/>
      <c r="PXV12" s="376"/>
      <c r="PXW12" s="376"/>
      <c r="PXX12" s="381"/>
      <c r="PXY12" s="381"/>
      <c r="PXZ12" s="382"/>
      <c r="PYA12" s="383"/>
      <c r="PYB12" s="383"/>
      <c r="PYC12" s="383"/>
      <c r="PYD12" s="383"/>
      <c r="PYE12" s="383"/>
      <c r="PYF12" s="383"/>
      <c r="PYG12" s="380"/>
      <c r="PYH12" s="376"/>
      <c r="PYI12" s="376"/>
      <c r="PYJ12" s="381"/>
      <c r="PYK12" s="381"/>
      <c r="PYL12" s="382"/>
      <c r="PYM12" s="383"/>
      <c r="PYN12" s="383"/>
      <c r="PYO12" s="383"/>
      <c r="PYP12" s="383"/>
      <c r="PYQ12" s="383"/>
      <c r="PYR12" s="383"/>
      <c r="PYS12" s="380"/>
      <c r="PYT12" s="376"/>
      <c r="PYU12" s="376"/>
      <c r="PYV12" s="381"/>
      <c r="PYW12" s="381"/>
      <c r="PYX12" s="382"/>
      <c r="PYY12" s="383"/>
      <c r="PYZ12" s="383"/>
      <c r="PZA12" s="383"/>
      <c r="PZB12" s="383"/>
      <c r="PZC12" s="383"/>
      <c r="PZD12" s="383"/>
      <c r="PZE12" s="380"/>
      <c r="PZF12" s="376"/>
      <c r="PZG12" s="376"/>
      <c r="PZH12" s="381"/>
      <c r="PZI12" s="381"/>
      <c r="PZJ12" s="382"/>
      <c r="PZK12" s="383"/>
      <c r="PZL12" s="383"/>
      <c r="PZM12" s="383"/>
      <c r="PZN12" s="383"/>
      <c r="PZO12" s="383"/>
      <c r="PZP12" s="383"/>
      <c r="PZQ12" s="380"/>
      <c r="PZR12" s="376"/>
      <c r="PZS12" s="376"/>
      <c r="PZT12" s="381"/>
      <c r="PZU12" s="381"/>
      <c r="PZV12" s="382"/>
      <c r="PZW12" s="383"/>
      <c r="PZX12" s="383"/>
      <c r="PZY12" s="383"/>
      <c r="PZZ12" s="383"/>
      <c r="QAA12" s="383"/>
      <c r="QAB12" s="383"/>
      <c r="QAC12" s="380"/>
      <c r="QAD12" s="376"/>
      <c r="QAE12" s="376"/>
      <c r="QAF12" s="381"/>
      <c r="QAG12" s="381"/>
      <c r="QAH12" s="382"/>
      <c r="QAI12" s="383"/>
      <c r="QAJ12" s="383"/>
      <c r="QAK12" s="383"/>
      <c r="QAL12" s="383"/>
      <c r="QAM12" s="383"/>
      <c r="QAN12" s="383"/>
      <c r="QAO12" s="380"/>
      <c r="QAP12" s="376"/>
      <c r="QAQ12" s="376"/>
      <c r="QAR12" s="381"/>
      <c r="QAS12" s="381"/>
      <c r="QAT12" s="382"/>
      <c r="QAU12" s="383"/>
      <c r="QAV12" s="383"/>
      <c r="QAW12" s="383"/>
      <c r="QAX12" s="383"/>
      <c r="QAY12" s="383"/>
      <c r="QAZ12" s="383"/>
      <c r="QBA12" s="380"/>
      <c r="QBB12" s="376"/>
      <c r="QBC12" s="376"/>
      <c r="QBD12" s="381"/>
      <c r="QBE12" s="381"/>
      <c r="QBF12" s="382"/>
      <c r="QBG12" s="383"/>
      <c r="QBH12" s="383"/>
      <c r="QBI12" s="383"/>
      <c r="QBJ12" s="383"/>
      <c r="QBK12" s="383"/>
      <c r="QBL12" s="383"/>
      <c r="QBM12" s="380"/>
      <c r="QBN12" s="376"/>
      <c r="QBO12" s="376"/>
      <c r="QBP12" s="381"/>
      <c r="QBQ12" s="381"/>
      <c r="QBR12" s="382"/>
      <c r="QBS12" s="383"/>
      <c r="QBT12" s="383"/>
      <c r="QBU12" s="383"/>
      <c r="QBV12" s="383"/>
      <c r="QBW12" s="383"/>
      <c r="QBX12" s="383"/>
      <c r="QBY12" s="380"/>
      <c r="QBZ12" s="376"/>
      <c r="QCA12" s="376"/>
      <c r="QCB12" s="381"/>
      <c r="QCC12" s="381"/>
      <c r="QCD12" s="382"/>
      <c r="QCE12" s="383"/>
      <c r="QCF12" s="383"/>
      <c r="QCG12" s="383"/>
      <c r="QCH12" s="383"/>
      <c r="QCI12" s="383"/>
      <c r="QCJ12" s="383"/>
      <c r="QCK12" s="380"/>
      <c r="QCL12" s="376"/>
      <c r="QCM12" s="376"/>
      <c r="QCN12" s="381"/>
      <c r="QCO12" s="381"/>
      <c r="QCP12" s="382"/>
      <c r="QCQ12" s="383"/>
      <c r="QCR12" s="383"/>
      <c r="QCS12" s="383"/>
      <c r="QCT12" s="383"/>
      <c r="QCU12" s="383"/>
      <c r="QCV12" s="383"/>
      <c r="QCW12" s="380"/>
      <c r="QCX12" s="376"/>
      <c r="QCY12" s="376"/>
      <c r="QCZ12" s="381"/>
      <c r="QDA12" s="381"/>
      <c r="QDB12" s="382"/>
      <c r="QDC12" s="383"/>
      <c r="QDD12" s="383"/>
      <c r="QDE12" s="383"/>
      <c r="QDF12" s="383"/>
      <c r="QDG12" s="383"/>
      <c r="QDH12" s="383"/>
      <c r="QDI12" s="380"/>
      <c r="QDJ12" s="376"/>
      <c r="QDK12" s="376"/>
      <c r="QDL12" s="381"/>
      <c r="QDM12" s="381"/>
      <c r="QDN12" s="382"/>
      <c r="QDO12" s="383"/>
      <c r="QDP12" s="383"/>
      <c r="QDQ12" s="383"/>
      <c r="QDR12" s="383"/>
      <c r="QDS12" s="383"/>
      <c r="QDT12" s="383"/>
      <c r="QDU12" s="380"/>
      <c r="QDV12" s="376"/>
      <c r="QDW12" s="376"/>
      <c r="QDX12" s="381"/>
      <c r="QDY12" s="381"/>
      <c r="QDZ12" s="382"/>
      <c r="QEA12" s="383"/>
      <c r="QEB12" s="383"/>
      <c r="QEC12" s="383"/>
      <c r="QED12" s="383"/>
      <c r="QEE12" s="383"/>
      <c r="QEF12" s="383"/>
      <c r="QEG12" s="380"/>
      <c r="QEH12" s="376"/>
      <c r="QEI12" s="376"/>
      <c r="QEJ12" s="381"/>
      <c r="QEK12" s="381"/>
      <c r="QEL12" s="382"/>
      <c r="QEM12" s="383"/>
      <c r="QEN12" s="383"/>
      <c r="QEO12" s="383"/>
      <c r="QEP12" s="383"/>
      <c r="QEQ12" s="383"/>
      <c r="QER12" s="383"/>
      <c r="QES12" s="380"/>
      <c r="QET12" s="376"/>
      <c r="QEU12" s="376"/>
      <c r="QEV12" s="381"/>
      <c r="QEW12" s="381"/>
      <c r="QEX12" s="382"/>
      <c r="QEY12" s="383"/>
      <c r="QEZ12" s="383"/>
      <c r="QFA12" s="383"/>
      <c r="QFB12" s="383"/>
      <c r="QFC12" s="383"/>
      <c r="QFD12" s="383"/>
      <c r="QFE12" s="380"/>
      <c r="QFF12" s="376"/>
      <c r="QFG12" s="376"/>
      <c r="QFH12" s="381"/>
      <c r="QFI12" s="381"/>
      <c r="QFJ12" s="382"/>
      <c r="QFK12" s="383"/>
      <c r="QFL12" s="383"/>
      <c r="QFM12" s="383"/>
      <c r="QFN12" s="383"/>
      <c r="QFO12" s="383"/>
      <c r="QFP12" s="383"/>
      <c r="QFQ12" s="380"/>
      <c r="QFR12" s="376"/>
      <c r="QFS12" s="376"/>
      <c r="QFT12" s="381"/>
      <c r="QFU12" s="381"/>
      <c r="QFV12" s="382"/>
      <c r="QFW12" s="383"/>
      <c r="QFX12" s="383"/>
      <c r="QFY12" s="383"/>
      <c r="QFZ12" s="383"/>
      <c r="QGA12" s="383"/>
      <c r="QGB12" s="383"/>
      <c r="QGC12" s="380"/>
      <c r="QGD12" s="376"/>
      <c r="QGE12" s="376"/>
      <c r="QGF12" s="381"/>
      <c r="QGG12" s="381"/>
      <c r="QGH12" s="382"/>
      <c r="QGI12" s="383"/>
      <c r="QGJ12" s="383"/>
      <c r="QGK12" s="383"/>
      <c r="QGL12" s="383"/>
      <c r="QGM12" s="383"/>
      <c r="QGN12" s="383"/>
      <c r="QGO12" s="380"/>
      <c r="QGP12" s="376"/>
      <c r="QGQ12" s="376"/>
      <c r="QGR12" s="381"/>
      <c r="QGS12" s="381"/>
      <c r="QGT12" s="382"/>
      <c r="QGU12" s="383"/>
      <c r="QGV12" s="383"/>
      <c r="QGW12" s="383"/>
      <c r="QGX12" s="383"/>
      <c r="QGY12" s="383"/>
      <c r="QGZ12" s="383"/>
      <c r="QHA12" s="380"/>
      <c r="QHB12" s="376"/>
      <c r="QHC12" s="376"/>
      <c r="QHD12" s="381"/>
      <c r="QHE12" s="381"/>
      <c r="QHF12" s="382"/>
      <c r="QHG12" s="383"/>
      <c r="QHH12" s="383"/>
      <c r="QHI12" s="383"/>
      <c r="QHJ12" s="383"/>
      <c r="QHK12" s="383"/>
      <c r="QHL12" s="383"/>
      <c r="QHM12" s="380"/>
      <c r="QHN12" s="376"/>
      <c r="QHO12" s="376"/>
      <c r="QHP12" s="381"/>
      <c r="QHQ12" s="381"/>
      <c r="QHR12" s="382"/>
      <c r="QHS12" s="383"/>
      <c r="QHT12" s="383"/>
      <c r="QHU12" s="383"/>
      <c r="QHV12" s="383"/>
      <c r="QHW12" s="383"/>
      <c r="QHX12" s="383"/>
      <c r="QHY12" s="380"/>
      <c r="QHZ12" s="376"/>
      <c r="QIA12" s="376"/>
      <c r="QIB12" s="381"/>
      <c r="QIC12" s="381"/>
      <c r="QID12" s="382"/>
      <c r="QIE12" s="383"/>
      <c r="QIF12" s="383"/>
      <c r="QIG12" s="383"/>
      <c r="QIH12" s="383"/>
      <c r="QII12" s="383"/>
      <c r="QIJ12" s="383"/>
      <c r="QIK12" s="380"/>
      <c r="QIL12" s="376"/>
      <c r="QIM12" s="376"/>
      <c r="QIN12" s="381"/>
      <c r="QIO12" s="381"/>
      <c r="QIP12" s="382"/>
      <c r="QIQ12" s="383"/>
      <c r="QIR12" s="383"/>
      <c r="QIS12" s="383"/>
      <c r="QIT12" s="383"/>
      <c r="QIU12" s="383"/>
      <c r="QIV12" s="383"/>
      <c r="QIW12" s="380"/>
      <c r="QIX12" s="376"/>
      <c r="QIY12" s="376"/>
      <c r="QIZ12" s="381"/>
      <c r="QJA12" s="381"/>
      <c r="QJB12" s="382"/>
      <c r="QJC12" s="383"/>
      <c r="QJD12" s="383"/>
      <c r="QJE12" s="383"/>
      <c r="QJF12" s="383"/>
      <c r="QJG12" s="383"/>
      <c r="QJH12" s="383"/>
      <c r="QJI12" s="380"/>
      <c r="QJJ12" s="376"/>
      <c r="QJK12" s="376"/>
      <c r="QJL12" s="381"/>
      <c r="QJM12" s="381"/>
      <c r="QJN12" s="382"/>
      <c r="QJO12" s="383"/>
      <c r="QJP12" s="383"/>
      <c r="QJQ12" s="383"/>
      <c r="QJR12" s="383"/>
      <c r="QJS12" s="383"/>
      <c r="QJT12" s="383"/>
      <c r="QJU12" s="380"/>
      <c r="QJV12" s="376"/>
      <c r="QJW12" s="376"/>
      <c r="QJX12" s="381"/>
      <c r="QJY12" s="381"/>
      <c r="QJZ12" s="382"/>
      <c r="QKA12" s="383"/>
      <c r="QKB12" s="383"/>
      <c r="QKC12" s="383"/>
      <c r="QKD12" s="383"/>
      <c r="QKE12" s="383"/>
      <c r="QKF12" s="383"/>
      <c r="QKG12" s="380"/>
      <c r="QKH12" s="376"/>
      <c r="QKI12" s="376"/>
      <c r="QKJ12" s="381"/>
      <c r="QKK12" s="381"/>
      <c r="QKL12" s="382"/>
      <c r="QKM12" s="383"/>
      <c r="QKN12" s="383"/>
      <c r="QKO12" s="383"/>
      <c r="QKP12" s="383"/>
      <c r="QKQ12" s="383"/>
      <c r="QKR12" s="383"/>
      <c r="QKS12" s="380"/>
      <c r="QKT12" s="376"/>
      <c r="QKU12" s="376"/>
      <c r="QKV12" s="381"/>
      <c r="QKW12" s="381"/>
      <c r="QKX12" s="382"/>
      <c r="QKY12" s="383"/>
      <c r="QKZ12" s="383"/>
      <c r="QLA12" s="383"/>
      <c r="QLB12" s="383"/>
      <c r="QLC12" s="383"/>
      <c r="QLD12" s="383"/>
      <c r="QLE12" s="380"/>
      <c r="QLF12" s="376"/>
      <c r="QLG12" s="376"/>
      <c r="QLH12" s="381"/>
      <c r="QLI12" s="381"/>
      <c r="QLJ12" s="382"/>
      <c r="QLK12" s="383"/>
      <c r="QLL12" s="383"/>
      <c r="QLM12" s="383"/>
      <c r="QLN12" s="383"/>
      <c r="QLO12" s="383"/>
      <c r="QLP12" s="383"/>
      <c r="QLQ12" s="380"/>
      <c r="QLR12" s="376"/>
      <c r="QLS12" s="376"/>
      <c r="QLT12" s="381"/>
      <c r="QLU12" s="381"/>
      <c r="QLV12" s="382"/>
      <c r="QLW12" s="383"/>
      <c r="QLX12" s="383"/>
      <c r="QLY12" s="383"/>
      <c r="QLZ12" s="383"/>
      <c r="QMA12" s="383"/>
      <c r="QMB12" s="383"/>
      <c r="QMC12" s="380"/>
      <c r="QMD12" s="376"/>
      <c r="QME12" s="376"/>
      <c r="QMF12" s="381"/>
      <c r="QMG12" s="381"/>
      <c r="QMH12" s="382"/>
      <c r="QMI12" s="383"/>
      <c r="QMJ12" s="383"/>
      <c r="QMK12" s="383"/>
      <c r="QML12" s="383"/>
      <c r="QMM12" s="383"/>
      <c r="QMN12" s="383"/>
      <c r="QMO12" s="380"/>
      <c r="QMP12" s="376"/>
      <c r="QMQ12" s="376"/>
      <c r="QMR12" s="381"/>
      <c r="QMS12" s="381"/>
      <c r="QMT12" s="382"/>
      <c r="QMU12" s="383"/>
      <c r="QMV12" s="383"/>
      <c r="QMW12" s="383"/>
      <c r="QMX12" s="383"/>
      <c r="QMY12" s="383"/>
      <c r="QMZ12" s="383"/>
      <c r="QNA12" s="380"/>
      <c r="QNB12" s="376"/>
      <c r="QNC12" s="376"/>
      <c r="QND12" s="381"/>
      <c r="QNE12" s="381"/>
      <c r="QNF12" s="382"/>
      <c r="QNG12" s="383"/>
      <c r="QNH12" s="383"/>
      <c r="QNI12" s="383"/>
      <c r="QNJ12" s="383"/>
      <c r="QNK12" s="383"/>
      <c r="QNL12" s="383"/>
      <c r="QNM12" s="380"/>
      <c r="QNN12" s="376"/>
      <c r="QNO12" s="376"/>
      <c r="QNP12" s="381"/>
      <c r="QNQ12" s="381"/>
      <c r="QNR12" s="382"/>
      <c r="QNS12" s="383"/>
      <c r="QNT12" s="383"/>
      <c r="QNU12" s="383"/>
      <c r="QNV12" s="383"/>
      <c r="QNW12" s="383"/>
      <c r="QNX12" s="383"/>
      <c r="QNY12" s="380"/>
      <c r="QNZ12" s="376"/>
      <c r="QOA12" s="376"/>
      <c r="QOB12" s="381"/>
      <c r="QOC12" s="381"/>
      <c r="QOD12" s="382"/>
      <c r="QOE12" s="383"/>
      <c r="QOF12" s="383"/>
      <c r="QOG12" s="383"/>
      <c r="QOH12" s="383"/>
      <c r="QOI12" s="383"/>
      <c r="QOJ12" s="383"/>
      <c r="QOK12" s="380"/>
      <c r="QOL12" s="376"/>
      <c r="QOM12" s="376"/>
      <c r="QON12" s="381"/>
      <c r="QOO12" s="381"/>
      <c r="QOP12" s="382"/>
      <c r="QOQ12" s="383"/>
      <c r="QOR12" s="383"/>
      <c r="QOS12" s="383"/>
      <c r="QOT12" s="383"/>
      <c r="QOU12" s="383"/>
      <c r="QOV12" s="383"/>
      <c r="QOW12" s="380"/>
      <c r="QOX12" s="376"/>
      <c r="QOY12" s="376"/>
      <c r="QOZ12" s="381"/>
      <c r="QPA12" s="381"/>
      <c r="QPB12" s="382"/>
      <c r="QPC12" s="383"/>
      <c r="QPD12" s="383"/>
      <c r="QPE12" s="383"/>
      <c r="QPF12" s="383"/>
      <c r="QPG12" s="383"/>
      <c r="QPH12" s="383"/>
      <c r="QPI12" s="380"/>
      <c r="QPJ12" s="376"/>
      <c r="QPK12" s="376"/>
      <c r="QPL12" s="381"/>
      <c r="QPM12" s="381"/>
      <c r="QPN12" s="382"/>
      <c r="QPO12" s="383"/>
      <c r="QPP12" s="383"/>
      <c r="QPQ12" s="383"/>
      <c r="QPR12" s="383"/>
      <c r="QPS12" s="383"/>
      <c r="QPT12" s="383"/>
      <c r="QPU12" s="380"/>
      <c r="QPV12" s="376"/>
      <c r="QPW12" s="376"/>
      <c r="QPX12" s="381"/>
      <c r="QPY12" s="381"/>
      <c r="QPZ12" s="382"/>
      <c r="QQA12" s="383"/>
      <c r="QQB12" s="383"/>
      <c r="QQC12" s="383"/>
      <c r="QQD12" s="383"/>
      <c r="QQE12" s="383"/>
      <c r="QQF12" s="383"/>
      <c r="QQG12" s="380"/>
      <c r="QQH12" s="376"/>
      <c r="QQI12" s="376"/>
      <c r="QQJ12" s="381"/>
      <c r="QQK12" s="381"/>
      <c r="QQL12" s="382"/>
      <c r="QQM12" s="383"/>
      <c r="QQN12" s="383"/>
      <c r="QQO12" s="383"/>
      <c r="QQP12" s="383"/>
      <c r="QQQ12" s="383"/>
      <c r="QQR12" s="383"/>
      <c r="QQS12" s="380"/>
      <c r="QQT12" s="376"/>
      <c r="QQU12" s="376"/>
      <c r="QQV12" s="381"/>
      <c r="QQW12" s="381"/>
      <c r="QQX12" s="382"/>
      <c r="QQY12" s="383"/>
      <c r="QQZ12" s="383"/>
      <c r="QRA12" s="383"/>
      <c r="QRB12" s="383"/>
      <c r="QRC12" s="383"/>
      <c r="QRD12" s="383"/>
      <c r="QRE12" s="380"/>
      <c r="QRF12" s="376"/>
      <c r="QRG12" s="376"/>
      <c r="QRH12" s="381"/>
      <c r="QRI12" s="381"/>
      <c r="QRJ12" s="382"/>
      <c r="QRK12" s="383"/>
      <c r="QRL12" s="383"/>
      <c r="QRM12" s="383"/>
      <c r="QRN12" s="383"/>
      <c r="QRO12" s="383"/>
      <c r="QRP12" s="383"/>
      <c r="QRQ12" s="380"/>
      <c r="QRR12" s="376"/>
      <c r="QRS12" s="376"/>
      <c r="QRT12" s="381"/>
      <c r="QRU12" s="381"/>
      <c r="QRV12" s="382"/>
      <c r="QRW12" s="383"/>
      <c r="QRX12" s="383"/>
      <c r="QRY12" s="383"/>
      <c r="QRZ12" s="383"/>
      <c r="QSA12" s="383"/>
      <c r="QSB12" s="383"/>
      <c r="QSC12" s="380"/>
      <c r="QSD12" s="376"/>
      <c r="QSE12" s="376"/>
      <c r="QSF12" s="381"/>
      <c r="QSG12" s="381"/>
      <c r="QSH12" s="382"/>
      <c r="QSI12" s="383"/>
      <c r="QSJ12" s="383"/>
      <c r="QSK12" s="383"/>
      <c r="QSL12" s="383"/>
      <c r="QSM12" s="383"/>
      <c r="QSN12" s="383"/>
      <c r="QSO12" s="380"/>
      <c r="QSP12" s="376"/>
      <c r="QSQ12" s="376"/>
      <c r="QSR12" s="381"/>
      <c r="QSS12" s="381"/>
      <c r="QST12" s="382"/>
      <c r="QSU12" s="383"/>
      <c r="QSV12" s="383"/>
      <c r="QSW12" s="383"/>
      <c r="QSX12" s="383"/>
      <c r="QSY12" s="383"/>
      <c r="QSZ12" s="383"/>
      <c r="QTA12" s="380"/>
      <c r="QTB12" s="376"/>
      <c r="QTC12" s="376"/>
      <c r="QTD12" s="381"/>
      <c r="QTE12" s="381"/>
      <c r="QTF12" s="382"/>
      <c r="QTG12" s="383"/>
      <c r="QTH12" s="383"/>
      <c r="QTI12" s="383"/>
      <c r="QTJ12" s="383"/>
      <c r="QTK12" s="383"/>
      <c r="QTL12" s="383"/>
      <c r="QTM12" s="380"/>
      <c r="QTN12" s="376"/>
      <c r="QTO12" s="376"/>
      <c r="QTP12" s="381"/>
      <c r="QTQ12" s="381"/>
      <c r="QTR12" s="382"/>
      <c r="QTS12" s="383"/>
      <c r="QTT12" s="383"/>
      <c r="QTU12" s="383"/>
      <c r="QTV12" s="383"/>
      <c r="QTW12" s="383"/>
      <c r="QTX12" s="383"/>
      <c r="QTY12" s="380"/>
      <c r="QTZ12" s="376"/>
      <c r="QUA12" s="376"/>
      <c r="QUB12" s="381"/>
      <c r="QUC12" s="381"/>
      <c r="QUD12" s="382"/>
      <c r="QUE12" s="383"/>
      <c r="QUF12" s="383"/>
      <c r="QUG12" s="383"/>
      <c r="QUH12" s="383"/>
      <c r="QUI12" s="383"/>
      <c r="QUJ12" s="383"/>
      <c r="QUK12" s="380"/>
      <c r="QUL12" s="376"/>
      <c r="QUM12" s="376"/>
      <c r="QUN12" s="381"/>
      <c r="QUO12" s="381"/>
      <c r="QUP12" s="382"/>
      <c r="QUQ12" s="383"/>
      <c r="QUR12" s="383"/>
      <c r="QUS12" s="383"/>
      <c r="QUT12" s="383"/>
      <c r="QUU12" s="383"/>
      <c r="QUV12" s="383"/>
      <c r="QUW12" s="380"/>
      <c r="QUX12" s="376"/>
      <c r="QUY12" s="376"/>
      <c r="QUZ12" s="381"/>
      <c r="QVA12" s="381"/>
      <c r="QVB12" s="382"/>
      <c r="QVC12" s="383"/>
      <c r="QVD12" s="383"/>
      <c r="QVE12" s="383"/>
      <c r="QVF12" s="383"/>
      <c r="QVG12" s="383"/>
      <c r="QVH12" s="383"/>
      <c r="QVI12" s="380"/>
      <c r="QVJ12" s="376"/>
      <c r="QVK12" s="376"/>
      <c r="QVL12" s="381"/>
      <c r="QVM12" s="381"/>
      <c r="QVN12" s="382"/>
      <c r="QVO12" s="383"/>
      <c r="QVP12" s="383"/>
      <c r="QVQ12" s="383"/>
      <c r="QVR12" s="383"/>
      <c r="QVS12" s="383"/>
      <c r="QVT12" s="383"/>
      <c r="QVU12" s="380"/>
      <c r="QVV12" s="376"/>
      <c r="QVW12" s="376"/>
      <c r="QVX12" s="381"/>
      <c r="QVY12" s="381"/>
      <c r="QVZ12" s="382"/>
      <c r="QWA12" s="383"/>
      <c r="QWB12" s="383"/>
      <c r="QWC12" s="383"/>
      <c r="QWD12" s="383"/>
      <c r="QWE12" s="383"/>
      <c r="QWF12" s="383"/>
      <c r="QWG12" s="380"/>
      <c r="QWH12" s="376"/>
      <c r="QWI12" s="376"/>
      <c r="QWJ12" s="381"/>
      <c r="QWK12" s="381"/>
      <c r="QWL12" s="382"/>
      <c r="QWM12" s="383"/>
      <c r="QWN12" s="383"/>
      <c r="QWO12" s="383"/>
      <c r="QWP12" s="383"/>
      <c r="QWQ12" s="383"/>
      <c r="QWR12" s="383"/>
      <c r="QWS12" s="380"/>
      <c r="QWT12" s="376"/>
      <c r="QWU12" s="376"/>
      <c r="QWV12" s="381"/>
      <c r="QWW12" s="381"/>
      <c r="QWX12" s="382"/>
      <c r="QWY12" s="383"/>
      <c r="QWZ12" s="383"/>
      <c r="QXA12" s="383"/>
      <c r="QXB12" s="383"/>
      <c r="QXC12" s="383"/>
      <c r="QXD12" s="383"/>
      <c r="QXE12" s="380"/>
      <c r="QXF12" s="376"/>
      <c r="QXG12" s="376"/>
      <c r="QXH12" s="381"/>
      <c r="QXI12" s="381"/>
      <c r="QXJ12" s="382"/>
      <c r="QXK12" s="383"/>
      <c r="QXL12" s="383"/>
      <c r="QXM12" s="383"/>
      <c r="QXN12" s="383"/>
      <c r="QXO12" s="383"/>
      <c r="QXP12" s="383"/>
      <c r="QXQ12" s="380"/>
      <c r="QXR12" s="376"/>
      <c r="QXS12" s="376"/>
      <c r="QXT12" s="381"/>
      <c r="QXU12" s="381"/>
      <c r="QXV12" s="382"/>
      <c r="QXW12" s="383"/>
      <c r="QXX12" s="383"/>
      <c r="QXY12" s="383"/>
      <c r="QXZ12" s="383"/>
      <c r="QYA12" s="383"/>
      <c r="QYB12" s="383"/>
      <c r="QYC12" s="380"/>
      <c r="QYD12" s="376"/>
      <c r="QYE12" s="376"/>
      <c r="QYF12" s="381"/>
      <c r="QYG12" s="381"/>
      <c r="QYH12" s="382"/>
      <c r="QYI12" s="383"/>
      <c r="QYJ12" s="383"/>
      <c r="QYK12" s="383"/>
      <c r="QYL12" s="383"/>
      <c r="QYM12" s="383"/>
      <c r="QYN12" s="383"/>
      <c r="QYO12" s="380"/>
      <c r="QYP12" s="376"/>
      <c r="QYQ12" s="376"/>
      <c r="QYR12" s="381"/>
      <c r="QYS12" s="381"/>
      <c r="QYT12" s="382"/>
      <c r="QYU12" s="383"/>
      <c r="QYV12" s="383"/>
      <c r="QYW12" s="383"/>
      <c r="QYX12" s="383"/>
      <c r="QYY12" s="383"/>
      <c r="QYZ12" s="383"/>
      <c r="QZA12" s="380"/>
      <c r="QZB12" s="376"/>
      <c r="QZC12" s="376"/>
      <c r="QZD12" s="381"/>
      <c r="QZE12" s="381"/>
      <c r="QZF12" s="382"/>
      <c r="QZG12" s="383"/>
      <c r="QZH12" s="383"/>
      <c r="QZI12" s="383"/>
      <c r="QZJ12" s="383"/>
      <c r="QZK12" s="383"/>
      <c r="QZL12" s="383"/>
      <c r="QZM12" s="380"/>
      <c r="QZN12" s="376"/>
      <c r="QZO12" s="376"/>
      <c r="QZP12" s="381"/>
      <c r="QZQ12" s="381"/>
      <c r="QZR12" s="382"/>
      <c r="QZS12" s="383"/>
      <c r="QZT12" s="383"/>
      <c r="QZU12" s="383"/>
      <c r="QZV12" s="383"/>
      <c r="QZW12" s="383"/>
      <c r="QZX12" s="383"/>
      <c r="QZY12" s="380"/>
      <c r="QZZ12" s="376"/>
      <c r="RAA12" s="376"/>
      <c r="RAB12" s="381"/>
      <c r="RAC12" s="381"/>
      <c r="RAD12" s="382"/>
      <c r="RAE12" s="383"/>
      <c r="RAF12" s="383"/>
      <c r="RAG12" s="383"/>
      <c r="RAH12" s="383"/>
      <c r="RAI12" s="383"/>
      <c r="RAJ12" s="383"/>
      <c r="RAK12" s="380"/>
      <c r="RAL12" s="376"/>
      <c r="RAM12" s="376"/>
      <c r="RAN12" s="381"/>
      <c r="RAO12" s="381"/>
      <c r="RAP12" s="382"/>
      <c r="RAQ12" s="383"/>
      <c r="RAR12" s="383"/>
      <c r="RAS12" s="383"/>
      <c r="RAT12" s="383"/>
      <c r="RAU12" s="383"/>
      <c r="RAV12" s="383"/>
      <c r="RAW12" s="380"/>
      <c r="RAX12" s="376"/>
      <c r="RAY12" s="376"/>
      <c r="RAZ12" s="381"/>
      <c r="RBA12" s="381"/>
      <c r="RBB12" s="382"/>
      <c r="RBC12" s="383"/>
      <c r="RBD12" s="383"/>
      <c r="RBE12" s="383"/>
      <c r="RBF12" s="383"/>
      <c r="RBG12" s="383"/>
      <c r="RBH12" s="383"/>
      <c r="RBI12" s="380"/>
      <c r="RBJ12" s="376"/>
      <c r="RBK12" s="376"/>
      <c r="RBL12" s="381"/>
      <c r="RBM12" s="381"/>
      <c r="RBN12" s="382"/>
      <c r="RBO12" s="383"/>
      <c r="RBP12" s="383"/>
      <c r="RBQ12" s="383"/>
      <c r="RBR12" s="383"/>
      <c r="RBS12" s="383"/>
      <c r="RBT12" s="383"/>
      <c r="RBU12" s="380"/>
      <c r="RBV12" s="376"/>
      <c r="RBW12" s="376"/>
      <c r="RBX12" s="381"/>
      <c r="RBY12" s="381"/>
      <c r="RBZ12" s="382"/>
      <c r="RCA12" s="383"/>
      <c r="RCB12" s="383"/>
      <c r="RCC12" s="383"/>
      <c r="RCD12" s="383"/>
      <c r="RCE12" s="383"/>
      <c r="RCF12" s="383"/>
      <c r="RCG12" s="380"/>
      <c r="RCH12" s="376"/>
      <c r="RCI12" s="376"/>
      <c r="RCJ12" s="381"/>
      <c r="RCK12" s="381"/>
      <c r="RCL12" s="382"/>
      <c r="RCM12" s="383"/>
      <c r="RCN12" s="383"/>
      <c r="RCO12" s="383"/>
      <c r="RCP12" s="383"/>
      <c r="RCQ12" s="383"/>
      <c r="RCR12" s="383"/>
      <c r="RCS12" s="380"/>
      <c r="RCT12" s="376"/>
      <c r="RCU12" s="376"/>
      <c r="RCV12" s="381"/>
      <c r="RCW12" s="381"/>
      <c r="RCX12" s="382"/>
      <c r="RCY12" s="383"/>
      <c r="RCZ12" s="383"/>
      <c r="RDA12" s="383"/>
      <c r="RDB12" s="383"/>
      <c r="RDC12" s="383"/>
      <c r="RDD12" s="383"/>
      <c r="RDE12" s="380"/>
      <c r="RDF12" s="376"/>
      <c r="RDG12" s="376"/>
      <c r="RDH12" s="381"/>
      <c r="RDI12" s="381"/>
      <c r="RDJ12" s="382"/>
      <c r="RDK12" s="383"/>
      <c r="RDL12" s="383"/>
      <c r="RDM12" s="383"/>
      <c r="RDN12" s="383"/>
      <c r="RDO12" s="383"/>
      <c r="RDP12" s="383"/>
      <c r="RDQ12" s="380"/>
      <c r="RDR12" s="376"/>
      <c r="RDS12" s="376"/>
      <c r="RDT12" s="381"/>
      <c r="RDU12" s="381"/>
      <c r="RDV12" s="382"/>
      <c r="RDW12" s="383"/>
      <c r="RDX12" s="383"/>
      <c r="RDY12" s="383"/>
      <c r="RDZ12" s="383"/>
      <c r="REA12" s="383"/>
      <c r="REB12" s="383"/>
      <c r="REC12" s="380"/>
      <c r="RED12" s="376"/>
      <c r="REE12" s="376"/>
      <c r="REF12" s="381"/>
      <c r="REG12" s="381"/>
      <c r="REH12" s="382"/>
      <c r="REI12" s="383"/>
      <c r="REJ12" s="383"/>
      <c r="REK12" s="383"/>
      <c r="REL12" s="383"/>
      <c r="REM12" s="383"/>
      <c r="REN12" s="383"/>
      <c r="REO12" s="380"/>
      <c r="REP12" s="376"/>
      <c r="REQ12" s="376"/>
      <c r="RER12" s="381"/>
      <c r="RES12" s="381"/>
      <c r="RET12" s="382"/>
      <c r="REU12" s="383"/>
      <c r="REV12" s="383"/>
      <c r="REW12" s="383"/>
      <c r="REX12" s="383"/>
      <c r="REY12" s="383"/>
      <c r="REZ12" s="383"/>
      <c r="RFA12" s="380"/>
      <c r="RFB12" s="376"/>
      <c r="RFC12" s="376"/>
      <c r="RFD12" s="381"/>
      <c r="RFE12" s="381"/>
      <c r="RFF12" s="382"/>
      <c r="RFG12" s="383"/>
      <c r="RFH12" s="383"/>
      <c r="RFI12" s="383"/>
      <c r="RFJ12" s="383"/>
      <c r="RFK12" s="383"/>
      <c r="RFL12" s="383"/>
      <c r="RFM12" s="380"/>
      <c r="RFN12" s="376"/>
      <c r="RFO12" s="376"/>
      <c r="RFP12" s="381"/>
      <c r="RFQ12" s="381"/>
      <c r="RFR12" s="382"/>
      <c r="RFS12" s="383"/>
      <c r="RFT12" s="383"/>
      <c r="RFU12" s="383"/>
      <c r="RFV12" s="383"/>
      <c r="RFW12" s="383"/>
      <c r="RFX12" s="383"/>
      <c r="RFY12" s="380"/>
      <c r="RFZ12" s="376"/>
      <c r="RGA12" s="376"/>
      <c r="RGB12" s="381"/>
      <c r="RGC12" s="381"/>
      <c r="RGD12" s="382"/>
      <c r="RGE12" s="383"/>
      <c r="RGF12" s="383"/>
      <c r="RGG12" s="383"/>
      <c r="RGH12" s="383"/>
      <c r="RGI12" s="383"/>
      <c r="RGJ12" s="383"/>
      <c r="RGK12" s="380"/>
      <c r="RGL12" s="376"/>
      <c r="RGM12" s="376"/>
      <c r="RGN12" s="381"/>
      <c r="RGO12" s="381"/>
      <c r="RGP12" s="382"/>
      <c r="RGQ12" s="383"/>
      <c r="RGR12" s="383"/>
      <c r="RGS12" s="383"/>
      <c r="RGT12" s="383"/>
      <c r="RGU12" s="383"/>
      <c r="RGV12" s="383"/>
      <c r="RGW12" s="380"/>
      <c r="RGX12" s="376"/>
      <c r="RGY12" s="376"/>
      <c r="RGZ12" s="381"/>
      <c r="RHA12" s="381"/>
      <c r="RHB12" s="382"/>
      <c r="RHC12" s="383"/>
      <c r="RHD12" s="383"/>
      <c r="RHE12" s="383"/>
      <c r="RHF12" s="383"/>
      <c r="RHG12" s="383"/>
      <c r="RHH12" s="383"/>
      <c r="RHI12" s="380"/>
      <c r="RHJ12" s="376"/>
      <c r="RHK12" s="376"/>
      <c r="RHL12" s="381"/>
      <c r="RHM12" s="381"/>
      <c r="RHN12" s="382"/>
      <c r="RHO12" s="383"/>
      <c r="RHP12" s="383"/>
      <c r="RHQ12" s="383"/>
      <c r="RHR12" s="383"/>
      <c r="RHS12" s="383"/>
      <c r="RHT12" s="383"/>
      <c r="RHU12" s="380"/>
      <c r="RHV12" s="376"/>
      <c r="RHW12" s="376"/>
      <c r="RHX12" s="381"/>
      <c r="RHY12" s="381"/>
      <c r="RHZ12" s="382"/>
      <c r="RIA12" s="383"/>
      <c r="RIB12" s="383"/>
      <c r="RIC12" s="383"/>
      <c r="RID12" s="383"/>
      <c r="RIE12" s="383"/>
      <c r="RIF12" s="383"/>
      <c r="RIG12" s="380"/>
      <c r="RIH12" s="376"/>
      <c r="RII12" s="376"/>
      <c r="RIJ12" s="381"/>
      <c r="RIK12" s="381"/>
      <c r="RIL12" s="382"/>
      <c r="RIM12" s="383"/>
      <c r="RIN12" s="383"/>
      <c r="RIO12" s="383"/>
      <c r="RIP12" s="383"/>
      <c r="RIQ12" s="383"/>
      <c r="RIR12" s="383"/>
      <c r="RIS12" s="380"/>
      <c r="RIT12" s="376"/>
      <c r="RIU12" s="376"/>
      <c r="RIV12" s="381"/>
      <c r="RIW12" s="381"/>
      <c r="RIX12" s="382"/>
      <c r="RIY12" s="383"/>
      <c r="RIZ12" s="383"/>
      <c r="RJA12" s="383"/>
      <c r="RJB12" s="383"/>
      <c r="RJC12" s="383"/>
      <c r="RJD12" s="383"/>
      <c r="RJE12" s="380"/>
      <c r="RJF12" s="376"/>
      <c r="RJG12" s="376"/>
      <c r="RJH12" s="381"/>
      <c r="RJI12" s="381"/>
      <c r="RJJ12" s="382"/>
      <c r="RJK12" s="383"/>
      <c r="RJL12" s="383"/>
      <c r="RJM12" s="383"/>
      <c r="RJN12" s="383"/>
      <c r="RJO12" s="383"/>
      <c r="RJP12" s="383"/>
      <c r="RJQ12" s="380"/>
      <c r="RJR12" s="376"/>
      <c r="RJS12" s="376"/>
      <c r="RJT12" s="381"/>
      <c r="RJU12" s="381"/>
      <c r="RJV12" s="382"/>
      <c r="RJW12" s="383"/>
      <c r="RJX12" s="383"/>
      <c r="RJY12" s="383"/>
      <c r="RJZ12" s="383"/>
      <c r="RKA12" s="383"/>
      <c r="RKB12" s="383"/>
      <c r="RKC12" s="380"/>
      <c r="RKD12" s="376"/>
      <c r="RKE12" s="376"/>
      <c r="RKF12" s="381"/>
      <c r="RKG12" s="381"/>
      <c r="RKH12" s="382"/>
      <c r="RKI12" s="383"/>
      <c r="RKJ12" s="383"/>
      <c r="RKK12" s="383"/>
      <c r="RKL12" s="383"/>
      <c r="RKM12" s="383"/>
      <c r="RKN12" s="383"/>
      <c r="RKO12" s="380"/>
      <c r="RKP12" s="376"/>
      <c r="RKQ12" s="376"/>
      <c r="RKR12" s="381"/>
      <c r="RKS12" s="381"/>
      <c r="RKT12" s="382"/>
      <c r="RKU12" s="383"/>
      <c r="RKV12" s="383"/>
      <c r="RKW12" s="383"/>
      <c r="RKX12" s="383"/>
      <c r="RKY12" s="383"/>
      <c r="RKZ12" s="383"/>
      <c r="RLA12" s="380"/>
      <c r="RLB12" s="376"/>
      <c r="RLC12" s="376"/>
      <c r="RLD12" s="381"/>
      <c r="RLE12" s="381"/>
      <c r="RLF12" s="382"/>
      <c r="RLG12" s="383"/>
      <c r="RLH12" s="383"/>
      <c r="RLI12" s="383"/>
      <c r="RLJ12" s="383"/>
      <c r="RLK12" s="383"/>
      <c r="RLL12" s="383"/>
      <c r="RLM12" s="380"/>
      <c r="RLN12" s="376"/>
      <c r="RLO12" s="376"/>
      <c r="RLP12" s="381"/>
      <c r="RLQ12" s="381"/>
      <c r="RLR12" s="382"/>
      <c r="RLS12" s="383"/>
      <c r="RLT12" s="383"/>
      <c r="RLU12" s="383"/>
      <c r="RLV12" s="383"/>
      <c r="RLW12" s="383"/>
      <c r="RLX12" s="383"/>
      <c r="RLY12" s="380"/>
      <c r="RLZ12" s="376"/>
      <c r="RMA12" s="376"/>
      <c r="RMB12" s="381"/>
      <c r="RMC12" s="381"/>
      <c r="RMD12" s="382"/>
      <c r="RME12" s="383"/>
      <c r="RMF12" s="383"/>
      <c r="RMG12" s="383"/>
      <c r="RMH12" s="383"/>
      <c r="RMI12" s="383"/>
      <c r="RMJ12" s="383"/>
      <c r="RMK12" s="380"/>
      <c r="RML12" s="376"/>
      <c r="RMM12" s="376"/>
      <c r="RMN12" s="381"/>
      <c r="RMO12" s="381"/>
      <c r="RMP12" s="382"/>
      <c r="RMQ12" s="383"/>
      <c r="RMR12" s="383"/>
      <c r="RMS12" s="383"/>
      <c r="RMT12" s="383"/>
      <c r="RMU12" s="383"/>
      <c r="RMV12" s="383"/>
      <c r="RMW12" s="380"/>
      <c r="RMX12" s="376"/>
      <c r="RMY12" s="376"/>
      <c r="RMZ12" s="381"/>
      <c r="RNA12" s="381"/>
      <c r="RNB12" s="382"/>
      <c r="RNC12" s="383"/>
      <c r="RND12" s="383"/>
      <c r="RNE12" s="383"/>
      <c r="RNF12" s="383"/>
      <c r="RNG12" s="383"/>
      <c r="RNH12" s="383"/>
      <c r="RNI12" s="380"/>
      <c r="RNJ12" s="376"/>
      <c r="RNK12" s="376"/>
      <c r="RNL12" s="381"/>
      <c r="RNM12" s="381"/>
      <c r="RNN12" s="382"/>
      <c r="RNO12" s="383"/>
      <c r="RNP12" s="383"/>
      <c r="RNQ12" s="383"/>
      <c r="RNR12" s="383"/>
      <c r="RNS12" s="383"/>
      <c r="RNT12" s="383"/>
      <c r="RNU12" s="380"/>
      <c r="RNV12" s="376"/>
      <c r="RNW12" s="376"/>
      <c r="RNX12" s="381"/>
      <c r="RNY12" s="381"/>
      <c r="RNZ12" s="382"/>
      <c r="ROA12" s="383"/>
      <c r="ROB12" s="383"/>
      <c r="ROC12" s="383"/>
      <c r="ROD12" s="383"/>
      <c r="ROE12" s="383"/>
      <c r="ROF12" s="383"/>
      <c r="ROG12" s="380"/>
      <c r="ROH12" s="376"/>
      <c r="ROI12" s="376"/>
      <c r="ROJ12" s="381"/>
      <c r="ROK12" s="381"/>
      <c r="ROL12" s="382"/>
      <c r="ROM12" s="383"/>
      <c r="RON12" s="383"/>
      <c r="ROO12" s="383"/>
      <c r="ROP12" s="383"/>
      <c r="ROQ12" s="383"/>
      <c r="ROR12" s="383"/>
      <c r="ROS12" s="380"/>
      <c r="ROT12" s="376"/>
      <c r="ROU12" s="376"/>
      <c r="ROV12" s="381"/>
      <c r="ROW12" s="381"/>
      <c r="ROX12" s="382"/>
      <c r="ROY12" s="383"/>
      <c r="ROZ12" s="383"/>
      <c r="RPA12" s="383"/>
      <c r="RPB12" s="383"/>
      <c r="RPC12" s="383"/>
      <c r="RPD12" s="383"/>
      <c r="RPE12" s="380"/>
      <c r="RPF12" s="376"/>
      <c r="RPG12" s="376"/>
      <c r="RPH12" s="381"/>
      <c r="RPI12" s="381"/>
      <c r="RPJ12" s="382"/>
      <c r="RPK12" s="383"/>
      <c r="RPL12" s="383"/>
      <c r="RPM12" s="383"/>
      <c r="RPN12" s="383"/>
      <c r="RPO12" s="383"/>
      <c r="RPP12" s="383"/>
      <c r="RPQ12" s="380"/>
      <c r="RPR12" s="376"/>
      <c r="RPS12" s="376"/>
      <c r="RPT12" s="381"/>
      <c r="RPU12" s="381"/>
      <c r="RPV12" s="382"/>
      <c r="RPW12" s="383"/>
      <c r="RPX12" s="383"/>
      <c r="RPY12" s="383"/>
      <c r="RPZ12" s="383"/>
      <c r="RQA12" s="383"/>
      <c r="RQB12" s="383"/>
      <c r="RQC12" s="380"/>
      <c r="RQD12" s="376"/>
      <c r="RQE12" s="376"/>
      <c r="RQF12" s="381"/>
      <c r="RQG12" s="381"/>
      <c r="RQH12" s="382"/>
      <c r="RQI12" s="383"/>
      <c r="RQJ12" s="383"/>
      <c r="RQK12" s="383"/>
      <c r="RQL12" s="383"/>
      <c r="RQM12" s="383"/>
      <c r="RQN12" s="383"/>
      <c r="RQO12" s="380"/>
      <c r="RQP12" s="376"/>
      <c r="RQQ12" s="376"/>
      <c r="RQR12" s="381"/>
      <c r="RQS12" s="381"/>
      <c r="RQT12" s="382"/>
      <c r="RQU12" s="383"/>
      <c r="RQV12" s="383"/>
      <c r="RQW12" s="383"/>
      <c r="RQX12" s="383"/>
      <c r="RQY12" s="383"/>
      <c r="RQZ12" s="383"/>
      <c r="RRA12" s="380"/>
      <c r="RRB12" s="376"/>
      <c r="RRC12" s="376"/>
      <c r="RRD12" s="381"/>
      <c r="RRE12" s="381"/>
      <c r="RRF12" s="382"/>
      <c r="RRG12" s="383"/>
      <c r="RRH12" s="383"/>
      <c r="RRI12" s="383"/>
      <c r="RRJ12" s="383"/>
      <c r="RRK12" s="383"/>
      <c r="RRL12" s="383"/>
      <c r="RRM12" s="380"/>
      <c r="RRN12" s="376"/>
      <c r="RRO12" s="376"/>
      <c r="RRP12" s="381"/>
      <c r="RRQ12" s="381"/>
      <c r="RRR12" s="382"/>
      <c r="RRS12" s="383"/>
      <c r="RRT12" s="383"/>
      <c r="RRU12" s="383"/>
      <c r="RRV12" s="383"/>
      <c r="RRW12" s="383"/>
      <c r="RRX12" s="383"/>
      <c r="RRY12" s="380"/>
      <c r="RRZ12" s="376"/>
      <c r="RSA12" s="376"/>
      <c r="RSB12" s="381"/>
      <c r="RSC12" s="381"/>
      <c r="RSD12" s="382"/>
      <c r="RSE12" s="383"/>
      <c r="RSF12" s="383"/>
      <c r="RSG12" s="383"/>
      <c r="RSH12" s="383"/>
      <c r="RSI12" s="383"/>
      <c r="RSJ12" s="383"/>
      <c r="RSK12" s="380"/>
      <c r="RSL12" s="376"/>
      <c r="RSM12" s="376"/>
      <c r="RSN12" s="381"/>
      <c r="RSO12" s="381"/>
      <c r="RSP12" s="382"/>
      <c r="RSQ12" s="383"/>
      <c r="RSR12" s="383"/>
      <c r="RSS12" s="383"/>
      <c r="RST12" s="383"/>
      <c r="RSU12" s="383"/>
      <c r="RSV12" s="383"/>
      <c r="RSW12" s="380"/>
      <c r="RSX12" s="376"/>
      <c r="RSY12" s="376"/>
      <c r="RSZ12" s="381"/>
      <c r="RTA12" s="381"/>
      <c r="RTB12" s="382"/>
      <c r="RTC12" s="383"/>
      <c r="RTD12" s="383"/>
      <c r="RTE12" s="383"/>
      <c r="RTF12" s="383"/>
      <c r="RTG12" s="383"/>
      <c r="RTH12" s="383"/>
      <c r="RTI12" s="380"/>
      <c r="RTJ12" s="376"/>
      <c r="RTK12" s="376"/>
      <c r="RTL12" s="381"/>
      <c r="RTM12" s="381"/>
      <c r="RTN12" s="382"/>
      <c r="RTO12" s="383"/>
      <c r="RTP12" s="383"/>
      <c r="RTQ12" s="383"/>
      <c r="RTR12" s="383"/>
      <c r="RTS12" s="383"/>
      <c r="RTT12" s="383"/>
      <c r="RTU12" s="380"/>
      <c r="RTV12" s="376"/>
      <c r="RTW12" s="376"/>
      <c r="RTX12" s="381"/>
      <c r="RTY12" s="381"/>
      <c r="RTZ12" s="382"/>
      <c r="RUA12" s="383"/>
      <c r="RUB12" s="383"/>
      <c r="RUC12" s="383"/>
      <c r="RUD12" s="383"/>
      <c r="RUE12" s="383"/>
      <c r="RUF12" s="383"/>
      <c r="RUG12" s="380"/>
      <c r="RUH12" s="376"/>
      <c r="RUI12" s="376"/>
      <c r="RUJ12" s="381"/>
      <c r="RUK12" s="381"/>
      <c r="RUL12" s="382"/>
      <c r="RUM12" s="383"/>
      <c r="RUN12" s="383"/>
      <c r="RUO12" s="383"/>
      <c r="RUP12" s="383"/>
      <c r="RUQ12" s="383"/>
      <c r="RUR12" s="383"/>
      <c r="RUS12" s="380"/>
      <c r="RUT12" s="376"/>
      <c r="RUU12" s="376"/>
      <c r="RUV12" s="381"/>
      <c r="RUW12" s="381"/>
      <c r="RUX12" s="382"/>
      <c r="RUY12" s="383"/>
      <c r="RUZ12" s="383"/>
      <c r="RVA12" s="383"/>
      <c r="RVB12" s="383"/>
      <c r="RVC12" s="383"/>
      <c r="RVD12" s="383"/>
      <c r="RVE12" s="380"/>
      <c r="RVF12" s="376"/>
      <c r="RVG12" s="376"/>
      <c r="RVH12" s="381"/>
      <c r="RVI12" s="381"/>
      <c r="RVJ12" s="382"/>
      <c r="RVK12" s="383"/>
      <c r="RVL12" s="383"/>
      <c r="RVM12" s="383"/>
      <c r="RVN12" s="383"/>
      <c r="RVO12" s="383"/>
      <c r="RVP12" s="383"/>
      <c r="RVQ12" s="380"/>
      <c r="RVR12" s="376"/>
      <c r="RVS12" s="376"/>
      <c r="RVT12" s="381"/>
      <c r="RVU12" s="381"/>
      <c r="RVV12" s="382"/>
      <c r="RVW12" s="383"/>
      <c r="RVX12" s="383"/>
      <c r="RVY12" s="383"/>
      <c r="RVZ12" s="383"/>
      <c r="RWA12" s="383"/>
      <c r="RWB12" s="383"/>
      <c r="RWC12" s="380"/>
      <c r="RWD12" s="376"/>
      <c r="RWE12" s="376"/>
      <c r="RWF12" s="381"/>
      <c r="RWG12" s="381"/>
      <c r="RWH12" s="382"/>
      <c r="RWI12" s="383"/>
      <c r="RWJ12" s="383"/>
      <c r="RWK12" s="383"/>
      <c r="RWL12" s="383"/>
      <c r="RWM12" s="383"/>
      <c r="RWN12" s="383"/>
      <c r="RWO12" s="380"/>
      <c r="RWP12" s="376"/>
      <c r="RWQ12" s="376"/>
      <c r="RWR12" s="381"/>
      <c r="RWS12" s="381"/>
      <c r="RWT12" s="382"/>
      <c r="RWU12" s="383"/>
      <c r="RWV12" s="383"/>
      <c r="RWW12" s="383"/>
      <c r="RWX12" s="383"/>
      <c r="RWY12" s="383"/>
      <c r="RWZ12" s="383"/>
      <c r="RXA12" s="380"/>
      <c r="RXB12" s="376"/>
      <c r="RXC12" s="376"/>
      <c r="RXD12" s="381"/>
      <c r="RXE12" s="381"/>
      <c r="RXF12" s="382"/>
      <c r="RXG12" s="383"/>
      <c r="RXH12" s="383"/>
      <c r="RXI12" s="383"/>
      <c r="RXJ12" s="383"/>
      <c r="RXK12" s="383"/>
      <c r="RXL12" s="383"/>
      <c r="RXM12" s="380"/>
      <c r="RXN12" s="376"/>
      <c r="RXO12" s="376"/>
      <c r="RXP12" s="381"/>
      <c r="RXQ12" s="381"/>
      <c r="RXR12" s="382"/>
      <c r="RXS12" s="383"/>
      <c r="RXT12" s="383"/>
      <c r="RXU12" s="383"/>
      <c r="RXV12" s="383"/>
      <c r="RXW12" s="383"/>
      <c r="RXX12" s="383"/>
      <c r="RXY12" s="380"/>
      <c r="RXZ12" s="376"/>
      <c r="RYA12" s="376"/>
      <c r="RYB12" s="381"/>
      <c r="RYC12" s="381"/>
      <c r="RYD12" s="382"/>
      <c r="RYE12" s="383"/>
      <c r="RYF12" s="383"/>
      <c r="RYG12" s="383"/>
      <c r="RYH12" s="383"/>
      <c r="RYI12" s="383"/>
      <c r="RYJ12" s="383"/>
      <c r="RYK12" s="380"/>
      <c r="RYL12" s="376"/>
      <c r="RYM12" s="376"/>
      <c r="RYN12" s="381"/>
      <c r="RYO12" s="381"/>
      <c r="RYP12" s="382"/>
      <c r="RYQ12" s="383"/>
      <c r="RYR12" s="383"/>
      <c r="RYS12" s="383"/>
      <c r="RYT12" s="383"/>
      <c r="RYU12" s="383"/>
      <c r="RYV12" s="383"/>
      <c r="RYW12" s="380"/>
      <c r="RYX12" s="376"/>
      <c r="RYY12" s="376"/>
      <c r="RYZ12" s="381"/>
      <c r="RZA12" s="381"/>
      <c r="RZB12" s="382"/>
      <c r="RZC12" s="383"/>
      <c r="RZD12" s="383"/>
      <c r="RZE12" s="383"/>
      <c r="RZF12" s="383"/>
      <c r="RZG12" s="383"/>
      <c r="RZH12" s="383"/>
      <c r="RZI12" s="380"/>
      <c r="RZJ12" s="376"/>
      <c r="RZK12" s="376"/>
      <c r="RZL12" s="381"/>
      <c r="RZM12" s="381"/>
      <c r="RZN12" s="382"/>
      <c r="RZO12" s="383"/>
      <c r="RZP12" s="383"/>
      <c r="RZQ12" s="383"/>
      <c r="RZR12" s="383"/>
      <c r="RZS12" s="383"/>
      <c r="RZT12" s="383"/>
      <c r="RZU12" s="380"/>
      <c r="RZV12" s="376"/>
      <c r="RZW12" s="376"/>
      <c r="RZX12" s="381"/>
      <c r="RZY12" s="381"/>
      <c r="RZZ12" s="382"/>
      <c r="SAA12" s="383"/>
      <c r="SAB12" s="383"/>
      <c r="SAC12" s="383"/>
      <c r="SAD12" s="383"/>
      <c r="SAE12" s="383"/>
      <c r="SAF12" s="383"/>
      <c r="SAG12" s="380"/>
      <c r="SAH12" s="376"/>
      <c r="SAI12" s="376"/>
      <c r="SAJ12" s="381"/>
      <c r="SAK12" s="381"/>
      <c r="SAL12" s="382"/>
      <c r="SAM12" s="383"/>
      <c r="SAN12" s="383"/>
      <c r="SAO12" s="383"/>
      <c r="SAP12" s="383"/>
      <c r="SAQ12" s="383"/>
      <c r="SAR12" s="383"/>
      <c r="SAS12" s="380"/>
      <c r="SAT12" s="376"/>
      <c r="SAU12" s="376"/>
      <c r="SAV12" s="381"/>
      <c r="SAW12" s="381"/>
      <c r="SAX12" s="382"/>
      <c r="SAY12" s="383"/>
      <c r="SAZ12" s="383"/>
      <c r="SBA12" s="383"/>
      <c r="SBB12" s="383"/>
      <c r="SBC12" s="383"/>
      <c r="SBD12" s="383"/>
      <c r="SBE12" s="380"/>
      <c r="SBF12" s="376"/>
      <c r="SBG12" s="376"/>
      <c r="SBH12" s="381"/>
      <c r="SBI12" s="381"/>
      <c r="SBJ12" s="382"/>
      <c r="SBK12" s="383"/>
      <c r="SBL12" s="383"/>
      <c r="SBM12" s="383"/>
      <c r="SBN12" s="383"/>
      <c r="SBO12" s="383"/>
      <c r="SBP12" s="383"/>
      <c r="SBQ12" s="380"/>
      <c r="SBR12" s="376"/>
      <c r="SBS12" s="376"/>
      <c r="SBT12" s="381"/>
      <c r="SBU12" s="381"/>
      <c r="SBV12" s="382"/>
      <c r="SBW12" s="383"/>
      <c r="SBX12" s="383"/>
      <c r="SBY12" s="383"/>
      <c r="SBZ12" s="383"/>
      <c r="SCA12" s="383"/>
      <c r="SCB12" s="383"/>
      <c r="SCC12" s="380"/>
      <c r="SCD12" s="376"/>
      <c r="SCE12" s="376"/>
      <c r="SCF12" s="381"/>
      <c r="SCG12" s="381"/>
      <c r="SCH12" s="382"/>
      <c r="SCI12" s="383"/>
      <c r="SCJ12" s="383"/>
      <c r="SCK12" s="383"/>
      <c r="SCL12" s="383"/>
      <c r="SCM12" s="383"/>
      <c r="SCN12" s="383"/>
      <c r="SCO12" s="380"/>
      <c r="SCP12" s="376"/>
      <c r="SCQ12" s="376"/>
      <c r="SCR12" s="381"/>
      <c r="SCS12" s="381"/>
      <c r="SCT12" s="382"/>
      <c r="SCU12" s="383"/>
      <c r="SCV12" s="383"/>
      <c r="SCW12" s="383"/>
      <c r="SCX12" s="383"/>
      <c r="SCY12" s="383"/>
      <c r="SCZ12" s="383"/>
      <c r="SDA12" s="380"/>
      <c r="SDB12" s="376"/>
      <c r="SDC12" s="376"/>
      <c r="SDD12" s="381"/>
      <c r="SDE12" s="381"/>
      <c r="SDF12" s="382"/>
      <c r="SDG12" s="383"/>
      <c r="SDH12" s="383"/>
      <c r="SDI12" s="383"/>
      <c r="SDJ12" s="383"/>
      <c r="SDK12" s="383"/>
      <c r="SDL12" s="383"/>
      <c r="SDM12" s="380"/>
      <c r="SDN12" s="376"/>
      <c r="SDO12" s="376"/>
      <c r="SDP12" s="381"/>
      <c r="SDQ12" s="381"/>
      <c r="SDR12" s="382"/>
      <c r="SDS12" s="383"/>
      <c r="SDT12" s="383"/>
      <c r="SDU12" s="383"/>
      <c r="SDV12" s="383"/>
      <c r="SDW12" s="383"/>
      <c r="SDX12" s="383"/>
      <c r="SDY12" s="380"/>
      <c r="SDZ12" s="376"/>
      <c r="SEA12" s="376"/>
      <c r="SEB12" s="381"/>
      <c r="SEC12" s="381"/>
      <c r="SED12" s="382"/>
      <c r="SEE12" s="383"/>
      <c r="SEF12" s="383"/>
      <c r="SEG12" s="383"/>
      <c r="SEH12" s="383"/>
      <c r="SEI12" s="383"/>
      <c r="SEJ12" s="383"/>
      <c r="SEK12" s="380"/>
      <c r="SEL12" s="376"/>
      <c r="SEM12" s="376"/>
      <c r="SEN12" s="381"/>
      <c r="SEO12" s="381"/>
      <c r="SEP12" s="382"/>
      <c r="SEQ12" s="383"/>
      <c r="SER12" s="383"/>
      <c r="SES12" s="383"/>
      <c r="SET12" s="383"/>
      <c r="SEU12" s="383"/>
      <c r="SEV12" s="383"/>
      <c r="SEW12" s="380"/>
      <c r="SEX12" s="376"/>
      <c r="SEY12" s="376"/>
      <c r="SEZ12" s="381"/>
      <c r="SFA12" s="381"/>
      <c r="SFB12" s="382"/>
      <c r="SFC12" s="383"/>
      <c r="SFD12" s="383"/>
      <c r="SFE12" s="383"/>
      <c r="SFF12" s="383"/>
      <c r="SFG12" s="383"/>
      <c r="SFH12" s="383"/>
      <c r="SFI12" s="380"/>
      <c r="SFJ12" s="376"/>
      <c r="SFK12" s="376"/>
      <c r="SFL12" s="381"/>
      <c r="SFM12" s="381"/>
      <c r="SFN12" s="382"/>
      <c r="SFO12" s="383"/>
      <c r="SFP12" s="383"/>
      <c r="SFQ12" s="383"/>
      <c r="SFR12" s="383"/>
      <c r="SFS12" s="383"/>
      <c r="SFT12" s="383"/>
      <c r="SFU12" s="380"/>
      <c r="SFV12" s="376"/>
      <c r="SFW12" s="376"/>
      <c r="SFX12" s="381"/>
      <c r="SFY12" s="381"/>
      <c r="SFZ12" s="382"/>
      <c r="SGA12" s="383"/>
      <c r="SGB12" s="383"/>
      <c r="SGC12" s="383"/>
      <c r="SGD12" s="383"/>
      <c r="SGE12" s="383"/>
      <c r="SGF12" s="383"/>
      <c r="SGG12" s="380"/>
      <c r="SGH12" s="376"/>
      <c r="SGI12" s="376"/>
      <c r="SGJ12" s="381"/>
      <c r="SGK12" s="381"/>
      <c r="SGL12" s="382"/>
      <c r="SGM12" s="383"/>
      <c r="SGN12" s="383"/>
      <c r="SGO12" s="383"/>
      <c r="SGP12" s="383"/>
      <c r="SGQ12" s="383"/>
      <c r="SGR12" s="383"/>
      <c r="SGS12" s="380"/>
      <c r="SGT12" s="376"/>
      <c r="SGU12" s="376"/>
      <c r="SGV12" s="381"/>
      <c r="SGW12" s="381"/>
      <c r="SGX12" s="382"/>
      <c r="SGY12" s="383"/>
      <c r="SGZ12" s="383"/>
      <c r="SHA12" s="383"/>
      <c r="SHB12" s="383"/>
      <c r="SHC12" s="383"/>
      <c r="SHD12" s="383"/>
      <c r="SHE12" s="380"/>
      <c r="SHF12" s="376"/>
      <c r="SHG12" s="376"/>
      <c r="SHH12" s="381"/>
      <c r="SHI12" s="381"/>
      <c r="SHJ12" s="382"/>
      <c r="SHK12" s="383"/>
      <c r="SHL12" s="383"/>
      <c r="SHM12" s="383"/>
      <c r="SHN12" s="383"/>
      <c r="SHO12" s="383"/>
      <c r="SHP12" s="383"/>
      <c r="SHQ12" s="380"/>
      <c r="SHR12" s="376"/>
      <c r="SHS12" s="376"/>
      <c r="SHT12" s="381"/>
      <c r="SHU12" s="381"/>
      <c r="SHV12" s="382"/>
      <c r="SHW12" s="383"/>
      <c r="SHX12" s="383"/>
      <c r="SHY12" s="383"/>
      <c r="SHZ12" s="383"/>
      <c r="SIA12" s="383"/>
      <c r="SIB12" s="383"/>
      <c r="SIC12" s="380"/>
      <c r="SID12" s="376"/>
      <c r="SIE12" s="376"/>
      <c r="SIF12" s="381"/>
      <c r="SIG12" s="381"/>
      <c r="SIH12" s="382"/>
      <c r="SII12" s="383"/>
      <c r="SIJ12" s="383"/>
      <c r="SIK12" s="383"/>
      <c r="SIL12" s="383"/>
      <c r="SIM12" s="383"/>
      <c r="SIN12" s="383"/>
      <c r="SIO12" s="380"/>
      <c r="SIP12" s="376"/>
      <c r="SIQ12" s="376"/>
      <c r="SIR12" s="381"/>
      <c r="SIS12" s="381"/>
      <c r="SIT12" s="382"/>
      <c r="SIU12" s="383"/>
      <c r="SIV12" s="383"/>
      <c r="SIW12" s="383"/>
      <c r="SIX12" s="383"/>
      <c r="SIY12" s="383"/>
      <c r="SIZ12" s="383"/>
      <c r="SJA12" s="380"/>
      <c r="SJB12" s="376"/>
      <c r="SJC12" s="376"/>
      <c r="SJD12" s="381"/>
      <c r="SJE12" s="381"/>
      <c r="SJF12" s="382"/>
      <c r="SJG12" s="383"/>
      <c r="SJH12" s="383"/>
      <c r="SJI12" s="383"/>
      <c r="SJJ12" s="383"/>
      <c r="SJK12" s="383"/>
      <c r="SJL12" s="383"/>
      <c r="SJM12" s="380"/>
      <c r="SJN12" s="376"/>
      <c r="SJO12" s="376"/>
      <c r="SJP12" s="381"/>
      <c r="SJQ12" s="381"/>
      <c r="SJR12" s="382"/>
      <c r="SJS12" s="383"/>
      <c r="SJT12" s="383"/>
      <c r="SJU12" s="383"/>
      <c r="SJV12" s="383"/>
      <c r="SJW12" s="383"/>
      <c r="SJX12" s="383"/>
      <c r="SJY12" s="380"/>
      <c r="SJZ12" s="376"/>
      <c r="SKA12" s="376"/>
      <c r="SKB12" s="381"/>
      <c r="SKC12" s="381"/>
      <c r="SKD12" s="382"/>
      <c r="SKE12" s="383"/>
      <c r="SKF12" s="383"/>
      <c r="SKG12" s="383"/>
      <c r="SKH12" s="383"/>
      <c r="SKI12" s="383"/>
      <c r="SKJ12" s="383"/>
      <c r="SKK12" s="380"/>
      <c r="SKL12" s="376"/>
      <c r="SKM12" s="376"/>
      <c r="SKN12" s="381"/>
      <c r="SKO12" s="381"/>
      <c r="SKP12" s="382"/>
      <c r="SKQ12" s="383"/>
      <c r="SKR12" s="383"/>
      <c r="SKS12" s="383"/>
      <c r="SKT12" s="383"/>
      <c r="SKU12" s="383"/>
      <c r="SKV12" s="383"/>
      <c r="SKW12" s="380"/>
      <c r="SKX12" s="376"/>
      <c r="SKY12" s="376"/>
      <c r="SKZ12" s="381"/>
      <c r="SLA12" s="381"/>
      <c r="SLB12" s="382"/>
      <c r="SLC12" s="383"/>
      <c r="SLD12" s="383"/>
      <c r="SLE12" s="383"/>
      <c r="SLF12" s="383"/>
      <c r="SLG12" s="383"/>
      <c r="SLH12" s="383"/>
      <c r="SLI12" s="380"/>
      <c r="SLJ12" s="376"/>
      <c r="SLK12" s="376"/>
      <c r="SLL12" s="381"/>
      <c r="SLM12" s="381"/>
      <c r="SLN12" s="382"/>
      <c r="SLO12" s="383"/>
      <c r="SLP12" s="383"/>
      <c r="SLQ12" s="383"/>
      <c r="SLR12" s="383"/>
      <c r="SLS12" s="383"/>
      <c r="SLT12" s="383"/>
      <c r="SLU12" s="380"/>
      <c r="SLV12" s="376"/>
      <c r="SLW12" s="376"/>
      <c r="SLX12" s="381"/>
      <c r="SLY12" s="381"/>
      <c r="SLZ12" s="382"/>
      <c r="SMA12" s="383"/>
      <c r="SMB12" s="383"/>
      <c r="SMC12" s="383"/>
      <c r="SMD12" s="383"/>
      <c r="SME12" s="383"/>
      <c r="SMF12" s="383"/>
      <c r="SMG12" s="380"/>
      <c r="SMH12" s="376"/>
      <c r="SMI12" s="376"/>
      <c r="SMJ12" s="381"/>
      <c r="SMK12" s="381"/>
      <c r="SML12" s="382"/>
      <c r="SMM12" s="383"/>
      <c r="SMN12" s="383"/>
      <c r="SMO12" s="383"/>
      <c r="SMP12" s="383"/>
      <c r="SMQ12" s="383"/>
      <c r="SMR12" s="383"/>
      <c r="SMS12" s="380"/>
      <c r="SMT12" s="376"/>
      <c r="SMU12" s="376"/>
      <c r="SMV12" s="381"/>
      <c r="SMW12" s="381"/>
      <c r="SMX12" s="382"/>
      <c r="SMY12" s="383"/>
      <c r="SMZ12" s="383"/>
      <c r="SNA12" s="383"/>
      <c r="SNB12" s="383"/>
      <c r="SNC12" s="383"/>
      <c r="SND12" s="383"/>
      <c r="SNE12" s="380"/>
      <c r="SNF12" s="376"/>
      <c r="SNG12" s="376"/>
      <c r="SNH12" s="381"/>
      <c r="SNI12" s="381"/>
      <c r="SNJ12" s="382"/>
      <c r="SNK12" s="383"/>
      <c r="SNL12" s="383"/>
      <c r="SNM12" s="383"/>
      <c r="SNN12" s="383"/>
      <c r="SNO12" s="383"/>
      <c r="SNP12" s="383"/>
      <c r="SNQ12" s="380"/>
      <c r="SNR12" s="376"/>
      <c r="SNS12" s="376"/>
      <c r="SNT12" s="381"/>
      <c r="SNU12" s="381"/>
      <c r="SNV12" s="382"/>
      <c r="SNW12" s="383"/>
      <c r="SNX12" s="383"/>
      <c r="SNY12" s="383"/>
      <c r="SNZ12" s="383"/>
      <c r="SOA12" s="383"/>
      <c r="SOB12" s="383"/>
      <c r="SOC12" s="380"/>
      <c r="SOD12" s="376"/>
      <c r="SOE12" s="376"/>
      <c r="SOF12" s="381"/>
      <c r="SOG12" s="381"/>
      <c r="SOH12" s="382"/>
      <c r="SOI12" s="383"/>
      <c r="SOJ12" s="383"/>
      <c r="SOK12" s="383"/>
      <c r="SOL12" s="383"/>
      <c r="SOM12" s="383"/>
      <c r="SON12" s="383"/>
      <c r="SOO12" s="380"/>
      <c r="SOP12" s="376"/>
      <c r="SOQ12" s="376"/>
      <c r="SOR12" s="381"/>
      <c r="SOS12" s="381"/>
      <c r="SOT12" s="382"/>
      <c r="SOU12" s="383"/>
      <c r="SOV12" s="383"/>
      <c r="SOW12" s="383"/>
      <c r="SOX12" s="383"/>
      <c r="SOY12" s="383"/>
      <c r="SOZ12" s="383"/>
      <c r="SPA12" s="380"/>
      <c r="SPB12" s="376"/>
      <c r="SPC12" s="376"/>
      <c r="SPD12" s="381"/>
      <c r="SPE12" s="381"/>
      <c r="SPF12" s="382"/>
      <c r="SPG12" s="383"/>
      <c r="SPH12" s="383"/>
      <c r="SPI12" s="383"/>
      <c r="SPJ12" s="383"/>
      <c r="SPK12" s="383"/>
      <c r="SPL12" s="383"/>
      <c r="SPM12" s="380"/>
      <c r="SPN12" s="376"/>
      <c r="SPO12" s="376"/>
      <c r="SPP12" s="381"/>
      <c r="SPQ12" s="381"/>
      <c r="SPR12" s="382"/>
      <c r="SPS12" s="383"/>
      <c r="SPT12" s="383"/>
      <c r="SPU12" s="383"/>
      <c r="SPV12" s="383"/>
      <c r="SPW12" s="383"/>
      <c r="SPX12" s="383"/>
      <c r="SPY12" s="380"/>
      <c r="SPZ12" s="376"/>
      <c r="SQA12" s="376"/>
      <c r="SQB12" s="381"/>
      <c r="SQC12" s="381"/>
      <c r="SQD12" s="382"/>
      <c r="SQE12" s="383"/>
      <c r="SQF12" s="383"/>
      <c r="SQG12" s="383"/>
      <c r="SQH12" s="383"/>
      <c r="SQI12" s="383"/>
      <c r="SQJ12" s="383"/>
      <c r="SQK12" s="380"/>
      <c r="SQL12" s="376"/>
      <c r="SQM12" s="376"/>
      <c r="SQN12" s="381"/>
      <c r="SQO12" s="381"/>
      <c r="SQP12" s="382"/>
      <c r="SQQ12" s="383"/>
      <c r="SQR12" s="383"/>
      <c r="SQS12" s="383"/>
      <c r="SQT12" s="383"/>
      <c r="SQU12" s="383"/>
      <c r="SQV12" s="383"/>
      <c r="SQW12" s="380"/>
      <c r="SQX12" s="376"/>
      <c r="SQY12" s="376"/>
      <c r="SQZ12" s="381"/>
      <c r="SRA12" s="381"/>
      <c r="SRB12" s="382"/>
      <c r="SRC12" s="383"/>
      <c r="SRD12" s="383"/>
      <c r="SRE12" s="383"/>
      <c r="SRF12" s="383"/>
      <c r="SRG12" s="383"/>
      <c r="SRH12" s="383"/>
      <c r="SRI12" s="380"/>
      <c r="SRJ12" s="376"/>
      <c r="SRK12" s="376"/>
      <c r="SRL12" s="381"/>
      <c r="SRM12" s="381"/>
      <c r="SRN12" s="382"/>
      <c r="SRO12" s="383"/>
      <c r="SRP12" s="383"/>
      <c r="SRQ12" s="383"/>
      <c r="SRR12" s="383"/>
      <c r="SRS12" s="383"/>
      <c r="SRT12" s="383"/>
      <c r="SRU12" s="380"/>
      <c r="SRV12" s="376"/>
      <c r="SRW12" s="376"/>
      <c r="SRX12" s="381"/>
      <c r="SRY12" s="381"/>
      <c r="SRZ12" s="382"/>
      <c r="SSA12" s="383"/>
      <c r="SSB12" s="383"/>
      <c r="SSC12" s="383"/>
      <c r="SSD12" s="383"/>
      <c r="SSE12" s="383"/>
      <c r="SSF12" s="383"/>
      <c r="SSG12" s="380"/>
      <c r="SSH12" s="376"/>
      <c r="SSI12" s="376"/>
      <c r="SSJ12" s="381"/>
      <c r="SSK12" s="381"/>
      <c r="SSL12" s="382"/>
      <c r="SSM12" s="383"/>
      <c r="SSN12" s="383"/>
      <c r="SSO12" s="383"/>
      <c r="SSP12" s="383"/>
      <c r="SSQ12" s="383"/>
      <c r="SSR12" s="383"/>
      <c r="SSS12" s="380"/>
      <c r="SST12" s="376"/>
      <c r="SSU12" s="376"/>
      <c r="SSV12" s="381"/>
      <c r="SSW12" s="381"/>
      <c r="SSX12" s="382"/>
      <c r="SSY12" s="383"/>
      <c r="SSZ12" s="383"/>
      <c r="STA12" s="383"/>
      <c r="STB12" s="383"/>
      <c r="STC12" s="383"/>
      <c r="STD12" s="383"/>
      <c r="STE12" s="380"/>
      <c r="STF12" s="376"/>
      <c r="STG12" s="376"/>
      <c r="STH12" s="381"/>
      <c r="STI12" s="381"/>
      <c r="STJ12" s="382"/>
      <c r="STK12" s="383"/>
      <c r="STL12" s="383"/>
      <c r="STM12" s="383"/>
      <c r="STN12" s="383"/>
      <c r="STO12" s="383"/>
      <c r="STP12" s="383"/>
      <c r="STQ12" s="380"/>
      <c r="STR12" s="376"/>
      <c r="STS12" s="376"/>
      <c r="STT12" s="381"/>
      <c r="STU12" s="381"/>
      <c r="STV12" s="382"/>
      <c r="STW12" s="383"/>
      <c r="STX12" s="383"/>
      <c r="STY12" s="383"/>
      <c r="STZ12" s="383"/>
      <c r="SUA12" s="383"/>
      <c r="SUB12" s="383"/>
      <c r="SUC12" s="380"/>
      <c r="SUD12" s="376"/>
      <c r="SUE12" s="376"/>
      <c r="SUF12" s="381"/>
      <c r="SUG12" s="381"/>
      <c r="SUH12" s="382"/>
      <c r="SUI12" s="383"/>
      <c r="SUJ12" s="383"/>
      <c r="SUK12" s="383"/>
      <c r="SUL12" s="383"/>
      <c r="SUM12" s="383"/>
      <c r="SUN12" s="383"/>
      <c r="SUO12" s="380"/>
      <c r="SUP12" s="376"/>
      <c r="SUQ12" s="376"/>
      <c r="SUR12" s="381"/>
      <c r="SUS12" s="381"/>
      <c r="SUT12" s="382"/>
      <c r="SUU12" s="383"/>
      <c r="SUV12" s="383"/>
      <c r="SUW12" s="383"/>
      <c r="SUX12" s="383"/>
      <c r="SUY12" s="383"/>
      <c r="SUZ12" s="383"/>
      <c r="SVA12" s="380"/>
      <c r="SVB12" s="376"/>
      <c r="SVC12" s="376"/>
      <c r="SVD12" s="381"/>
      <c r="SVE12" s="381"/>
      <c r="SVF12" s="382"/>
      <c r="SVG12" s="383"/>
      <c r="SVH12" s="383"/>
      <c r="SVI12" s="383"/>
      <c r="SVJ12" s="383"/>
      <c r="SVK12" s="383"/>
      <c r="SVL12" s="383"/>
      <c r="SVM12" s="380"/>
      <c r="SVN12" s="376"/>
      <c r="SVO12" s="376"/>
      <c r="SVP12" s="381"/>
      <c r="SVQ12" s="381"/>
      <c r="SVR12" s="382"/>
      <c r="SVS12" s="383"/>
      <c r="SVT12" s="383"/>
      <c r="SVU12" s="383"/>
      <c r="SVV12" s="383"/>
      <c r="SVW12" s="383"/>
      <c r="SVX12" s="383"/>
      <c r="SVY12" s="380"/>
      <c r="SVZ12" s="376"/>
      <c r="SWA12" s="376"/>
      <c r="SWB12" s="381"/>
      <c r="SWC12" s="381"/>
      <c r="SWD12" s="382"/>
      <c r="SWE12" s="383"/>
      <c r="SWF12" s="383"/>
      <c r="SWG12" s="383"/>
      <c r="SWH12" s="383"/>
      <c r="SWI12" s="383"/>
      <c r="SWJ12" s="383"/>
      <c r="SWK12" s="380"/>
      <c r="SWL12" s="376"/>
      <c r="SWM12" s="376"/>
      <c r="SWN12" s="381"/>
      <c r="SWO12" s="381"/>
      <c r="SWP12" s="382"/>
      <c r="SWQ12" s="383"/>
      <c r="SWR12" s="383"/>
      <c r="SWS12" s="383"/>
      <c r="SWT12" s="383"/>
      <c r="SWU12" s="383"/>
      <c r="SWV12" s="383"/>
      <c r="SWW12" s="380"/>
      <c r="SWX12" s="376"/>
      <c r="SWY12" s="376"/>
      <c r="SWZ12" s="381"/>
      <c r="SXA12" s="381"/>
      <c r="SXB12" s="382"/>
      <c r="SXC12" s="383"/>
      <c r="SXD12" s="383"/>
      <c r="SXE12" s="383"/>
      <c r="SXF12" s="383"/>
      <c r="SXG12" s="383"/>
      <c r="SXH12" s="383"/>
      <c r="SXI12" s="380"/>
      <c r="SXJ12" s="376"/>
      <c r="SXK12" s="376"/>
      <c r="SXL12" s="381"/>
      <c r="SXM12" s="381"/>
      <c r="SXN12" s="382"/>
      <c r="SXO12" s="383"/>
      <c r="SXP12" s="383"/>
      <c r="SXQ12" s="383"/>
      <c r="SXR12" s="383"/>
      <c r="SXS12" s="383"/>
      <c r="SXT12" s="383"/>
      <c r="SXU12" s="380"/>
      <c r="SXV12" s="376"/>
      <c r="SXW12" s="376"/>
      <c r="SXX12" s="381"/>
      <c r="SXY12" s="381"/>
      <c r="SXZ12" s="382"/>
      <c r="SYA12" s="383"/>
      <c r="SYB12" s="383"/>
      <c r="SYC12" s="383"/>
      <c r="SYD12" s="383"/>
      <c r="SYE12" s="383"/>
      <c r="SYF12" s="383"/>
      <c r="SYG12" s="380"/>
      <c r="SYH12" s="376"/>
      <c r="SYI12" s="376"/>
      <c r="SYJ12" s="381"/>
      <c r="SYK12" s="381"/>
      <c r="SYL12" s="382"/>
      <c r="SYM12" s="383"/>
      <c r="SYN12" s="383"/>
      <c r="SYO12" s="383"/>
      <c r="SYP12" s="383"/>
      <c r="SYQ12" s="383"/>
      <c r="SYR12" s="383"/>
      <c r="SYS12" s="380"/>
      <c r="SYT12" s="376"/>
      <c r="SYU12" s="376"/>
      <c r="SYV12" s="381"/>
      <c r="SYW12" s="381"/>
      <c r="SYX12" s="382"/>
      <c r="SYY12" s="383"/>
      <c r="SYZ12" s="383"/>
      <c r="SZA12" s="383"/>
      <c r="SZB12" s="383"/>
      <c r="SZC12" s="383"/>
      <c r="SZD12" s="383"/>
      <c r="SZE12" s="380"/>
      <c r="SZF12" s="376"/>
      <c r="SZG12" s="376"/>
      <c r="SZH12" s="381"/>
      <c r="SZI12" s="381"/>
      <c r="SZJ12" s="382"/>
      <c r="SZK12" s="383"/>
      <c r="SZL12" s="383"/>
      <c r="SZM12" s="383"/>
      <c r="SZN12" s="383"/>
      <c r="SZO12" s="383"/>
      <c r="SZP12" s="383"/>
      <c r="SZQ12" s="380"/>
      <c r="SZR12" s="376"/>
      <c r="SZS12" s="376"/>
      <c r="SZT12" s="381"/>
      <c r="SZU12" s="381"/>
      <c r="SZV12" s="382"/>
      <c r="SZW12" s="383"/>
      <c r="SZX12" s="383"/>
      <c r="SZY12" s="383"/>
      <c r="SZZ12" s="383"/>
      <c r="TAA12" s="383"/>
      <c r="TAB12" s="383"/>
      <c r="TAC12" s="380"/>
      <c r="TAD12" s="376"/>
      <c r="TAE12" s="376"/>
      <c r="TAF12" s="381"/>
      <c r="TAG12" s="381"/>
      <c r="TAH12" s="382"/>
      <c r="TAI12" s="383"/>
      <c r="TAJ12" s="383"/>
      <c r="TAK12" s="383"/>
      <c r="TAL12" s="383"/>
      <c r="TAM12" s="383"/>
      <c r="TAN12" s="383"/>
      <c r="TAO12" s="380"/>
      <c r="TAP12" s="376"/>
      <c r="TAQ12" s="376"/>
      <c r="TAR12" s="381"/>
      <c r="TAS12" s="381"/>
      <c r="TAT12" s="382"/>
      <c r="TAU12" s="383"/>
      <c r="TAV12" s="383"/>
      <c r="TAW12" s="383"/>
      <c r="TAX12" s="383"/>
      <c r="TAY12" s="383"/>
      <c r="TAZ12" s="383"/>
      <c r="TBA12" s="380"/>
      <c r="TBB12" s="376"/>
      <c r="TBC12" s="376"/>
      <c r="TBD12" s="381"/>
      <c r="TBE12" s="381"/>
      <c r="TBF12" s="382"/>
      <c r="TBG12" s="383"/>
      <c r="TBH12" s="383"/>
      <c r="TBI12" s="383"/>
      <c r="TBJ12" s="383"/>
      <c r="TBK12" s="383"/>
      <c r="TBL12" s="383"/>
      <c r="TBM12" s="380"/>
      <c r="TBN12" s="376"/>
      <c r="TBO12" s="376"/>
      <c r="TBP12" s="381"/>
      <c r="TBQ12" s="381"/>
      <c r="TBR12" s="382"/>
      <c r="TBS12" s="383"/>
      <c r="TBT12" s="383"/>
      <c r="TBU12" s="383"/>
      <c r="TBV12" s="383"/>
      <c r="TBW12" s="383"/>
      <c r="TBX12" s="383"/>
      <c r="TBY12" s="380"/>
      <c r="TBZ12" s="376"/>
      <c r="TCA12" s="376"/>
      <c r="TCB12" s="381"/>
      <c r="TCC12" s="381"/>
      <c r="TCD12" s="382"/>
      <c r="TCE12" s="383"/>
      <c r="TCF12" s="383"/>
      <c r="TCG12" s="383"/>
      <c r="TCH12" s="383"/>
      <c r="TCI12" s="383"/>
      <c r="TCJ12" s="383"/>
      <c r="TCK12" s="380"/>
      <c r="TCL12" s="376"/>
      <c r="TCM12" s="376"/>
      <c r="TCN12" s="381"/>
      <c r="TCO12" s="381"/>
      <c r="TCP12" s="382"/>
      <c r="TCQ12" s="383"/>
      <c r="TCR12" s="383"/>
      <c r="TCS12" s="383"/>
      <c r="TCT12" s="383"/>
      <c r="TCU12" s="383"/>
      <c r="TCV12" s="383"/>
      <c r="TCW12" s="380"/>
      <c r="TCX12" s="376"/>
      <c r="TCY12" s="376"/>
      <c r="TCZ12" s="381"/>
      <c r="TDA12" s="381"/>
      <c r="TDB12" s="382"/>
      <c r="TDC12" s="383"/>
      <c r="TDD12" s="383"/>
      <c r="TDE12" s="383"/>
      <c r="TDF12" s="383"/>
      <c r="TDG12" s="383"/>
      <c r="TDH12" s="383"/>
      <c r="TDI12" s="380"/>
      <c r="TDJ12" s="376"/>
      <c r="TDK12" s="376"/>
      <c r="TDL12" s="381"/>
      <c r="TDM12" s="381"/>
      <c r="TDN12" s="382"/>
      <c r="TDO12" s="383"/>
      <c r="TDP12" s="383"/>
      <c r="TDQ12" s="383"/>
      <c r="TDR12" s="383"/>
      <c r="TDS12" s="383"/>
      <c r="TDT12" s="383"/>
      <c r="TDU12" s="380"/>
      <c r="TDV12" s="376"/>
      <c r="TDW12" s="376"/>
      <c r="TDX12" s="381"/>
      <c r="TDY12" s="381"/>
      <c r="TDZ12" s="382"/>
      <c r="TEA12" s="383"/>
      <c r="TEB12" s="383"/>
      <c r="TEC12" s="383"/>
      <c r="TED12" s="383"/>
      <c r="TEE12" s="383"/>
      <c r="TEF12" s="383"/>
      <c r="TEG12" s="380"/>
      <c r="TEH12" s="376"/>
      <c r="TEI12" s="376"/>
      <c r="TEJ12" s="381"/>
      <c r="TEK12" s="381"/>
      <c r="TEL12" s="382"/>
      <c r="TEM12" s="383"/>
      <c r="TEN12" s="383"/>
      <c r="TEO12" s="383"/>
      <c r="TEP12" s="383"/>
      <c r="TEQ12" s="383"/>
      <c r="TER12" s="383"/>
      <c r="TES12" s="380"/>
      <c r="TET12" s="376"/>
      <c r="TEU12" s="376"/>
      <c r="TEV12" s="381"/>
      <c r="TEW12" s="381"/>
      <c r="TEX12" s="382"/>
      <c r="TEY12" s="383"/>
      <c r="TEZ12" s="383"/>
      <c r="TFA12" s="383"/>
      <c r="TFB12" s="383"/>
      <c r="TFC12" s="383"/>
      <c r="TFD12" s="383"/>
      <c r="TFE12" s="380"/>
      <c r="TFF12" s="376"/>
      <c r="TFG12" s="376"/>
      <c r="TFH12" s="381"/>
      <c r="TFI12" s="381"/>
      <c r="TFJ12" s="382"/>
      <c r="TFK12" s="383"/>
      <c r="TFL12" s="383"/>
      <c r="TFM12" s="383"/>
      <c r="TFN12" s="383"/>
      <c r="TFO12" s="383"/>
      <c r="TFP12" s="383"/>
      <c r="TFQ12" s="380"/>
      <c r="TFR12" s="376"/>
      <c r="TFS12" s="376"/>
      <c r="TFT12" s="381"/>
      <c r="TFU12" s="381"/>
      <c r="TFV12" s="382"/>
      <c r="TFW12" s="383"/>
      <c r="TFX12" s="383"/>
      <c r="TFY12" s="383"/>
      <c r="TFZ12" s="383"/>
      <c r="TGA12" s="383"/>
      <c r="TGB12" s="383"/>
      <c r="TGC12" s="380"/>
      <c r="TGD12" s="376"/>
      <c r="TGE12" s="376"/>
      <c r="TGF12" s="381"/>
      <c r="TGG12" s="381"/>
      <c r="TGH12" s="382"/>
      <c r="TGI12" s="383"/>
      <c r="TGJ12" s="383"/>
      <c r="TGK12" s="383"/>
      <c r="TGL12" s="383"/>
      <c r="TGM12" s="383"/>
      <c r="TGN12" s="383"/>
      <c r="TGO12" s="380"/>
      <c r="TGP12" s="376"/>
      <c r="TGQ12" s="376"/>
      <c r="TGR12" s="381"/>
      <c r="TGS12" s="381"/>
      <c r="TGT12" s="382"/>
      <c r="TGU12" s="383"/>
      <c r="TGV12" s="383"/>
      <c r="TGW12" s="383"/>
      <c r="TGX12" s="383"/>
      <c r="TGY12" s="383"/>
      <c r="TGZ12" s="383"/>
      <c r="THA12" s="380"/>
      <c r="THB12" s="376"/>
      <c r="THC12" s="376"/>
      <c r="THD12" s="381"/>
      <c r="THE12" s="381"/>
      <c r="THF12" s="382"/>
      <c r="THG12" s="383"/>
      <c r="THH12" s="383"/>
      <c r="THI12" s="383"/>
      <c r="THJ12" s="383"/>
      <c r="THK12" s="383"/>
      <c r="THL12" s="383"/>
      <c r="THM12" s="380"/>
      <c r="THN12" s="376"/>
      <c r="THO12" s="376"/>
      <c r="THP12" s="381"/>
      <c r="THQ12" s="381"/>
      <c r="THR12" s="382"/>
      <c r="THS12" s="383"/>
      <c r="THT12" s="383"/>
      <c r="THU12" s="383"/>
      <c r="THV12" s="383"/>
      <c r="THW12" s="383"/>
      <c r="THX12" s="383"/>
      <c r="THY12" s="380"/>
      <c r="THZ12" s="376"/>
      <c r="TIA12" s="376"/>
      <c r="TIB12" s="381"/>
      <c r="TIC12" s="381"/>
      <c r="TID12" s="382"/>
      <c r="TIE12" s="383"/>
      <c r="TIF12" s="383"/>
      <c r="TIG12" s="383"/>
      <c r="TIH12" s="383"/>
      <c r="TII12" s="383"/>
      <c r="TIJ12" s="383"/>
      <c r="TIK12" s="380"/>
      <c r="TIL12" s="376"/>
      <c r="TIM12" s="376"/>
      <c r="TIN12" s="381"/>
      <c r="TIO12" s="381"/>
      <c r="TIP12" s="382"/>
      <c r="TIQ12" s="383"/>
      <c r="TIR12" s="383"/>
      <c r="TIS12" s="383"/>
      <c r="TIT12" s="383"/>
      <c r="TIU12" s="383"/>
      <c r="TIV12" s="383"/>
      <c r="TIW12" s="380"/>
      <c r="TIX12" s="376"/>
      <c r="TIY12" s="376"/>
      <c r="TIZ12" s="381"/>
      <c r="TJA12" s="381"/>
      <c r="TJB12" s="382"/>
      <c r="TJC12" s="383"/>
      <c r="TJD12" s="383"/>
      <c r="TJE12" s="383"/>
      <c r="TJF12" s="383"/>
      <c r="TJG12" s="383"/>
      <c r="TJH12" s="383"/>
      <c r="TJI12" s="380"/>
      <c r="TJJ12" s="376"/>
      <c r="TJK12" s="376"/>
      <c r="TJL12" s="381"/>
      <c r="TJM12" s="381"/>
      <c r="TJN12" s="382"/>
      <c r="TJO12" s="383"/>
      <c r="TJP12" s="383"/>
      <c r="TJQ12" s="383"/>
      <c r="TJR12" s="383"/>
      <c r="TJS12" s="383"/>
      <c r="TJT12" s="383"/>
      <c r="TJU12" s="380"/>
      <c r="TJV12" s="376"/>
      <c r="TJW12" s="376"/>
      <c r="TJX12" s="381"/>
      <c r="TJY12" s="381"/>
      <c r="TJZ12" s="382"/>
      <c r="TKA12" s="383"/>
      <c r="TKB12" s="383"/>
      <c r="TKC12" s="383"/>
      <c r="TKD12" s="383"/>
      <c r="TKE12" s="383"/>
      <c r="TKF12" s="383"/>
      <c r="TKG12" s="380"/>
      <c r="TKH12" s="376"/>
      <c r="TKI12" s="376"/>
      <c r="TKJ12" s="381"/>
      <c r="TKK12" s="381"/>
      <c r="TKL12" s="382"/>
      <c r="TKM12" s="383"/>
      <c r="TKN12" s="383"/>
      <c r="TKO12" s="383"/>
      <c r="TKP12" s="383"/>
      <c r="TKQ12" s="383"/>
      <c r="TKR12" s="383"/>
      <c r="TKS12" s="380"/>
      <c r="TKT12" s="376"/>
      <c r="TKU12" s="376"/>
      <c r="TKV12" s="381"/>
      <c r="TKW12" s="381"/>
      <c r="TKX12" s="382"/>
      <c r="TKY12" s="383"/>
      <c r="TKZ12" s="383"/>
      <c r="TLA12" s="383"/>
      <c r="TLB12" s="383"/>
      <c r="TLC12" s="383"/>
      <c r="TLD12" s="383"/>
      <c r="TLE12" s="380"/>
      <c r="TLF12" s="376"/>
      <c r="TLG12" s="376"/>
      <c r="TLH12" s="381"/>
      <c r="TLI12" s="381"/>
      <c r="TLJ12" s="382"/>
      <c r="TLK12" s="383"/>
      <c r="TLL12" s="383"/>
      <c r="TLM12" s="383"/>
      <c r="TLN12" s="383"/>
      <c r="TLO12" s="383"/>
      <c r="TLP12" s="383"/>
      <c r="TLQ12" s="380"/>
      <c r="TLR12" s="376"/>
      <c r="TLS12" s="376"/>
      <c r="TLT12" s="381"/>
      <c r="TLU12" s="381"/>
      <c r="TLV12" s="382"/>
      <c r="TLW12" s="383"/>
      <c r="TLX12" s="383"/>
      <c r="TLY12" s="383"/>
      <c r="TLZ12" s="383"/>
      <c r="TMA12" s="383"/>
      <c r="TMB12" s="383"/>
      <c r="TMC12" s="380"/>
      <c r="TMD12" s="376"/>
      <c r="TME12" s="376"/>
      <c r="TMF12" s="381"/>
      <c r="TMG12" s="381"/>
      <c r="TMH12" s="382"/>
      <c r="TMI12" s="383"/>
      <c r="TMJ12" s="383"/>
      <c r="TMK12" s="383"/>
      <c r="TML12" s="383"/>
      <c r="TMM12" s="383"/>
      <c r="TMN12" s="383"/>
      <c r="TMO12" s="380"/>
      <c r="TMP12" s="376"/>
      <c r="TMQ12" s="376"/>
      <c r="TMR12" s="381"/>
      <c r="TMS12" s="381"/>
      <c r="TMT12" s="382"/>
      <c r="TMU12" s="383"/>
      <c r="TMV12" s="383"/>
      <c r="TMW12" s="383"/>
      <c r="TMX12" s="383"/>
      <c r="TMY12" s="383"/>
      <c r="TMZ12" s="383"/>
      <c r="TNA12" s="380"/>
      <c r="TNB12" s="376"/>
      <c r="TNC12" s="376"/>
      <c r="TND12" s="381"/>
      <c r="TNE12" s="381"/>
      <c r="TNF12" s="382"/>
      <c r="TNG12" s="383"/>
      <c r="TNH12" s="383"/>
      <c r="TNI12" s="383"/>
      <c r="TNJ12" s="383"/>
      <c r="TNK12" s="383"/>
      <c r="TNL12" s="383"/>
      <c r="TNM12" s="380"/>
      <c r="TNN12" s="376"/>
      <c r="TNO12" s="376"/>
      <c r="TNP12" s="381"/>
      <c r="TNQ12" s="381"/>
      <c r="TNR12" s="382"/>
      <c r="TNS12" s="383"/>
      <c r="TNT12" s="383"/>
      <c r="TNU12" s="383"/>
      <c r="TNV12" s="383"/>
      <c r="TNW12" s="383"/>
      <c r="TNX12" s="383"/>
      <c r="TNY12" s="380"/>
      <c r="TNZ12" s="376"/>
      <c r="TOA12" s="376"/>
      <c r="TOB12" s="381"/>
      <c r="TOC12" s="381"/>
      <c r="TOD12" s="382"/>
      <c r="TOE12" s="383"/>
      <c r="TOF12" s="383"/>
      <c r="TOG12" s="383"/>
      <c r="TOH12" s="383"/>
      <c r="TOI12" s="383"/>
      <c r="TOJ12" s="383"/>
      <c r="TOK12" s="380"/>
      <c r="TOL12" s="376"/>
      <c r="TOM12" s="376"/>
      <c r="TON12" s="381"/>
      <c r="TOO12" s="381"/>
      <c r="TOP12" s="382"/>
      <c r="TOQ12" s="383"/>
      <c r="TOR12" s="383"/>
      <c r="TOS12" s="383"/>
      <c r="TOT12" s="383"/>
      <c r="TOU12" s="383"/>
      <c r="TOV12" s="383"/>
      <c r="TOW12" s="380"/>
      <c r="TOX12" s="376"/>
      <c r="TOY12" s="376"/>
      <c r="TOZ12" s="381"/>
      <c r="TPA12" s="381"/>
      <c r="TPB12" s="382"/>
      <c r="TPC12" s="383"/>
      <c r="TPD12" s="383"/>
      <c r="TPE12" s="383"/>
      <c r="TPF12" s="383"/>
      <c r="TPG12" s="383"/>
      <c r="TPH12" s="383"/>
      <c r="TPI12" s="380"/>
      <c r="TPJ12" s="376"/>
      <c r="TPK12" s="376"/>
      <c r="TPL12" s="381"/>
      <c r="TPM12" s="381"/>
      <c r="TPN12" s="382"/>
      <c r="TPO12" s="383"/>
      <c r="TPP12" s="383"/>
      <c r="TPQ12" s="383"/>
      <c r="TPR12" s="383"/>
      <c r="TPS12" s="383"/>
      <c r="TPT12" s="383"/>
      <c r="TPU12" s="380"/>
      <c r="TPV12" s="376"/>
      <c r="TPW12" s="376"/>
      <c r="TPX12" s="381"/>
      <c r="TPY12" s="381"/>
      <c r="TPZ12" s="382"/>
      <c r="TQA12" s="383"/>
      <c r="TQB12" s="383"/>
      <c r="TQC12" s="383"/>
      <c r="TQD12" s="383"/>
      <c r="TQE12" s="383"/>
      <c r="TQF12" s="383"/>
      <c r="TQG12" s="380"/>
      <c r="TQH12" s="376"/>
      <c r="TQI12" s="376"/>
      <c r="TQJ12" s="381"/>
      <c r="TQK12" s="381"/>
      <c r="TQL12" s="382"/>
      <c r="TQM12" s="383"/>
      <c r="TQN12" s="383"/>
      <c r="TQO12" s="383"/>
      <c r="TQP12" s="383"/>
      <c r="TQQ12" s="383"/>
      <c r="TQR12" s="383"/>
      <c r="TQS12" s="380"/>
      <c r="TQT12" s="376"/>
      <c r="TQU12" s="376"/>
      <c r="TQV12" s="381"/>
      <c r="TQW12" s="381"/>
      <c r="TQX12" s="382"/>
      <c r="TQY12" s="383"/>
      <c r="TQZ12" s="383"/>
      <c r="TRA12" s="383"/>
      <c r="TRB12" s="383"/>
      <c r="TRC12" s="383"/>
      <c r="TRD12" s="383"/>
      <c r="TRE12" s="380"/>
      <c r="TRF12" s="376"/>
      <c r="TRG12" s="376"/>
      <c r="TRH12" s="381"/>
      <c r="TRI12" s="381"/>
      <c r="TRJ12" s="382"/>
      <c r="TRK12" s="383"/>
      <c r="TRL12" s="383"/>
      <c r="TRM12" s="383"/>
      <c r="TRN12" s="383"/>
      <c r="TRO12" s="383"/>
      <c r="TRP12" s="383"/>
      <c r="TRQ12" s="380"/>
      <c r="TRR12" s="376"/>
      <c r="TRS12" s="376"/>
      <c r="TRT12" s="381"/>
      <c r="TRU12" s="381"/>
      <c r="TRV12" s="382"/>
      <c r="TRW12" s="383"/>
      <c r="TRX12" s="383"/>
      <c r="TRY12" s="383"/>
      <c r="TRZ12" s="383"/>
      <c r="TSA12" s="383"/>
      <c r="TSB12" s="383"/>
      <c r="TSC12" s="380"/>
      <c r="TSD12" s="376"/>
      <c r="TSE12" s="376"/>
      <c r="TSF12" s="381"/>
      <c r="TSG12" s="381"/>
      <c r="TSH12" s="382"/>
      <c r="TSI12" s="383"/>
      <c r="TSJ12" s="383"/>
      <c r="TSK12" s="383"/>
      <c r="TSL12" s="383"/>
      <c r="TSM12" s="383"/>
      <c r="TSN12" s="383"/>
      <c r="TSO12" s="380"/>
      <c r="TSP12" s="376"/>
      <c r="TSQ12" s="376"/>
      <c r="TSR12" s="381"/>
      <c r="TSS12" s="381"/>
      <c r="TST12" s="382"/>
      <c r="TSU12" s="383"/>
      <c r="TSV12" s="383"/>
      <c r="TSW12" s="383"/>
      <c r="TSX12" s="383"/>
      <c r="TSY12" s="383"/>
      <c r="TSZ12" s="383"/>
      <c r="TTA12" s="380"/>
      <c r="TTB12" s="376"/>
      <c r="TTC12" s="376"/>
      <c r="TTD12" s="381"/>
      <c r="TTE12" s="381"/>
      <c r="TTF12" s="382"/>
      <c r="TTG12" s="383"/>
      <c r="TTH12" s="383"/>
      <c r="TTI12" s="383"/>
      <c r="TTJ12" s="383"/>
      <c r="TTK12" s="383"/>
      <c r="TTL12" s="383"/>
      <c r="TTM12" s="380"/>
      <c r="TTN12" s="376"/>
      <c r="TTO12" s="376"/>
      <c r="TTP12" s="381"/>
      <c r="TTQ12" s="381"/>
      <c r="TTR12" s="382"/>
      <c r="TTS12" s="383"/>
      <c r="TTT12" s="383"/>
      <c r="TTU12" s="383"/>
      <c r="TTV12" s="383"/>
      <c r="TTW12" s="383"/>
      <c r="TTX12" s="383"/>
      <c r="TTY12" s="380"/>
      <c r="TTZ12" s="376"/>
      <c r="TUA12" s="376"/>
      <c r="TUB12" s="381"/>
      <c r="TUC12" s="381"/>
      <c r="TUD12" s="382"/>
      <c r="TUE12" s="383"/>
      <c r="TUF12" s="383"/>
      <c r="TUG12" s="383"/>
      <c r="TUH12" s="383"/>
      <c r="TUI12" s="383"/>
      <c r="TUJ12" s="383"/>
      <c r="TUK12" s="380"/>
      <c r="TUL12" s="376"/>
      <c r="TUM12" s="376"/>
      <c r="TUN12" s="381"/>
      <c r="TUO12" s="381"/>
      <c r="TUP12" s="382"/>
      <c r="TUQ12" s="383"/>
      <c r="TUR12" s="383"/>
      <c r="TUS12" s="383"/>
      <c r="TUT12" s="383"/>
      <c r="TUU12" s="383"/>
      <c r="TUV12" s="383"/>
      <c r="TUW12" s="380"/>
      <c r="TUX12" s="376"/>
      <c r="TUY12" s="376"/>
      <c r="TUZ12" s="381"/>
      <c r="TVA12" s="381"/>
      <c r="TVB12" s="382"/>
      <c r="TVC12" s="383"/>
      <c r="TVD12" s="383"/>
      <c r="TVE12" s="383"/>
      <c r="TVF12" s="383"/>
      <c r="TVG12" s="383"/>
      <c r="TVH12" s="383"/>
      <c r="TVI12" s="380"/>
      <c r="TVJ12" s="376"/>
      <c r="TVK12" s="376"/>
      <c r="TVL12" s="381"/>
      <c r="TVM12" s="381"/>
      <c r="TVN12" s="382"/>
      <c r="TVO12" s="383"/>
      <c r="TVP12" s="383"/>
      <c r="TVQ12" s="383"/>
      <c r="TVR12" s="383"/>
      <c r="TVS12" s="383"/>
      <c r="TVT12" s="383"/>
      <c r="TVU12" s="380"/>
      <c r="TVV12" s="376"/>
      <c r="TVW12" s="376"/>
      <c r="TVX12" s="381"/>
      <c r="TVY12" s="381"/>
      <c r="TVZ12" s="382"/>
      <c r="TWA12" s="383"/>
      <c r="TWB12" s="383"/>
      <c r="TWC12" s="383"/>
      <c r="TWD12" s="383"/>
      <c r="TWE12" s="383"/>
      <c r="TWF12" s="383"/>
      <c r="TWG12" s="380"/>
      <c r="TWH12" s="376"/>
      <c r="TWI12" s="376"/>
      <c r="TWJ12" s="381"/>
      <c r="TWK12" s="381"/>
      <c r="TWL12" s="382"/>
      <c r="TWM12" s="383"/>
      <c r="TWN12" s="383"/>
      <c r="TWO12" s="383"/>
      <c r="TWP12" s="383"/>
      <c r="TWQ12" s="383"/>
      <c r="TWR12" s="383"/>
      <c r="TWS12" s="380"/>
      <c r="TWT12" s="376"/>
      <c r="TWU12" s="376"/>
      <c r="TWV12" s="381"/>
      <c r="TWW12" s="381"/>
      <c r="TWX12" s="382"/>
      <c r="TWY12" s="383"/>
      <c r="TWZ12" s="383"/>
      <c r="TXA12" s="383"/>
      <c r="TXB12" s="383"/>
      <c r="TXC12" s="383"/>
      <c r="TXD12" s="383"/>
      <c r="TXE12" s="380"/>
      <c r="TXF12" s="376"/>
      <c r="TXG12" s="376"/>
      <c r="TXH12" s="381"/>
      <c r="TXI12" s="381"/>
      <c r="TXJ12" s="382"/>
      <c r="TXK12" s="383"/>
      <c r="TXL12" s="383"/>
      <c r="TXM12" s="383"/>
      <c r="TXN12" s="383"/>
      <c r="TXO12" s="383"/>
      <c r="TXP12" s="383"/>
      <c r="TXQ12" s="380"/>
      <c r="TXR12" s="376"/>
      <c r="TXS12" s="376"/>
      <c r="TXT12" s="381"/>
      <c r="TXU12" s="381"/>
      <c r="TXV12" s="382"/>
      <c r="TXW12" s="383"/>
      <c r="TXX12" s="383"/>
      <c r="TXY12" s="383"/>
      <c r="TXZ12" s="383"/>
      <c r="TYA12" s="383"/>
      <c r="TYB12" s="383"/>
      <c r="TYC12" s="380"/>
      <c r="TYD12" s="376"/>
      <c r="TYE12" s="376"/>
      <c r="TYF12" s="381"/>
      <c r="TYG12" s="381"/>
      <c r="TYH12" s="382"/>
      <c r="TYI12" s="383"/>
      <c r="TYJ12" s="383"/>
      <c r="TYK12" s="383"/>
      <c r="TYL12" s="383"/>
      <c r="TYM12" s="383"/>
      <c r="TYN12" s="383"/>
      <c r="TYO12" s="380"/>
      <c r="TYP12" s="376"/>
      <c r="TYQ12" s="376"/>
      <c r="TYR12" s="381"/>
      <c r="TYS12" s="381"/>
      <c r="TYT12" s="382"/>
      <c r="TYU12" s="383"/>
      <c r="TYV12" s="383"/>
      <c r="TYW12" s="383"/>
      <c r="TYX12" s="383"/>
      <c r="TYY12" s="383"/>
      <c r="TYZ12" s="383"/>
      <c r="TZA12" s="380"/>
      <c r="TZB12" s="376"/>
      <c r="TZC12" s="376"/>
      <c r="TZD12" s="381"/>
      <c r="TZE12" s="381"/>
      <c r="TZF12" s="382"/>
      <c r="TZG12" s="383"/>
      <c r="TZH12" s="383"/>
      <c r="TZI12" s="383"/>
      <c r="TZJ12" s="383"/>
      <c r="TZK12" s="383"/>
      <c r="TZL12" s="383"/>
      <c r="TZM12" s="380"/>
      <c r="TZN12" s="376"/>
      <c r="TZO12" s="376"/>
      <c r="TZP12" s="381"/>
      <c r="TZQ12" s="381"/>
      <c r="TZR12" s="382"/>
      <c r="TZS12" s="383"/>
      <c r="TZT12" s="383"/>
      <c r="TZU12" s="383"/>
      <c r="TZV12" s="383"/>
      <c r="TZW12" s="383"/>
      <c r="TZX12" s="383"/>
      <c r="TZY12" s="380"/>
      <c r="TZZ12" s="376"/>
      <c r="UAA12" s="376"/>
      <c r="UAB12" s="381"/>
      <c r="UAC12" s="381"/>
      <c r="UAD12" s="382"/>
      <c r="UAE12" s="383"/>
      <c r="UAF12" s="383"/>
      <c r="UAG12" s="383"/>
      <c r="UAH12" s="383"/>
      <c r="UAI12" s="383"/>
      <c r="UAJ12" s="383"/>
      <c r="UAK12" s="380"/>
      <c r="UAL12" s="376"/>
      <c r="UAM12" s="376"/>
      <c r="UAN12" s="381"/>
      <c r="UAO12" s="381"/>
      <c r="UAP12" s="382"/>
      <c r="UAQ12" s="383"/>
      <c r="UAR12" s="383"/>
      <c r="UAS12" s="383"/>
      <c r="UAT12" s="383"/>
      <c r="UAU12" s="383"/>
      <c r="UAV12" s="383"/>
      <c r="UAW12" s="380"/>
      <c r="UAX12" s="376"/>
      <c r="UAY12" s="376"/>
      <c r="UAZ12" s="381"/>
      <c r="UBA12" s="381"/>
      <c r="UBB12" s="382"/>
      <c r="UBC12" s="383"/>
      <c r="UBD12" s="383"/>
      <c r="UBE12" s="383"/>
      <c r="UBF12" s="383"/>
      <c r="UBG12" s="383"/>
      <c r="UBH12" s="383"/>
      <c r="UBI12" s="380"/>
      <c r="UBJ12" s="376"/>
      <c r="UBK12" s="376"/>
      <c r="UBL12" s="381"/>
      <c r="UBM12" s="381"/>
      <c r="UBN12" s="382"/>
      <c r="UBO12" s="383"/>
      <c r="UBP12" s="383"/>
      <c r="UBQ12" s="383"/>
      <c r="UBR12" s="383"/>
      <c r="UBS12" s="383"/>
      <c r="UBT12" s="383"/>
      <c r="UBU12" s="380"/>
      <c r="UBV12" s="376"/>
      <c r="UBW12" s="376"/>
      <c r="UBX12" s="381"/>
      <c r="UBY12" s="381"/>
      <c r="UBZ12" s="382"/>
      <c r="UCA12" s="383"/>
      <c r="UCB12" s="383"/>
      <c r="UCC12" s="383"/>
      <c r="UCD12" s="383"/>
      <c r="UCE12" s="383"/>
      <c r="UCF12" s="383"/>
      <c r="UCG12" s="380"/>
      <c r="UCH12" s="376"/>
      <c r="UCI12" s="376"/>
      <c r="UCJ12" s="381"/>
      <c r="UCK12" s="381"/>
      <c r="UCL12" s="382"/>
      <c r="UCM12" s="383"/>
      <c r="UCN12" s="383"/>
      <c r="UCO12" s="383"/>
      <c r="UCP12" s="383"/>
      <c r="UCQ12" s="383"/>
      <c r="UCR12" s="383"/>
      <c r="UCS12" s="380"/>
      <c r="UCT12" s="376"/>
      <c r="UCU12" s="376"/>
      <c r="UCV12" s="381"/>
      <c r="UCW12" s="381"/>
      <c r="UCX12" s="382"/>
      <c r="UCY12" s="383"/>
      <c r="UCZ12" s="383"/>
      <c r="UDA12" s="383"/>
      <c r="UDB12" s="383"/>
      <c r="UDC12" s="383"/>
      <c r="UDD12" s="383"/>
      <c r="UDE12" s="380"/>
      <c r="UDF12" s="376"/>
      <c r="UDG12" s="376"/>
      <c r="UDH12" s="381"/>
      <c r="UDI12" s="381"/>
      <c r="UDJ12" s="382"/>
      <c r="UDK12" s="383"/>
      <c r="UDL12" s="383"/>
      <c r="UDM12" s="383"/>
      <c r="UDN12" s="383"/>
      <c r="UDO12" s="383"/>
      <c r="UDP12" s="383"/>
      <c r="UDQ12" s="380"/>
      <c r="UDR12" s="376"/>
      <c r="UDS12" s="376"/>
      <c r="UDT12" s="381"/>
      <c r="UDU12" s="381"/>
      <c r="UDV12" s="382"/>
      <c r="UDW12" s="383"/>
      <c r="UDX12" s="383"/>
      <c r="UDY12" s="383"/>
      <c r="UDZ12" s="383"/>
      <c r="UEA12" s="383"/>
      <c r="UEB12" s="383"/>
      <c r="UEC12" s="380"/>
      <c r="UED12" s="376"/>
      <c r="UEE12" s="376"/>
      <c r="UEF12" s="381"/>
      <c r="UEG12" s="381"/>
      <c r="UEH12" s="382"/>
      <c r="UEI12" s="383"/>
      <c r="UEJ12" s="383"/>
      <c r="UEK12" s="383"/>
      <c r="UEL12" s="383"/>
      <c r="UEM12" s="383"/>
      <c r="UEN12" s="383"/>
      <c r="UEO12" s="380"/>
      <c r="UEP12" s="376"/>
      <c r="UEQ12" s="376"/>
      <c r="UER12" s="381"/>
      <c r="UES12" s="381"/>
      <c r="UET12" s="382"/>
      <c r="UEU12" s="383"/>
      <c r="UEV12" s="383"/>
      <c r="UEW12" s="383"/>
      <c r="UEX12" s="383"/>
      <c r="UEY12" s="383"/>
      <c r="UEZ12" s="383"/>
      <c r="UFA12" s="380"/>
      <c r="UFB12" s="376"/>
      <c r="UFC12" s="376"/>
      <c r="UFD12" s="381"/>
      <c r="UFE12" s="381"/>
      <c r="UFF12" s="382"/>
      <c r="UFG12" s="383"/>
      <c r="UFH12" s="383"/>
      <c r="UFI12" s="383"/>
      <c r="UFJ12" s="383"/>
      <c r="UFK12" s="383"/>
      <c r="UFL12" s="383"/>
      <c r="UFM12" s="380"/>
      <c r="UFN12" s="376"/>
      <c r="UFO12" s="376"/>
      <c r="UFP12" s="381"/>
      <c r="UFQ12" s="381"/>
      <c r="UFR12" s="382"/>
      <c r="UFS12" s="383"/>
      <c r="UFT12" s="383"/>
      <c r="UFU12" s="383"/>
      <c r="UFV12" s="383"/>
      <c r="UFW12" s="383"/>
      <c r="UFX12" s="383"/>
      <c r="UFY12" s="380"/>
      <c r="UFZ12" s="376"/>
      <c r="UGA12" s="376"/>
      <c r="UGB12" s="381"/>
      <c r="UGC12" s="381"/>
      <c r="UGD12" s="382"/>
      <c r="UGE12" s="383"/>
      <c r="UGF12" s="383"/>
      <c r="UGG12" s="383"/>
      <c r="UGH12" s="383"/>
      <c r="UGI12" s="383"/>
      <c r="UGJ12" s="383"/>
      <c r="UGK12" s="380"/>
      <c r="UGL12" s="376"/>
      <c r="UGM12" s="376"/>
      <c r="UGN12" s="381"/>
      <c r="UGO12" s="381"/>
      <c r="UGP12" s="382"/>
      <c r="UGQ12" s="383"/>
      <c r="UGR12" s="383"/>
      <c r="UGS12" s="383"/>
      <c r="UGT12" s="383"/>
      <c r="UGU12" s="383"/>
      <c r="UGV12" s="383"/>
      <c r="UGW12" s="380"/>
      <c r="UGX12" s="376"/>
      <c r="UGY12" s="376"/>
      <c r="UGZ12" s="381"/>
      <c r="UHA12" s="381"/>
      <c r="UHB12" s="382"/>
      <c r="UHC12" s="383"/>
      <c r="UHD12" s="383"/>
      <c r="UHE12" s="383"/>
      <c r="UHF12" s="383"/>
      <c r="UHG12" s="383"/>
      <c r="UHH12" s="383"/>
      <c r="UHI12" s="380"/>
      <c r="UHJ12" s="376"/>
      <c r="UHK12" s="376"/>
      <c r="UHL12" s="381"/>
      <c r="UHM12" s="381"/>
      <c r="UHN12" s="382"/>
      <c r="UHO12" s="383"/>
      <c r="UHP12" s="383"/>
      <c r="UHQ12" s="383"/>
      <c r="UHR12" s="383"/>
      <c r="UHS12" s="383"/>
      <c r="UHT12" s="383"/>
      <c r="UHU12" s="380"/>
      <c r="UHV12" s="376"/>
      <c r="UHW12" s="376"/>
      <c r="UHX12" s="381"/>
      <c r="UHY12" s="381"/>
      <c r="UHZ12" s="382"/>
      <c r="UIA12" s="383"/>
      <c r="UIB12" s="383"/>
      <c r="UIC12" s="383"/>
      <c r="UID12" s="383"/>
      <c r="UIE12" s="383"/>
      <c r="UIF12" s="383"/>
      <c r="UIG12" s="380"/>
      <c r="UIH12" s="376"/>
      <c r="UII12" s="376"/>
      <c r="UIJ12" s="381"/>
      <c r="UIK12" s="381"/>
      <c r="UIL12" s="382"/>
      <c r="UIM12" s="383"/>
      <c r="UIN12" s="383"/>
      <c r="UIO12" s="383"/>
      <c r="UIP12" s="383"/>
      <c r="UIQ12" s="383"/>
      <c r="UIR12" s="383"/>
      <c r="UIS12" s="380"/>
      <c r="UIT12" s="376"/>
      <c r="UIU12" s="376"/>
      <c r="UIV12" s="381"/>
      <c r="UIW12" s="381"/>
      <c r="UIX12" s="382"/>
      <c r="UIY12" s="383"/>
      <c r="UIZ12" s="383"/>
      <c r="UJA12" s="383"/>
      <c r="UJB12" s="383"/>
      <c r="UJC12" s="383"/>
      <c r="UJD12" s="383"/>
      <c r="UJE12" s="380"/>
      <c r="UJF12" s="376"/>
      <c r="UJG12" s="376"/>
      <c r="UJH12" s="381"/>
      <c r="UJI12" s="381"/>
      <c r="UJJ12" s="382"/>
      <c r="UJK12" s="383"/>
      <c r="UJL12" s="383"/>
      <c r="UJM12" s="383"/>
      <c r="UJN12" s="383"/>
      <c r="UJO12" s="383"/>
      <c r="UJP12" s="383"/>
      <c r="UJQ12" s="380"/>
      <c r="UJR12" s="376"/>
      <c r="UJS12" s="376"/>
      <c r="UJT12" s="381"/>
      <c r="UJU12" s="381"/>
      <c r="UJV12" s="382"/>
      <c r="UJW12" s="383"/>
      <c r="UJX12" s="383"/>
      <c r="UJY12" s="383"/>
      <c r="UJZ12" s="383"/>
      <c r="UKA12" s="383"/>
      <c r="UKB12" s="383"/>
      <c r="UKC12" s="380"/>
      <c r="UKD12" s="376"/>
      <c r="UKE12" s="376"/>
      <c r="UKF12" s="381"/>
      <c r="UKG12" s="381"/>
      <c r="UKH12" s="382"/>
      <c r="UKI12" s="383"/>
      <c r="UKJ12" s="383"/>
      <c r="UKK12" s="383"/>
      <c r="UKL12" s="383"/>
      <c r="UKM12" s="383"/>
      <c r="UKN12" s="383"/>
      <c r="UKO12" s="380"/>
      <c r="UKP12" s="376"/>
      <c r="UKQ12" s="376"/>
      <c r="UKR12" s="381"/>
      <c r="UKS12" s="381"/>
      <c r="UKT12" s="382"/>
      <c r="UKU12" s="383"/>
      <c r="UKV12" s="383"/>
      <c r="UKW12" s="383"/>
      <c r="UKX12" s="383"/>
      <c r="UKY12" s="383"/>
      <c r="UKZ12" s="383"/>
      <c r="ULA12" s="380"/>
      <c r="ULB12" s="376"/>
      <c r="ULC12" s="376"/>
      <c r="ULD12" s="381"/>
      <c r="ULE12" s="381"/>
      <c r="ULF12" s="382"/>
      <c r="ULG12" s="383"/>
      <c r="ULH12" s="383"/>
      <c r="ULI12" s="383"/>
      <c r="ULJ12" s="383"/>
      <c r="ULK12" s="383"/>
      <c r="ULL12" s="383"/>
      <c r="ULM12" s="380"/>
      <c r="ULN12" s="376"/>
      <c r="ULO12" s="376"/>
      <c r="ULP12" s="381"/>
      <c r="ULQ12" s="381"/>
      <c r="ULR12" s="382"/>
      <c r="ULS12" s="383"/>
      <c r="ULT12" s="383"/>
      <c r="ULU12" s="383"/>
      <c r="ULV12" s="383"/>
      <c r="ULW12" s="383"/>
      <c r="ULX12" s="383"/>
      <c r="ULY12" s="380"/>
      <c r="ULZ12" s="376"/>
      <c r="UMA12" s="376"/>
      <c r="UMB12" s="381"/>
      <c r="UMC12" s="381"/>
      <c r="UMD12" s="382"/>
      <c r="UME12" s="383"/>
      <c r="UMF12" s="383"/>
      <c r="UMG12" s="383"/>
      <c r="UMH12" s="383"/>
      <c r="UMI12" s="383"/>
      <c r="UMJ12" s="383"/>
      <c r="UMK12" s="380"/>
      <c r="UML12" s="376"/>
      <c r="UMM12" s="376"/>
      <c r="UMN12" s="381"/>
      <c r="UMO12" s="381"/>
      <c r="UMP12" s="382"/>
      <c r="UMQ12" s="383"/>
      <c r="UMR12" s="383"/>
      <c r="UMS12" s="383"/>
      <c r="UMT12" s="383"/>
      <c r="UMU12" s="383"/>
      <c r="UMV12" s="383"/>
      <c r="UMW12" s="380"/>
      <c r="UMX12" s="376"/>
      <c r="UMY12" s="376"/>
      <c r="UMZ12" s="381"/>
      <c r="UNA12" s="381"/>
      <c r="UNB12" s="382"/>
      <c r="UNC12" s="383"/>
      <c r="UND12" s="383"/>
      <c r="UNE12" s="383"/>
      <c r="UNF12" s="383"/>
      <c r="UNG12" s="383"/>
      <c r="UNH12" s="383"/>
      <c r="UNI12" s="380"/>
      <c r="UNJ12" s="376"/>
      <c r="UNK12" s="376"/>
      <c r="UNL12" s="381"/>
      <c r="UNM12" s="381"/>
      <c r="UNN12" s="382"/>
      <c r="UNO12" s="383"/>
      <c r="UNP12" s="383"/>
      <c r="UNQ12" s="383"/>
      <c r="UNR12" s="383"/>
      <c r="UNS12" s="383"/>
      <c r="UNT12" s="383"/>
      <c r="UNU12" s="380"/>
      <c r="UNV12" s="376"/>
      <c r="UNW12" s="376"/>
      <c r="UNX12" s="381"/>
      <c r="UNY12" s="381"/>
      <c r="UNZ12" s="382"/>
      <c r="UOA12" s="383"/>
      <c r="UOB12" s="383"/>
      <c r="UOC12" s="383"/>
      <c r="UOD12" s="383"/>
      <c r="UOE12" s="383"/>
      <c r="UOF12" s="383"/>
      <c r="UOG12" s="380"/>
      <c r="UOH12" s="376"/>
      <c r="UOI12" s="376"/>
      <c r="UOJ12" s="381"/>
      <c r="UOK12" s="381"/>
      <c r="UOL12" s="382"/>
      <c r="UOM12" s="383"/>
      <c r="UON12" s="383"/>
      <c r="UOO12" s="383"/>
      <c r="UOP12" s="383"/>
      <c r="UOQ12" s="383"/>
      <c r="UOR12" s="383"/>
      <c r="UOS12" s="380"/>
      <c r="UOT12" s="376"/>
      <c r="UOU12" s="376"/>
      <c r="UOV12" s="381"/>
      <c r="UOW12" s="381"/>
      <c r="UOX12" s="382"/>
      <c r="UOY12" s="383"/>
      <c r="UOZ12" s="383"/>
      <c r="UPA12" s="383"/>
      <c r="UPB12" s="383"/>
      <c r="UPC12" s="383"/>
      <c r="UPD12" s="383"/>
      <c r="UPE12" s="380"/>
      <c r="UPF12" s="376"/>
      <c r="UPG12" s="376"/>
      <c r="UPH12" s="381"/>
      <c r="UPI12" s="381"/>
      <c r="UPJ12" s="382"/>
      <c r="UPK12" s="383"/>
      <c r="UPL12" s="383"/>
      <c r="UPM12" s="383"/>
      <c r="UPN12" s="383"/>
      <c r="UPO12" s="383"/>
      <c r="UPP12" s="383"/>
      <c r="UPQ12" s="380"/>
      <c r="UPR12" s="376"/>
      <c r="UPS12" s="376"/>
      <c r="UPT12" s="381"/>
      <c r="UPU12" s="381"/>
      <c r="UPV12" s="382"/>
      <c r="UPW12" s="383"/>
      <c r="UPX12" s="383"/>
      <c r="UPY12" s="383"/>
      <c r="UPZ12" s="383"/>
      <c r="UQA12" s="383"/>
      <c r="UQB12" s="383"/>
      <c r="UQC12" s="380"/>
      <c r="UQD12" s="376"/>
      <c r="UQE12" s="376"/>
      <c r="UQF12" s="381"/>
      <c r="UQG12" s="381"/>
      <c r="UQH12" s="382"/>
      <c r="UQI12" s="383"/>
      <c r="UQJ12" s="383"/>
      <c r="UQK12" s="383"/>
      <c r="UQL12" s="383"/>
      <c r="UQM12" s="383"/>
      <c r="UQN12" s="383"/>
      <c r="UQO12" s="380"/>
      <c r="UQP12" s="376"/>
      <c r="UQQ12" s="376"/>
      <c r="UQR12" s="381"/>
      <c r="UQS12" s="381"/>
      <c r="UQT12" s="382"/>
      <c r="UQU12" s="383"/>
      <c r="UQV12" s="383"/>
      <c r="UQW12" s="383"/>
      <c r="UQX12" s="383"/>
      <c r="UQY12" s="383"/>
      <c r="UQZ12" s="383"/>
      <c r="URA12" s="380"/>
      <c r="URB12" s="376"/>
      <c r="URC12" s="376"/>
      <c r="URD12" s="381"/>
      <c r="URE12" s="381"/>
      <c r="URF12" s="382"/>
      <c r="URG12" s="383"/>
      <c r="URH12" s="383"/>
      <c r="URI12" s="383"/>
      <c r="URJ12" s="383"/>
      <c r="URK12" s="383"/>
      <c r="URL12" s="383"/>
      <c r="URM12" s="380"/>
      <c r="URN12" s="376"/>
      <c r="URO12" s="376"/>
      <c r="URP12" s="381"/>
      <c r="URQ12" s="381"/>
      <c r="URR12" s="382"/>
      <c r="URS12" s="383"/>
      <c r="URT12" s="383"/>
      <c r="URU12" s="383"/>
      <c r="URV12" s="383"/>
      <c r="URW12" s="383"/>
      <c r="URX12" s="383"/>
      <c r="URY12" s="380"/>
      <c r="URZ12" s="376"/>
      <c r="USA12" s="376"/>
      <c r="USB12" s="381"/>
      <c r="USC12" s="381"/>
      <c r="USD12" s="382"/>
      <c r="USE12" s="383"/>
      <c r="USF12" s="383"/>
      <c r="USG12" s="383"/>
      <c r="USH12" s="383"/>
      <c r="USI12" s="383"/>
      <c r="USJ12" s="383"/>
      <c r="USK12" s="380"/>
      <c r="USL12" s="376"/>
      <c r="USM12" s="376"/>
      <c r="USN12" s="381"/>
      <c r="USO12" s="381"/>
      <c r="USP12" s="382"/>
      <c r="USQ12" s="383"/>
      <c r="USR12" s="383"/>
      <c r="USS12" s="383"/>
      <c r="UST12" s="383"/>
      <c r="USU12" s="383"/>
      <c r="USV12" s="383"/>
      <c r="USW12" s="380"/>
      <c r="USX12" s="376"/>
      <c r="USY12" s="376"/>
      <c r="USZ12" s="381"/>
      <c r="UTA12" s="381"/>
      <c r="UTB12" s="382"/>
      <c r="UTC12" s="383"/>
      <c r="UTD12" s="383"/>
      <c r="UTE12" s="383"/>
      <c r="UTF12" s="383"/>
      <c r="UTG12" s="383"/>
      <c r="UTH12" s="383"/>
      <c r="UTI12" s="380"/>
      <c r="UTJ12" s="376"/>
      <c r="UTK12" s="376"/>
      <c r="UTL12" s="381"/>
      <c r="UTM12" s="381"/>
      <c r="UTN12" s="382"/>
      <c r="UTO12" s="383"/>
      <c r="UTP12" s="383"/>
      <c r="UTQ12" s="383"/>
      <c r="UTR12" s="383"/>
      <c r="UTS12" s="383"/>
      <c r="UTT12" s="383"/>
      <c r="UTU12" s="380"/>
      <c r="UTV12" s="376"/>
      <c r="UTW12" s="376"/>
      <c r="UTX12" s="381"/>
      <c r="UTY12" s="381"/>
      <c r="UTZ12" s="382"/>
      <c r="UUA12" s="383"/>
      <c r="UUB12" s="383"/>
      <c r="UUC12" s="383"/>
      <c r="UUD12" s="383"/>
      <c r="UUE12" s="383"/>
      <c r="UUF12" s="383"/>
      <c r="UUG12" s="380"/>
      <c r="UUH12" s="376"/>
      <c r="UUI12" s="376"/>
      <c r="UUJ12" s="381"/>
      <c r="UUK12" s="381"/>
      <c r="UUL12" s="382"/>
      <c r="UUM12" s="383"/>
      <c r="UUN12" s="383"/>
      <c r="UUO12" s="383"/>
      <c r="UUP12" s="383"/>
      <c r="UUQ12" s="383"/>
      <c r="UUR12" s="383"/>
      <c r="UUS12" s="380"/>
      <c r="UUT12" s="376"/>
      <c r="UUU12" s="376"/>
      <c r="UUV12" s="381"/>
      <c r="UUW12" s="381"/>
      <c r="UUX12" s="382"/>
      <c r="UUY12" s="383"/>
      <c r="UUZ12" s="383"/>
      <c r="UVA12" s="383"/>
      <c r="UVB12" s="383"/>
      <c r="UVC12" s="383"/>
      <c r="UVD12" s="383"/>
      <c r="UVE12" s="380"/>
      <c r="UVF12" s="376"/>
      <c r="UVG12" s="376"/>
      <c r="UVH12" s="381"/>
      <c r="UVI12" s="381"/>
      <c r="UVJ12" s="382"/>
      <c r="UVK12" s="383"/>
      <c r="UVL12" s="383"/>
      <c r="UVM12" s="383"/>
      <c r="UVN12" s="383"/>
      <c r="UVO12" s="383"/>
      <c r="UVP12" s="383"/>
      <c r="UVQ12" s="380"/>
      <c r="UVR12" s="376"/>
      <c r="UVS12" s="376"/>
      <c r="UVT12" s="381"/>
      <c r="UVU12" s="381"/>
      <c r="UVV12" s="382"/>
      <c r="UVW12" s="383"/>
      <c r="UVX12" s="383"/>
      <c r="UVY12" s="383"/>
      <c r="UVZ12" s="383"/>
      <c r="UWA12" s="383"/>
      <c r="UWB12" s="383"/>
      <c r="UWC12" s="380"/>
      <c r="UWD12" s="376"/>
      <c r="UWE12" s="376"/>
      <c r="UWF12" s="381"/>
      <c r="UWG12" s="381"/>
      <c r="UWH12" s="382"/>
      <c r="UWI12" s="383"/>
      <c r="UWJ12" s="383"/>
      <c r="UWK12" s="383"/>
      <c r="UWL12" s="383"/>
      <c r="UWM12" s="383"/>
      <c r="UWN12" s="383"/>
      <c r="UWO12" s="380"/>
      <c r="UWP12" s="376"/>
      <c r="UWQ12" s="376"/>
      <c r="UWR12" s="381"/>
      <c r="UWS12" s="381"/>
      <c r="UWT12" s="382"/>
      <c r="UWU12" s="383"/>
      <c r="UWV12" s="383"/>
      <c r="UWW12" s="383"/>
      <c r="UWX12" s="383"/>
      <c r="UWY12" s="383"/>
      <c r="UWZ12" s="383"/>
      <c r="UXA12" s="380"/>
      <c r="UXB12" s="376"/>
      <c r="UXC12" s="376"/>
      <c r="UXD12" s="381"/>
      <c r="UXE12" s="381"/>
      <c r="UXF12" s="382"/>
      <c r="UXG12" s="383"/>
      <c r="UXH12" s="383"/>
      <c r="UXI12" s="383"/>
      <c r="UXJ12" s="383"/>
      <c r="UXK12" s="383"/>
      <c r="UXL12" s="383"/>
      <c r="UXM12" s="380"/>
      <c r="UXN12" s="376"/>
      <c r="UXO12" s="376"/>
      <c r="UXP12" s="381"/>
      <c r="UXQ12" s="381"/>
      <c r="UXR12" s="382"/>
      <c r="UXS12" s="383"/>
      <c r="UXT12" s="383"/>
      <c r="UXU12" s="383"/>
      <c r="UXV12" s="383"/>
      <c r="UXW12" s="383"/>
      <c r="UXX12" s="383"/>
      <c r="UXY12" s="380"/>
      <c r="UXZ12" s="376"/>
      <c r="UYA12" s="376"/>
      <c r="UYB12" s="381"/>
      <c r="UYC12" s="381"/>
      <c r="UYD12" s="382"/>
      <c r="UYE12" s="383"/>
      <c r="UYF12" s="383"/>
      <c r="UYG12" s="383"/>
      <c r="UYH12" s="383"/>
      <c r="UYI12" s="383"/>
      <c r="UYJ12" s="383"/>
      <c r="UYK12" s="380"/>
      <c r="UYL12" s="376"/>
      <c r="UYM12" s="376"/>
      <c r="UYN12" s="381"/>
      <c r="UYO12" s="381"/>
      <c r="UYP12" s="382"/>
      <c r="UYQ12" s="383"/>
      <c r="UYR12" s="383"/>
      <c r="UYS12" s="383"/>
      <c r="UYT12" s="383"/>
      <c r="UYU12" s="383"/>
      <c r="UYV12" s="383"/>
      <c r="UYW12" s="380"/>
      <c r="UYX12" s="376"/>
      <c r="UYY12" s="376"/>
      <c r="UYZ12" s="381"/>
      <c r="UZA12" s="381"/>
      <c r="UZB12" s="382"/>
      <c r="UZC12" s="383"/>
      <c r="UZD12" s="383"/>
      <c r="UZE12" s="383"/>
      <c r="UZF12" s="383"/>
      <c r="UZG12" s="383"/>
      <c r="UZH12" s="383"/>
      <c r="UZI12" s="380"/>
      <c r="UZJ12" s="376"/>
      <c r="UZK12" s="376"/>
      <c r="UZL12" s="381"/>
      <c r="UZM12" s="381"/>
      <c r="UZN12" s="382"/>
      <c r="UZO12" s="383"/>
      <c r="UZP12" s="383"/>
      <c r="UZQ12" s="383"/>
      <c r="UZR12" s="383"/>
      <c r="UZS12" s="383"/>
      <c r="UZT12" s="383"/>
      <c r="UZU12" s="380"/>
      <c r="UZV12" s="376"/>
      <c r="UZW12" s="376"/>
      <c r="UZX12" s="381"/>
      <c r="UZY12" s="381"/>
      <c r="UZZ12" s="382"/>
      <c r="VAA12" s="383"/>
      <c r="VAB12" s="383"/>
      <c r="VAC12" s="383"/>
      <c r="VAD12" s="383"/>
      <c r="VAE12" s="383"/>
      <c r="VAF12" s="383"/>
      <c r="VAG12" s="380"/>
      <c r="VAH12" s="376"/>
      <c r="VAI12" s="376"/>
      <c r="VAJ12" s="381"/>
      <c r="VAK12" s="381"/>
      <c r="VAL12" s="382"/>
      <c r="VAM12" s="383"/>
      <c r="VAN12" s="383"/>
      <c r="VAO12" s="383"/>
      <c r="VAP12" s="383"/>
      <c r="VAQ12" s="383"/>
      <c r="VAR12" s="383"/>
      <c r="VAS12" s="380"/>
      <c r="VAT12" s="376"/>
      <c r="VAU12" s="376"/>
      <c r="VAV12" s="381"/>
      <c r="VAW12" s="381"/>
      <c r="VAX12" s="382"/>
      <c r="VAY12" s="383"/>
      <c r="VAZ12" s="383"/>
      <c r="VBA12" s="383"/>
      <c r="VBB12" s="383"/>
      <c r="VBC12" s="383"/>
      <c r="VBD12" s="383"/>
      <c r="VBE12" s="380"/>
      <c r="VBF12" s="376"/>
      <c r="VBG12" s="376"/>
      <c r="VBH12" s="381"/>
      <c r="VBI12" s="381"/>
      <c r="VBJ12" s="382"/>
      <c r="VBK12" s="383"/>
      <c r="VBL12" s="383"/>
      <c r="VBM12" s="383"/>
      <c r="VBN12" s="383"/>
      <c r="VBO12" s="383"/>
      <c r="VBP12" s="383"/>
      <c r="VBQ12" s="380"/>
      <c r="VBR12" s="376"/>
      <c r="VBS12" s="376"/>
      <c r="VBT12" s="381"/>
      <c r="VBU12" s="381"/>
      <c r="VBV12" s="382"/>
      <c r="VBW12" s="383"/>
      <c r="VBX12" s="383"/>
      <c r="VBY12" s="383"/>
      <c r="VBZ12" s="383"/>
      <c r="VCA12" s="383"/>
      <c r="VCB12" s="383"/>
      <c r="VCC12" s="380"/>
      <c r="VCD12" s="376"/>
      <c r="VCE12" s="376"/>
      <c r="VCF12" s="381"/>
      <c r="VCG12" s="381"/>
      <c r="VCH12" s="382"/>
      <c r="VCI12" s="383"/>
      <c r="VCJ12" s="383"/>
      <c r="VCK12" s="383"/>
      <c r="VCL12" s="383"/>
      <c r="VCM12" s="383"/>
      <c r="VCN12" s="383"/>
      <c r="VCO12" s="380"/>
      <c r="VCP12" s="376"/>
      <c r="VCQ12" s="376"/>
      <c r="VCR12" s="381"/>
      <c r="VCS12" s="381"/>
      <c r="VCT12" s="382"/>
      <c r="VCU12" s="383"/>
      <c r="VCV12" s="383"/>
      <c r="VCW12" s="383"/>
      <c r="VCX12" s="383"/>
      <c r="VCY12" s="383"/>
      <c r="VCZ12" s="383"/>
      <c r="VDA12" s="380"/>
      <c r="VDB12" s="376"/>
      <c r="VDC12" s="376"/>
      <c r="VDD12" s="381"/>
      <c r="VDE12" s="381"/>
      <c r="VDF12" s="382"/>
      <c r="VDG12" s="383"/>
      <c r="VDH12" s="383"/>
      <c r="VDI12" s="383"/>
      <c r="VDJ12" s="383"/>
      <c r="VDK12" s="383"/>
      <c r="VDL12" s="383"/>
      <c r="VDM12" s="380"/>
      <c r="VDN12" s="376"/>
      <c r="VDO12" s="376"/>
      <c r="VDP12" s="381"/>
      <c r="VDQ12" s="381"/>
      <c r="VDR12" s="382"/>
      <c r="VDS12" s="383"/>
      <c r="VDT12" s="383"/>
      <c r="VDU12" s="383"/>
      <c r="VDV12" s="383"/>
      <c r="VDW12" s="383"/>
      <c r="VDX12" s="383"/>
      <c r="VDY12" s="380"/>
      <c r="VDZ12" s="376"/>
      <c r="VEA12" s="376"/>
      <c r="VEB12" s="381"/>
      <c r="VEC12" s="381"/>
      <c r="VED12" s="382"/>
      <c r="VEE12" s="383"/>
      <c r="VEF12" s="383"/>
      <c r="VEG12" s="383"/>
      <c r="VEH12" s="383"/>
      <c r="VEI12" s="383"/>
      <c r="VEJ12" s="383"/>
      <c r="VEK12" s="380"/>
      <c r="VEL12" s="376"/>
      <c r="VEM12" s="376"/>
      <c r="VEN12" s="381"/>
      <c r="VEO12" s="381"/>
      <c r="VEP12" s="382"/>
      <c r="VEQ12" s="383"/>
      <c r="VER12" s="383"/>
      <c r="VES12" s="383"/>
      <c r="VET12" s="383"/>
      <c r="VEU12" s="383"/>
      <c r="VEV12" s="383"/>
      <c r="VEW12" s="380"/>
      <c r="VEX12" s="376"/>
      <c r="VEY12" s="376"/>
      <c r="VEZ12" s="381"/>
      <c r="VFA12" s="381"/>
      <c r="VFB12" s="382"/>
      <c r="VFC12" s="383"/>
      <c r="VFD12" s="383"/>
      <c r="VFE12" s="383"/>
      <c r="VFF12" s="383"/>
      <c r="VFG12" s="383"/>
      <c r="VFH12" s="383"/>
      <c r="VFI12" s="380"/>
      <c r="VFJ12" s="376"/>
      <c r="VFK12" s="376"/>
      <c r="VFL12" s="381"/>
      <c r="VFM12" s="381"/>
      <c r="VFN12" s="382"/>
      <c r="VFO12" s="383"/>
      <c r="VFP12" s="383"/>
      <c r="VFQ12" s="383"/>
      <c r="VFR12" s="383"/>
      <c r="VFS12" s="383"/>
      <c r="VFT12" s="383"/>
      <c r="VFU12" s="380"/>
      <c r="VFV12" s="376"/>
      <c r="VFW12" s="376"/>
      <c r="VFX12" s="381"/>
      <c r="VFY12" s="381"/>
      <c r="VFZ12" s="382"/>
      <c r="VGA12" s="383"/>
      <c r="VGB12" s="383"/>
      <c r="VGC12" s="383"/>
      <c r="VGD12" s="383"/>
      <c r="VGE12" s="383"/>
      <c r="VGF12" s="383"/>
      <c r="VGG12" s="380"/>
      <c r="VGH12" s="376"/>
      <c r="VGI12" s="376"/>
      <c r="VGJ12" s="381"/>
      <c r="VGK12" s="381"/>
      <c r="VGL12" s="382"/>
      <c r="VGM12" s="383"/>
      <c r="VGN12" s="383"/>
      <c r="VGO12" s="383"/>
      <c r="VGP12" s="383"/>
      <c r="VGQ12" s="383"/>
      <c r="VGR12" s="383"/>
      <c r="VGS12" s="380"/>
      <c r="VGT12" s="376"/>
      <c r="VGU12" s="376"/>
      <c r="VGV12" s="381"/>
      <c r="VGW12" s="381"/>
      <c r="VGX12" s="382"/>
      <c r="VGY12" s="383"/>
      <c r="VGZ12" s="383"/>
      <c r="VHA12" s="383"/>
      <c r="VHB12" s="383"/>
      <c r="VHC12" s="383"/>
      <c r="VHD12" s="383"/>
      <c r="VHE12" s="380"/>
      <c r="VHF12" s="376"/>
      <c r="VHG12" s="376"/>
      <c r="VHH12" s="381"/>
      <c r="VHI12" s="381"/>
      <c r="VHJ12" s="382"/>
      <c r="VHK12" s="383"/>
      <c r="VHL12" s="383"/>
      <c r="VHM12" s="383"/>
      <c r="VHN12" s="383"/>
      <c r="VHO12" s="383"/>
      <c r="VHP12" s="383"/>
      <c r="VHQ12" s="380"/>
      <c r="VHR12" s="376"/>
      <c r="VHS12" s="376"/>
      <c r="VHT12" s="381"/>
      <c r="VHU12" s="381"/>
      <c r="VHV12" s="382"/>
      <c r="VHW12" s="383"/>
      <c r="VHX12" s="383"/>
      <c r="VHY12" s="383"/>
      <c r="VHZ12" s="383"/>
      <c r="VIA12" s="383"/>
      <c r="VIB12" s="383"/>
      <c r="VIC12" s="380"/>
      <c r="VID12" s="376"/>
      <c r="VIE12" s="376"/>
      <c r="VIF12" s="381"/>
      <c r="VIG12" s="381"/>
      <c r="VIH12" s="382"/>
      <c r="VII12" s="383"/>
      <c r="VIJ12" s="383"/>
      <c r="VIK12" s="383"/>
      <c r="VIL12" s="383"/>
      <c r="VIM12" s="383"/>
      <c r="VIN12" s="383"/>
      <c r="VIO12" s="380"/>
      <c r="VIP12" s="376"/>
      <c r="VIQ12" s="376"/>
      <c r="VIR12" s="381"/>
      <c r="VIS12" s="381"/>
      <c r="VIT12" s="382"/>
      <c r="VIU12" s="383"/>
      <c r="VIV12" s="383"/>
      <c r="VIW12" s="383"/>
      <c r="VIX12" s="383"/>
      <c r="VIY12" s="383"/>
      <c r="VIZ12" s="383"/>
      <c r="VJA12" s="380"/>
      <c r="VJB12" s="376"/>
      <c r="VJC12" s="376"/>
      <c r="VJD12" s="381"/>
      <c r="VJE12" s="381"/>
      <c r="VJF12" s="382"/>
      <c r="VJG12" s="383"/>
      <c r="VJH12" s="383"/>
      <c r="VJI12" s="383"/>
      <c r="VJJ12" s="383"/>
      <c r="VJK12" s="383"/>
      <c r="VJL12" s="383"/>
      <c r="VJM12" s="380"/>
      <c r="VJN12" s="376"/>
      <c r="VJO12" s="376"/>
      <c r="VJP12" s="381"/>
      <c r="VJQ12" s="381"/>
      <c r="VJR12" s="382"/>
      <c r="VJS12" s="383"/>
      <c r="VJT12" s="383"/>
      <c r="VJU12" s="383"/>
      <c r="VJV12" s="383"/>
      <c r="VJW12" s="383"/>
      <c r="VJX12" s="383"/>
      <c r="VJY12" s="380"/>
      <c r="VJZ12" s="376"/>
      <c r="VKA12" s="376"/>
      <c r="VKB12" s="381"/>
      <c r="VKC12" s="381"/>
      <c r="VKD12" s="382"/>
      <c r="VKE12" s="383"/>
      <c r="VKF12" s="383"/>
      <c r="VKG12" s="383"/>
      <c r="VKH12" s="383"/>
      <c r="VKI12" s="383"/>
      <c r="VKJ12" s="383"/>
      <c r="VKK12" s="380"/>
      <c r="VKL12" s="376"/>
      <c r="VKM12" s="376"/>
      <c r="VKN12" s="381"/>
      <c r="VKO12" s="381"/>
      <c r="VKP12" s="382"/>
      <c r="VKQ12" s="383"/>
      <c r="VKR12" s="383"/>
      <c r="VKS12" s="383"/>
      <c r="VKT12" s="383"/>
      <c r="VKU12" s="383"/>
      <c r="VKV12" s="383"/>
      <c r="VKW12" s="380"/>
      <c r="VKX12" s="376"/>
      <c r="VKY12" s="376"/>
      <c r="VKZ12" s="381"/>
      <c r="VLA12" s="381"/>
      <c r="VLB12" s="382"/>
      <c r="VLC12" s="383"/>
      <c r="VLD12" s="383"/>
      <c r="VLE12" s="383"/>
      <c r="VLF12" s="383"/>
      <c r="VLG12" s="383"/>
      <c r="VLH12" s="383"/>
      <c r="VLI12" s="380"/>
      <c r="VLJ12" s="376"/>
      <c r="VLK12" s="376"/>
      <c r="VLL12" s="381"/>
      <c r="VLM12" s="381"/>
      <c r="VLN12" s="382"/>
      <c r="VLO12" s="383"/>
      <c r="VLP12" s="383"/>
      <c r="VLQ12" s="383"/>
      <c r="VLR12" s="383"/>
      <c r="VLS12" s="383"/>
      <c r="VLT12" s="383"/>
      <c r="VLU12" s="380"/>
      <c r="VLV12" s="376"/>
      <c r="VLW12" s="376"/>
      <c r="VLX12" s="381"/>
      <c r="VLY12" s="381"/>
      <c r="VLZ12" s="382"/>
      <c r="VMA12" s="383"/>
      <c r="VMB12" s="383"/>
      <c r="VMC12" s="383"/>
      <c r="VMD12" s="383"/>
      <c r="VME12" s="383"/>
      <c r="VMF12" s="383"/>
      <c r="VMG12" s="380"/>
      <c r="VMH12" s="376"/>
      <c r="VMI12" s="376"/>
      <c r="VMJ12" s="381"/>
      <c r="VMK12" s="381"/>
      <c r="VML12" s="382"/>
      <c r="VMM12" s="383"/>
      <c r="VMN12" s="383"/>
      <c r="VMO12" s="383"/>
      <c r="VMP12" s="383"/>
      <c r="VMQ12" s="383"/>
      <c r="VMR12" s="383"/>
      <c r="VMS12" s="380"/>
      <c r="VMT12" s="376"/>
      <c r="VMU12" s="376"/>
      <c r="VMV12" s="381"/>
      <c r="VMW12" s="381"/>
      <c r="VMX12" s="382"/>
      <c r="VMY12" s="383"/>
      <c r="VMZ12" s="383"/>
      <c r="VNA12" s="383"/>
      <c r="VNB12" s="383"/>
      <c r="VNC12" s="383"/>
      <c r="VND12" s="383"/>
      <c r="VNE12" s="380"/>
      <c r="VNF12" s="376"/>
      <c r="VNG12" s="376"/>
      <c r="VNH12" s="381"/>
      <c r="VNI12" s="381"/>
      <c r="VNJ12" s="382"/>
      <c r="VNK12" s="383"/>
      <c r="VNL12" s="383"/>
      <c r="VNM12" s="383"/>
      <c r="VNN12" s="383"/>
      <c r="VNO12" s="383"/>
      <c r="VNP12" s="383"/>
      <c r="VNQ12" s="380"/>
      <c r="VNR12" s="376"/>
      <c r="VNS12" s="376"/>
      <c r="VNT12" s="381"/>
      <c r="VNU12" s="381"/>
      <c r="VNV12" s="382"/>
      <c r="VNW12" s="383"/>
      <c r="VNX12" s="383"/>
      <c r="VNY12" s="383"/>
      <c r="VNZ12" s="383"/>
      <c r="VOA12" s="383"/>
      <c r="VOB12" s="383"/>
      <c r="VOC12" s="380"/>
      <c r="VOD12" s="376"/>
      <c r="VOE12" s="376"/>
      <c r="VOF12" s="381"/>
      <c r="VOG12" s="381"/>
      <c r="VOH12" s="382"/>
      <c r="VOI12" s="383"/>
      <c r="VOJ12" s="383"/>
      <c r="VOK12" s="383"/>
      <c r="VOL12" s="383"/>
      <c r="VOM12" s="383"/>
      <c r="VON12" s="383"/>
      <c r="VOO12" s="380"/>
      <c r="VOP12" s="376"/>
      <c r="VOQ12" s="376"/>
      <c r="VOR12" s="381"/>
      <c r="VOS12" s="381"/>
      <c r="VOT12" s="382"/>
      <c r="VOU12" s="383"/>
      <c r="VOV12" s="383"/>
      <c r="VOW12" s="383"/>
      <c r="VOX12" s="383"/>
      <c r="VOY12" s="383"/>
      <c r="VOZ12" s="383"/>
      <c r="VPA12" s="380"/>
      <c r="VPB12" s="376"/>
      <c r="VPC12" s="376"/>
      <c r="VPD12" s="381"/>
      <c r="VPE12" s="381"/>
      <c r="VPF12" s="382"/>
      <c r="VPG12" s="383"/>
      <c r="VPH12" s="383"/>
      <c r="VPI12" s="383"/>
      <c r="VPJ12" s="383"/>
      <c r="VPK12" s="383"/>
      <c r="VPL12" s="383"/>
      <c r="VPM12" s="380"/>
      <c r="VPN12" s="376"/>
      <c r="VPO12" s="376"/>
      <c r="VPP12" s="381"/>
      <c r="VPQ12" s="381"/>
      <c r="VPR12" s="382"/>
      <c r="VPS12" s="383"/>
      <c r="VPT12" s="383"/>
      <c r="VPU12" s="383"/>
      <c r="VPV12" s="383"/>
      <c r="VPW12" s="383"/>
      <c r="VPX12" s="383"/>
      <c r="VPY12" s="380"/>
      <c r="VPZ12" s="376"/>
      <c r="VQA12" s="376"/>
      <c r="VQB12" s="381"/>
      <c r="VQC12" s="381"/>
      <c r="VQD12" s="382"/>
      <c r="VQE12" s="383"/>
      <c r="VQF12" s="383"/>
      <c r="VQG12" s="383"/>
      <c r="VQH12" s="383"/>
      <c r="VQI12" s="383"/>
      <c r="VQJ12" s="383"/>
      <c r="VQK12" s="380"/>
      <c r="VQL12" s="376"/>
      <c r="VQM12" s="376"/>
      <c r="VQN12" s="381"/>
      <c r="VQO12" s="381"/>
      <c r="VQP12" s="382"/>
      <c r="VQQ12" s="383"/>
      <c r="VQR12" s="383"/>
      <c r="VQS12" s="383"/>
      <c r="VQT12" s="383"/>
      <c r="VQU12" s="383"/>
      <c r="VQV12" s="383"/>
      <c r="VQW12" s="380"/>
      <c r="VQX12" s="376"/>
      <c r="VQY12" s="376"/>
      <c r="VQZ12" s="381"/>
      <c r="VRA12" s="381"/>
      <c r="VRB12" s="382"/>
      <c r="VRC12" s="383"/>
      <c r="VRD12" s="383"/>
      <c r="VRE12" s="383"/>
      <c r="VRF12" s="383"/>
      <c r="VRG12" s="383"/>
      <c r="VRH12" s="383"/>
      <c r="VRI12" s="380"/>
      <c r="VRJ12" s="376"/>
      <c r="VRK12" s="376"/>
      <c r="VRL12" s="381"/>
      <c r="VRM12" s="381"/>
      <c r="VRN12" s="382"/>
      <c r="VRO12" s="383"/>
      <c r="VRP12" s="383"/>
      <c r="VRQ12" s="383"/>
      <c r="VRR12" s="383"/>
      <c r="VRS12" s="383"/>
      <c r="VRT12" s="383"/>
      <c r="VRU12" s="380"/>
      <c r="VRV12" s="376"/>
      <c r="VRW12" s="376"/>
      <c r="VRX12" s="381"/>
      <c r="VRY12" s="381"/>
      <c r="VRZ12" s="382"/>
      <c r="VSA12" s="383"/>
      <c r="VSB12" s="383"/>
      <c r="VSC12" s="383"/>
      <c r="VSD12" s="383"/>
      <c r="VSE12" s="383"/>
      <c r="VSF12" s="383"/>
      <c r="VSG12" s="380"/>
      <c r="VSH12" s="376"/>
      <c r="VSI12" s="376"/>
      <c r="VSJ12" s="381"/>
      <c r="VSK12" s="381"/>
      <c r="VSL12" s="382"/>
      <c r="VSM12" s="383"/>
      <c r="VSN12" s="383"/>
      <c r="VSO12" s="383"/>
      <c r="VSP12" s="383"/>
      <c r="VSQ12" s="383"/>
      <c r="VSR12" s="383"/>
      <c r="VSS12" s="380"/>
      <c r="VST12" s="376"/>
      <c r="VSU12" s="376"/>
      <c r="VSV12" s="381"/>
      <c r="VSW12" s="381"/>
      <c r="VSX12" s="382"/>
      <c r="VSY12" s="383"/>
      <c r="VSZ12" s="383"/>
      <c r="VTA12" s="383"/>
      <c r="VTB12" s="383"/>
      <c r="VTC12" s="383"/>
      <c r="VTD12" s="383"/>
      <c r="VTE12" s="380"/>
      <c r="VTF12" s="376"/>
      <c r="VTG12" s="376"/>
      <c r="VTH12" s="381"/>
      <c r="VTI12" s="381"/>
      <c r="VTJ12" s="382"/>
      <c r="VTK12" s="383"/>
      <c r="VTL12" s="383"/>
      <c r="VTM12" s="383"/>
      <c r="VTN12" s="383"/>
      <c r="VTO12" s="383"/>
      <c r="VTP12" s="383"/>
      <c r="VTQ12" s="380"/>
      <c r="VTR12" s="376"/>
      <c r="VTS12" s="376"/>
      <c r="VTT12" s="381"/>
      <c r="VTU12" s="381"/>
      <c r="VTV12" s="382"/>
      <c r="VTW12" s="383"/>
      <c r="VTX12" s="383"/>
      <c r="VTY12" s="383"/>
      <c r="VTZ12" s="383"/>
      <c r="VUA12" s="383"/>
      <c r="VUB12" s="383"/>
      <c r="VUC12" s="380"/>
      <c r="VUD12" s="376"/>
      <c r="VUE12" s="376"/>
      <c r="VUF12" s="381"/>
      <c r="VUG12" s="381"/>
      <c r="VUH12" s="382"/>
      <c r="VUI12" s="383"/>
      <c r="VUJ12" s="383"/>
      <c r="VUK12" s="383"/>
      <c r="VUL12" s="383"/>
      <c r="VUM12" s="383"/>
      <c r="VUN12" s="383"/>
      <c r="VUO12" s="380"/>
      <c r="VUP12" s="376"/>
      <c r="VUQ12" s="376"/>
      <c r="VUR12" s="381"/>
      <c r="VUS12" s="381"/>
      <c r="VUT12" s="382"/>
      <c r="VUU12" s="383"/>
      <c r="VUV12" s="383"/>
      <c r="VUW12" s="383"/>
      <c r="VUX12" s="383"/>
      <c r="VUY12" s="383"/>
      <c r="VUZ12" s="383"/>
      <c r="VVA12" s="380"/>
      <c r="VVB12" s="376"/>
      <c r="VVC12" s="376"/>
      <c r="VVD12" s="381"/>
      <c r="VVE12" s="381"/>
      <c r="VVF12" s="382"/>
      <c r="VVG12" s="383"/>
      <c r="VVH12" s="383"/>
      <c r="VVI12" s="383"/>
      <c r="VVJ12" s="383"/>
      <c r="VVK12" s="383"/>
      <c r="VVL12" s="383"/>
      <c r="VVM12" s="380"/>
      <c r="VVN12" s="376"/>
      <c r="VVO12" s="376"/>
      <c r="VVP12" s="381"/>
      <c r="VVQ12" s="381"/>
      <c r="VVR12" s="382"/>
      <c r="VVS12" s="383"/>
      <c r="VVT12" s="383"/>
      <c r="VVU12" s="383"/>
      <c r="VVV12" s="383"/>
      <c r="VVW12" s="383"/>
      <c r="VVX12" s="383"/>
      <c r="VVY12" s="380"/>
      <c r="VVZ12" s="376"/>
      <c r="VWA12" s="376"/>
      <c r="VWB12" s="381"/>
      <c r="VWC12" s="381"/>
      <c r="VWD12" s="382"/>
      <c r="VWE12" s="383"/>
      <c r="VWF12" s="383"/>
      <c r="VWG12" s="383"/>
      <c r="VWH12" s="383"/>
      <c r="VWI12" s="383"/>
      <c r="VWJ12" s="383"/>
      <c r="VWK12" s="380"/>
      <c r="VWL12" s="376"/>
      <c r="VWM12" s="376"/>
      <c r="VWN12" s="381"/>
      <c r="VWO12" s="381"/>
      <c r="VWP12" s="382"/>
      <c r="VWQ12" s="383"/>
      <c r="VWR12" s="383"/>
      <c r="VWS12" s="383"/>
      <c r="VWT12" s="383"/>
      <c r="VWU12" s="383"/>
      <c r="VWV12" s="383"/>
      <c r="VWW12" s="380"/>
      <c r="VWX12" s="376"/>
      <c r="VWY12" s="376"/>
      <c r="VWZ12" s="381"/>
      <c r="VXA12" s="381"/>
      <c r="VXB12" s="382"/>
      <c r="VXC12" s="383"/>
      <c r="VXD12" s="383"/>
      <c r="VXE12" s="383"/>
      <c r="VXF12" s="383"/>
      <c r="VXG12" s="383"/>
      <c r="VXH12" s="383"/>
      <c r="VXI12" s="380"/>
      <c r="VXJ12" s="376"/>
      <c r="VXK12" s="376"/>
      <c r="VXL12" s="381"/>
      <c r="VXM12" s="381"/>
      <c r="VXN12" s="382"/>
      <c r="VXO12" s="383"/>
      <c r="VXP12" s="383"/>
      <c r="VXQ12" s="383"/>
      <c r="VXR12" s="383"/>
      <c r="VXS12" s="383"/>
      <c r="VXT12" s="383"/>
      <c r="VXU12" s="380"/>
      <c r="VXV12" s="376"/>
      <c r="VXW12" s="376"/>
      <c r="VXX12" s="381"/>
      <c r="VXY12" s="381"/>
      <c r="VXZ12" s="382"/>
      <c r="VYA12" s="383"/>
      <c r="VYB12" s="383"/>
      <c r="VYC12" s="383"/>
      <c r="VYD12" s="383"/>
      <c r="VYE12" s="383"/>
      <c r="VYF12" s="383"/>
      <c r="VYG12" s="380"/>
      <c r="VYH12" s="376"/>
      <c r="VYI12" s="376"/>
      <c r="VYJ12" s="381"/>
      <c r="VYK12" s="381"/>
      <c r="VYL12" s="382"/>
      <c r="VYM12" s="383"/>
      <c r="VYN12" s="383"/>
      <c r="VYO12" s="383"/>
      <c r="VYP12" s="383"/>
      <c r="VYQ12" s="383"/>
      <c r="VYR12" s="383"/>
      <c r="VYS12" s="380"/>
      <c r="VYT12" s="376"/>
      <c r="VYU12" s="376"/>
      <c r="VYV12" s="381"/>
      <c r="VYW12" s="381"/>
      <c r="VYX12" s="382"/>
      <c r="VYY12" s="383"/>
      <c r="VYZ12" s="383"/>
      <c r="VZA12" s="383"/>
      <c r="VZB12" s="383"/>
      <c r="VZC12" s="383"/>
      <c r="VZD12" s="383"/>
      <c r="VZE12" s="380"/>
      <c r="VZF12" s="376"/>
      <c r="VZG12" s="376"/>
      <c r="VZH12" s="381"/>
      <c r="VZI12" s="381"/>
      <c r="VZJ12" s="382"/>
      <c r="VZK12" s="383"/>
      <c r="VZL12" s="383"/>
      <c r="VZM12" s="383"/>
      <c r="VZN12" s="383"/>
      <c r="VZO12" s="383"/>
      <c r="VZP12" s="383"/>
      <c r="VZQ12" s="380"/>
      <c r="VZR12" s="376"/>
      <c r="VZS12" s="376"/>
      <c r="VZT12" s="381"/>
      <c r="VZU12" s="381"/>
      <c r="VZV12" s="382"/>
      <c r="VZW12" s="383"/>
      <c r="VZX12" s="383"/>
      <c r="VZY12" s="383"/>
      <c r="VZZ12" s="383"/>
      <c r="WAA12" s="383"/>
      <c r="WAB12" s="383"/>
      <c r="WAC12" s="380"/>
      <c r="WAD12" s="376"/>
      <c r="WAE12" s="376"/>
      <c r="WAF12" s="381"/>
      <c r="WAG12" s="381"/>
      <c r="WAH12" s="382"/>
      <c r="WAI12" s="383"/>
      <c r="WAJ12" s="383"/>
      <c r="WAK12" s="383"/>
      <c r="WAL12" s="383"/>
      <c r="WAM12" s="383"/>
      <c r="WAN12" s="383"/>
      <c r="WAO12" s="380"/>
      <c r="WAP12" s="376"/>
      <c r="WAQ12" s="376"/>
      <c r="WAR12" s="381"/>
      <c r="WAS12" s="381"/>
      <c r="WAT12" s="382"/>
      <c r="WAU12" s="383"/>
      <c r="WAV12" s="383"/>
      <c r="WAW12" s="383"/>
      <c r="WAX12" s="383"/>
      <c r="WAY12" s="383"/>
      <c r="WAZ12" s="383"/>
      <c r="WBA12" s="380"/>
      <c r="WBB12" s="376"/>
      <c r="WBC12" s="376"/>
      <c r="WBD12" s="381"/>
      <c r="WBE12" s="381"/>
      <c r="WBF12" s="382"/>
      <c r="WBG12" s="383"/>
      <c r="WBH12" s="383"/>
      <c r="WBI12" s="383"/>
      <c r="WBJ12" s="383"/>
      <c r="WBK12" s="383"/>
      <c r="WBL12" s="383"/>
      <c r="WBM12" s="380"/>
      <c r="WBN12" s="376"/>
      <c r="WBO12" s="376"/>
      <c r="WBP12" s="381"/>
      <c r="WBQ12" s="381"/>
      <c r="WBR12" s="382"/>
      <c r="WBS12" s="383"/>
      <c r="WBT12" s="383"/>
      <c r="WBU12" s="383"/>
      <c r="WBV12" s="383"/>
      <c r="WBW12" s="383"/>
      <c r="WBX12" s="383"/>
      <c r="WBY12" s="380"/>
      <c r="WBZ12" s="376"/>
      <c r="WCA12" s="376"/>
      <c r="WCB12" s="381"/>
      <c r="WCC12" s="381"/>
      <c r="WCD12" s="382"/>
      <c r="WCE12" s="383"/>
      <c r="WCF12" s="383"/>
      <c r="WCG12" s="383"/>
      <c r="WCH12" s="383"/>
      <c r="WCI12" s="383"/>
      <c r="WCJ12" s="383"/>
      <c r="WCK12" s="380"/>
      <c r="WCL12" s="376"/>
      <c r="WCM12" s="376"/>
      <c r="WCN12" s="381"/>
      <c r="WCO12" s="381"/>
      <c r="WCP12" s="382"/>
      <c r="WCQ12" s="383"/>
      <c r="WCR12" s="383"/>
      <c r="WCS12" s="383"/>
      <c r="WCT12" s="383"/>
      <c r="WCU12" s="383"/>
      <c r="WCV12" s="383"/>
      <c r="WCW12" s="380"/>
      <c r="WCX12" s="376"/>
      <c r="WCY12" s="376"/>
      <c r="WCZ12" s="381"/>
      <c r="WDA12" s="381"/>
      <c r="WDB12" s="382"/>
      <c r="WDC12" s="383"/>
      <c r="WDD12" s="383"/>
      <c r="WDE12" s="383"/>
      <c r="WDF12" s="383"/>
      <c r="WDG12" s="383"/>
      <c r="WDH12" s="383"/>
      <c r="WDI12" s="380"/>
      <c r="WDJ12" s="376"/>
      <c r="WDK12" s="376"/>
      <c r="WDL12" s="381"/>
      <c r="WDM12" s="381"/>
      <c r="WDN12" s="382"/>
      <c r="WDO12" s="383"/>
      <c r="WDP12" s="383"/>
      <c r="WDQ12" s="383"/>
      <c r="WDR12" s="383"/>
      <c r="WDS12" s="383"/>
      <c r="WDT12" s="383"/>
      <c r="WDU12" s="380"/>
      <c r="WDV12" s="376"/>
      <c r="WDW12" s="376"/>
      <c r="WDX12" s="381"/>
      <c r="WDY12" s="381"/>
      <c r="WDZ12" s="382"/>
      <c r="WEA12" s="383"/>
      <c r="WEB12" s="383"/>
      <c r="WEC12" s="383"/>
      <c r="WED12" s="383"/>
      <c r="WEE12" s="383"/>
      <c r="WEF12" s="383"/>
      <c r="WEG12" s="380"/>
      <c r="WEH12" s="376"/>
      <c r="WEI12" s="376"/>
      <c r="WEJ12" s="381"/>
      <c r="WEK12" s="381"/>
      <c r="WEL12" s="382"/>
      <c r="WEM12" s="383"/>
      <c r="WEN12" s="383"/>
      <c r="WEO12" s="383"/>
      <c r="WEP12" s="383"/>
      <c r="WEQ12" s="383"/>
      <c r="WER12" s="383"/>
      <c r="WES12" s="380"/>
      <c r="WET12" s="376"/>
      <c r="WEU12" s="376"/>
      <c r="WEV12" s="381"/>
      <c r="WEW12" s="381"/>
      <c r="WEX12" s="382"/>
      <c r="WEY12" s="383"/>
      <c r="WEZ12" s="383"/>
      <c r="WFA12" s="383"/>
      <c r="WFB12" s="383"/>
      <c r="WFC12" s="383"/>
      <c r="WFD12" s="383"/>
      <c r="WFE12" s="380"/>
      <c r="WFF12" s="376"/>
      <c r="WFG12" s="376"/>
      <c r="WFH12" s="381"/>
      <c r="WFI12" s="381"/>
      <c r="WFJ12" s="382"/>
      <c r="WFK12" s="383"/>
      <c r="WFL12" s="383"/>
      <c r="WFM12" s="383"/>
      <c r="WFN12" s="383"/>
      <c r="WFO12" s="383"/>
      <c r="WFP12" s="383"/>
      <c r="WFQ12" s="380"/>
      <c r="WFR12" s="376"/>
      <c r="WFS12" s="376"/>
      <c r="WFT12" s="381"/>
      <c r="WFU12" s="381"/>
      <c r="WFV12" s="382"/>
      <c r="WFW12" s="383"/>
      <c r="WFX12" s="383"/>
      <c r="WFY12" s="383"/>
      <c r="WFZ12" s="383"/>
      <c r="WGA12" s="383"/>
      <c r="WGB12" s="383"/>
      <c r="WGC12" s="380"/>
      <c r="WGD12" s="376"/>
      <c r="WGE12" s="376"/>
      <c r="WGF12" s="381"/>
      <c r="WGG12" s="381"/>
      <c r="WGH12" s="382"/>
      <c r="WGI12" s="383"/>
      <c r="WGJ12" s="383"/>
      <c r="WGK12" s="383"/>
      <c r="WGL12" s="383"/>
      <c r="WGM12" s="383"/>
      <c r="WGN12" s="383"/>
      <c r="WGO12" s="380"/>
      <c r="WGP12" s="376"/>
      <c r="WGQ12" s="376"/>
      <c r="WGR12" s="381"/>
      <c r="WGS12" s="381"/>
      <c r="WGT12" s="382"/>
      <c r="WGU12" s="383"/>
      <c r="WGV12" s="383"/>
      <c r="WGW12" s="383"/>
      <c r="WGX12" s="383"/>
      <c r="WGY12" s="383"/>
      <c r="WGZ12" s="383"/>
      <c r="WHA12" s="380"/>
      <c r="WHB12" s="376"/>
      <c r="WHC12" s="376"/>
      <c r="WHD12" s="381"/>
      <c r="WHE12" s="381"/>
      <c r="WHF12" s="382"/>
      <c r="WHG12" s="383"/>
      <c r="WHH12" s="383"/>
      <c r="WHI12" s="383"/>
      <c r="WHJ12" s="383"/>
      <c r="WHK12" s="383"/>
      <c r="WHL12" s="383"/>
      <c r="WHM12" s="380"/>
      <c r="WHN12" s="376"/>
      <c r="WHO12" s="376"/>
      <c r="WHP12" s="381"/>
      <c r="WHQ12" s="381"/>
      <c r="WHR12" s="382"/>
      <c r="WHS12" s="383"/>
      <c r="WHT12" s="383"/>
      <c r="WHU12" s="383"/>
      <c r="WHV12" s="383"/>
      <c r="WHW12" s="383"/>
      <c r="WHX12" s="383"/>
      <c r="WHY12" s="380"/>
      <c r="WHZ12" s="376"/>
      <c r="WIA12" s="376"/>
      <c r="WIB12" s="381"/>
      <c r="WIC12" s="381"/>
      <c r="WID12" s="382"/>
      <c r="WIE12" s="383"/>
      <c r="WIF12" s="383"/>
      <c r="WIG12" s="383"/>
      <c r="WIH12" s="383"/>
      <c r="WII12" s="383"/>
      <c r="WIJ12" s="383"/>
      <c r="WIK12" s="380"/>
      <c r="WIL12" s="376"/>
      <c r="WIM12" s="376"/>
      <c r="WIN12" s="381"/>
      <c r="WIO12" s="381"/>
      <c r="WIP12" s="382"/>
      <c r="WIQ12" s="383"/>
      <c r="WIR12" s="383"/>
      <c r="WIS12" s="383"/>
      <c r="WIT12" s="383"/>
      <c r="WIU12" s="383"/>
      <c r="WIV12" s="383"/>
      <c r="WIW12" s="380"/>
      <c r="WIX12" s="376"/>
      <c r="WIY12" s="376"/>
      <c r="WIZ12" s="381"/>
      <c r="WJA12" s="381"/>
      <c r="WJB12" s="382"/>
      <c r="WJC12" s="383"/>
      <c r="WJD12" s="383"/>
      <c r="WJE12" s="383"/>
      <c r="WJF12" s="383"/>
      <c r="WJG12" s="383"/>
      <c r="WJH12" s="383"/>
      <c r="WJI12" s="380"/>
      <c r="WJJ12" s="376"/>
      <c r="WJK12" s="376"/>
      <c r="WJL12" s="381"/>
      <c r="WJM12" s="381"/>
      <c r="WJN12" s="382"/>
      <c r="WJO12" s="383"/>
      <c r="WJP12" s="383"/>
      <c r="WJQ12" s="383"/>
      <c r="WJR12" s="383"/>
      <c r="WJS12" s="383"/>
      <c r="WJT12" s="383"/>
      <c r="WJU12" s="380"/>
      <c r="WJV12" s="376"/>
      <c r="WJW12" s="376"/>
      <c r="WJX12" s="381"/>
      <c r="WJY12" s="381"/>
      <c r="WJZ12" s="382"/>
      <c r="WKA12" s="383"/>
      <c r="WKB12" s="383"/>
      <c r="WKC12" s="383"/>
      <c r="WKD12" s="383"/>
      <c r="WKE12" s="383"/>
      <c r="WKF12" s="383"/>
      <c r="WKG12" s="380"/>
      <c r="WKH12" s="376"/>
      <c r="WKI12" s="376"/>
      <c r="WKJ12" s="381"/>
      <c r="WKK12" s="381"/>
      <c r="WKL12" s="382"/>
      <c r="WKM12" s="383"/>
      <c r="WKN12" s="383"/>
      <c r="WKO12" s="383"/>
      <c r="WKP12" s="383"/>
      <c r="WKQ12" s="383"/>
      <c r="WKR12" s="383"/>
      <c r="WKS12" s="380"/>
      <c r="WKT12" s="376"/>
      <c r="WKU12" s="376"/>
      <c r="WKV12" s="381"/>
      <c r="WKW12" s="381"/>
      <c r="WKX12" s="382"/>
      <c r="WKY12" s="383"/>
      <c r="WKZ12" s="383"/>
      <c r="WLA12" s="383"/>
      <c r="WLB12" s="383"/>
      <c r="WLC12" s="383"/>
      <c r="WLD12" s="383"/>
      <c r="WLE12" s="380"/>
      <c r="WLF12" s="376"/>
      <c r="WLG12" s="376"/>
      <c r="WLH12" s="381"/>
      <c r="WLI12" s="381"/>
      <c r="WLJ12" s="382"/>
      <c r="WLK12" s="383"/>
      <c r="WLL12" s="383"/>
      <c r="WLM12" s="383"/>
      <c r="WLN12" s="383"/>
      <c r="WLO12" s="383"/>
      <c r="WLP12" s="383"/>
      <c r="WLQ12" s="380"/>
      <c r="WLR12" s="376"/>
      <c r="WLS12" s="376"/>
      <c r="WLT12" s="381"/>
      <c r="WLU12" s="381"/>
      <c r="WLV12" s="382"/>
      <c r="WLW12" s="383"/>
      <c r="WLX12" s="383"/>
      <c r="WLY12" s="383"/>
      <c r="WLZ12" s="383"/>
      <c r="WMA12" s="383"/>
      <c r="WMB12" s="383"/>
      <c r="WMC12" s="380"/>
      <c r="WMD12" s="376"/>
      <c r="WME12" s="376"/>
      <c r="WMF12" s="381"/>
      <c r="WMG12" s="381"/>
      <c r="WMH12" s="382"/>
      <c r="WMI12" s="383"/>
      <c r="WMJ12" s="383"/>
      <c r="WMK12" s="383"/>
      <c r="WML12" s="383"/>
      <c r="WMM12" s="383"/>
      <c r="WMN12" s="383"/>
      <c r="WMO12" s="380"/>
      <c r="WMP12" s="376"/>
      <c r="WMQ12" s="376"/>
      <c r="WMR12" s="381"/>
      <c r="WMS12" s="381"/>
      <c r="WMT12" s="382"/>
      <c r="WMU12" s="383"/>
      <c r="WMV12" s="383"/>
      <c r="WMW12" s="383"/>
      <c r="WMX12" s="383"/>
      <c r="WMY12" s="383"/>
      <c r="WMZ12" s="383"/>
      <c r="WNA12" s="380"/>
      <c r="WNB12" s="376"/>
      <c r="WNC12" s="376"/>
      <c r="WND12" s="381"/>
      <c r="WNE12" s="381"/>
      <c r="WNF12" s="382"/>
      <c r="WNG12" s="383"/>
      <c r="WNH12" s="383"/>
      <c r="WNI12" s="383"/>
      <c r="WNJ12" s="383"/>
      <c r="WNK12" s="383"/>
      <c r="WNL12" s="383"/>
      <c r="WNM12" s="380"/>
      <c r="WNN12" s="376"/>
      <c r="WNO12" s="376"/>
      <c r="WNP12" s="381"/>
      <c r="WNQ12" s="381"/>
      <c r="WNR12" s="382"/>
      <c r="WNS12" s="383"/>
      <c r="WNT12" s="383"/>
      <c r="WNU12" s="383"/>
      <c r="WNV12" s="383"/>
      <c r="WNW12" s="383"/>
      <c r="WNX12" s="383"/>
      <c r="WNY12" s="380"/>
      <c r="WNZ12" s="376"/>
      <c r="WOA12" s="376"/>
      <c r="WOB12" s="381"/>
      <c r="WOC12" s="381"/>
      <c r="WOD12" s="382"/>
      <c r="WOE12" s="383"/>
      <c r="WOF12" s="383"/>
      <c r="WOG12" s="383"/>
      <c r="WOH12" s="383"/>
      <c r="WOI12" s="383"/>
      <c r="WOJ12" s="383"/>
      <c r="WOK12" s="380"/>
      <c r="WOL12" s="376"/>
      <c r="WOM12" s="376"/>
      <c r="WON12" s="381"/>
      <c r="WOO12" s="381"/>
      <c r="WOP12" s="382"/>
      <c r="WOQ12" s="383"/>
      <c r="WOR12" s="383"/>
      <c r="WOS12" s="383"/>
      <c r="WOT12" s="383"/>
      <c r="WOU12" s="383"/>
      <c r="WOV12" s="383"/>
      <c r="WOW12" s="380"/>
      <c r="WOX12" s="376"/>
      <c r="WOY12" s="376"/>
      <c r="WOZ12" s="381"/>
      <c r="WPA12" s="381"/>
      <c r="WPB12" s="382"/>
      <c r="WPC12" s="383"/>
      <c r="WPD12" s="383"/>
      <c r="WPE12" s="383"/>
      <c r="WPF12" s="383"/>
      <c r="WPG12" s="383"/>
      <c r="WPH12" s="383"/>
      <c r="WPI12" s="380"/>
      <c r="WPJ12" s="376"/>
      <c r="WPK12" s="376"/>
      <c r="WPL12" s="381"/>
      <c r="WPM12" s="381"/>
      <c r="WPN12" s="382"/>
      <c r="WPO12" s="383"/>
      <c r="WPP12" s="383"/>
      <c r="WPQ12" s="383"/>
      <c r="WPR12" s="383"/>
      <c r="WPS12" s="383"/>
      <c r="WPT12" s="383"/>
      <c r="WPU12" s="380"/>
      <c r="WPV12" s="376"/>
      <c r="WPW12" s="376"/>
      <c r="WPX12" s="381"/>
      <c r="WPY12" s="381"/>
      <c r="WPZ12" s="382"/>
      <c r="WQA12" s="383"/>
      <c r="WQB12" s="383"/>
      <c r="WQC12" s="383"/>
      <c r="WQD12" s="383"/>
      <c r="WQE12" s="383"/>
      <c r="WQF12" s="383"/>
      <c r="WQG12" s="380"/>
      <c r="WQH12" s="376"/>
      <c r="WQI12" s="376"/>
      <c r="WQJ12" s="381"/>
      <c r="WQK12" s="381"/>
      <c r="WQL12" s="382"/>
      <c r="WQM12" s="383"/>
      <c r="WQN12" s="383"/>
      <c r="WQO12" s="383"/>
      <c r="WQP12" s="383"/>
      <c r="WQQ12" s="383"/>
      <c r="WQR12" s="383"/>
      <c r="WQS12" s="380"/>
      <c r="WQT12" s="376"/>
      <c r="WQU12" s="376"/>
      <c r="WQV12" s="381"/>
      <c r="WQW12" s="381"/>
      <c r="WQX12" s="382"/>
      <c r="WQY12" s="383"/>
      <c r="WQZ12" s="383"/>
      <c r="WRA12" s="383"/>
      <c r="WRB12" s="383"/>
      <c r="WRC12" s="383"/>
      <c r="WRD12" s="383"/>
      <c r="WRE12" s="380"/>
      <c r="WRF12" s="376"/>
      <c r="WRG12" s="376"/>
      <c r="WRH12" s="381"/>
      <c r="WRI12" s="381"/>
      <c r="WRJ12" s="382"/>
      <c r="WRK12" s="383"/>
      <c r="WRL12" s="383"/>
      <c r="WRM12" s="383"/>
      <c r="WRN12" s="383"/>
      <c r="WRO12" s="383"/>
      <c r="WRP12" s="383"/>
      <c r="WRQ12" s="380"/>
      <c r="WRR12" s="376"/>
      <c r="WRS12" s="376"/>
      <c r="WRT12" s="381"/>
      <c r="WRU12" s="381"/>
      <c r="WRV12" s="382"/>
      <c r="WRW12" s="383"/>
      <c r="WRX12" s="383"/>
      <c r="WRY12" s="383"/>
      <c r="WRZ12" s="383"/>
      <c r="WSA12" s="383"/>
      <c r="WSB12" s="383"/>
      <c r="WSC12" s="380"/>
      <c r="WSD12" s="376"/>
      <c r="WSE12" s="376"/>
      <c r="WSF12" s="381"/>
      <c r="WSG12" s="381"/>
      <c r="WSH12" s="382"/>
      <c r="WSI12" s="383"/>
      <c r="WSJ12" s="383"/>
      <c r="WSK12" s="383"/>
      <c r="WSL12" s="383"/>
      <c r="WSM12" s="383"/>
      <c r="WSN12" s="383"/>
      <c r="WSO12" s="380"/>
      <c r="WSP12" s="376"/>
      <c r="WSQ12" s="376"/>
      <c r="WSR12" s="381"/>
      <c r="WSS12" s="381"/>
      <c r="WST12" s="382"/>
      <c r="WSU12" s="383"/>
      <c r="WSV12" s="383"/>
      <c r="WSW12" s="383"/>
      <c r="WSX12" s="383"/>
      <c r="WSY12" s="383"/>
      <c r="WSZ12" s="383"/>
      <c r="WTA12" s="380"/>
      <c r="WTB12" s="376"/>
      <c r="WTC12" s="376"/>
      <c r="WTD12" s="381"/>
      <c r="WTE12" s="381"/>
      <c r="WTF12" s="382"/>
      <c r="WTG12" s="383"/>
      <c r="WTH12" s="383"/>
      <c r="WTI12" s="383"/>
      <c r="WTJ12" s="383"/>
      <c r="WTK12" s="383"/>
      <c r="WTL12" s="383"/>
      <c r="WTM12" s="380"/>
      <c r="WTN12" s="376"/>
      <c r="WTO12" s="376"/>
      <c r="WTP12" s="381"/>
      <c r="WTQ12" s="381"/>
      <c r="WTR12" s="382"/>
      <c r="WTS12" s="383"/>
      <c r="WTT12" s="383"/>
      <c r="WTU12" s="383"/>
      <c r="WTV12" s="383"/>
      <c r="WTW12" s="383"/>
      <c r="WTX12" s="383"/>
      <c r="WTY12" s="380"/>
      <c r="WTZ12" s="376"/>
      <c r="WUA12" s="376"/>
      <c r="WUB12" s="381"/>
      <c r="WUC12" s="381"/>
      <c r="WUD12" s="382"/>
      <c r="WUE12" s="383"/>
      <c r="WUF12" s="383"/>
      <c r="WUG12" s="383"/>
      <c r="WUH12" s="383"/>
      <c r="WUI12" s="383"/>
      <c r="WUJ12" s="383"/>
      <c r="WUK12" s="380"/>
      <c r="WUL12" s="376"/>
      <c r="WUM12" s="376"/>
      <c r="WUN12" s="381"/>
      <c r="WUO12" s="381"/>
      <c r="WUP12" s="382"/>
      <c r="WUQ12" s="383"/>
      <c r="WUR12" s="383"/>
      <c r="WUS12" s="383"/>
      <c r="WUT12" s="383"/>
      <c r="WUU12" s="383"/>
      <c r="WUV12" s="383"/>
      <c r="WUW12" s="380"/>
      <c r="WUX12" s="376"/>
      <c r="WUY12" s="376"/>
      <c r="WUZ12" s="381"/>
      <c r="WVA12" s="381"/>
      <c r="WVB12" s="382"/>
      <c r="WVC12" s="383"/>
      <c r="WVD12" s="383"/>
      <c r="WVE12" s="383"/>
      <c r="WVF12" s="383"/>
      <c r="WVG12" s="383"/>
      <c r="WVH12" s="383"/>
      <c r="WVI12" s="380"/>
      <c r="WVJ12" s="376"/>
      <c r="WVK12" s="376"/>
      <c r="WVL12" s="381"/>
      <c r="WVM12" s="381"/>
      <c r="WVN12" s="382"/>
      <c r="WVO12" s="383"/>
      <c r="WVP12" s="383"/>
      <c r="WVQ12" s="383"/>
      <c r="WVR12" s="383"/>
      <c r="WVS12" s="383"/>
      <c r="WVT12" s="383"/>
      <c r="WVU12" s="380"/>
      <c r="WVV12" s="376"/>
      <c r="WVW12" s="376"/>
      <c r="WVX12" s="381"/>
      <c r="WVY12" s="381"/>
      <c r="WVZ12" s="382"/>
      <c r="WWA12" s="383"/>
      <c r="WWB12" s="383"/>
      <c r="WWC12" s="383"/>
      <c r="WWD12" s="383"/>
      <c r="WWE12" s="383"/>
      <c r="WWF12" s="383"/>
      <c r="WWG12" s="380"/>
      <c r="WWH12" s="376"/>
      <c r="WWI12" s="376"/>
      <c r="WWJ12" s="381"/>
      <c r="WWK12" s="381"/>
      <c r="WWL12" s="382"/>
      <c r="WWM12" s="383"/>
      <c r="WWN12" s="383"/>
      <c r="WWO12" s="383"/>
      <c r="WWP12" s="383"/>
      <c r="WWQ12" s="383"/>
      <c r="WWR12" s="383"/>
      <c r="WWS12" s="380"/>
      <c r="WWT12" s="376"/>
      <c r="WWU12" s="376"/>
      <c r="WWV12" s="381"/>
      <c r="WWW12" s="381"/>
      <c r="WWX12" s="382"/>
      <c r="WWY12" s="383"/>
      <c r="WWZ12" s="383"/>
      <c r="WXA12" s="383"/>
      <c r="WXB12" s="383"/>
      <c r="WXC12" s="383"/>
      <c r="WXD12" s="383"/>
      <c r="WXE12" s="380"/>
      <c r="WXF12" s="376"/>
      <c r="WXG12" s="376"/>
      <c r="WXH12" s="381"/>
      <c r="WXI12" s="381"/>
      <c r="WXJ12" s="382"/>
      <c r="WXK12" s="383"/>
      <c r="WXL12" s="383"/>
      <c r="WXM12" s="383"/>
      <c r="WXN12" s="383"/>
      <c r="WXO12" s="383"/>
      <c r="WXP12" s="383"/>
      <c r="WXQ12" s="380"/>
      <c r="WXR12" s="376"/>
      <c r="WXS12" s="376"/>
      <c r="WXT12" s="381"/>
      <c r="WXU12" s="381"/>
      <c r="WXV12" s="382"/>
      <c r="WXW12" s="383"/>
      <c r="WXX12" s="383"/>
      <c r="WXY12" s="383"/>
      <c r="WXZ12" s="383"/>
      <c r="WYA12" s="383"/>
      <c r="WYB12" s="383"/>
      <c r="WYC12" s="380"/>
      <c r="WYD12" s="376"/>
      <c r="WYE12" s="376"/>
      <c r="WYF12" s="381"/>
      <c r="WYG12" s="381"/>
      <c r="WYH12" s="382"/>
      <c r="WYI12" s="383"/>
      <c r="WYJ12" s="383"/>
      <c r="WYK12" s="383"/>
      <c r="WYL12" s="383"/>
      <c r="WYM12" s="383"/>
      <c r="WYN12" s="383"/>
      <c r="WYO12" s="380"/>
      <c r="WYP12" s="376"/>
      <c r="WYQ12" s="376"/>
      <c r="WYR12" s="381"/>
      <c r="WYS12" s="381"/>
      <c r="WYT12" s="382"/>
      <c r="WYU12" s="383"/>
      <c r="WYV12" s="383"/>
      <c r="WYW12" s="383"/>
      <c r="WYX12" s="383"/>
      <c r="WYY12" s="383"/>
      <c r="WYZ12" s="383"/>
      <c r="WZA12" s="380"/>
      <c r="WZB12" s="376"/>
      <c r="WZC12" s="376"/>
      <c r="WZD12" s="381"/>
      <c r="WZE12" s="381"/>
      <c r="WZF12" s="382"/>
      <c r="WZG12" s="383"/>
      <c r="WZH12" s="383"/>
      <c r="WZI12" s="383"/>
      <c r="WZJ12" s="383"/>
      <c r="WZK12" s="383"/>
      <c r="WZL12" s="383"/>
      <c r="WZM12" s="380"/>
      <c r="WZN12" s="376"/>
      <c r="WZO12" s="376"/>
      <c r="WZP12" s="381"/>
      <c r="WZQ12" s="381"/>
      <c r="WZR12" s="382"/>
      <c r="WZS12" s="383"/>
      <c r="WZT12" s="383"/>
      <c r="WZU12" s="383"/>
      <c r="WZV12" s="383"/>
      <c r="WZW12" s="383"/>
      <c r="WZX12" s="383"/>
      <c r="WZY12" s="380"/>
      <c r="WZZ12" s="376"/>
      <c r="XAA12" s="376"/>
      <c r="XAB12" s="381"/>
      <c r="XAC12" s="381"/>
      <c r="XAD12" s="382"/>
      <c r="XAE12" s="383"/>
      <c r="XAF12" s="383"/>
      <c r="XAG12" s="383"/>
      <c r="XAH12" s="383"/>
      <c r="XAI12" s="383"/>
      <c r="XAJ12" s="383"/>
      <c r="XAK12" s="380"/>
      <c r="XAL12" s="376"/>
      <c r="XAM12" s="376"/>
      <c r="XAN12" s="381"/>
      <c r="XAO12" s="381"/>
      <c r="XAP12" s="382"/>
      <c r="XAQ12" s="383"/>
      <c r="XAR12" s="383"/>
      <c r="XAS12" s="383"/>
      <c r="XAT12" s="383"/>
      <c r="XAU12" s="383"/>
      <c r="XAV12" s="383"/>
      <c r="XAW12" s="380"/>
      <c r="XAX12" s="376"/>
      <c r="XAY12" s="376"/>
      <c r="XAZ12" s="381"/>
      <c r="XBA12" s="381"/>
      <c r="XBB12" s="382"/>
      <c r="XBC12" s="383"/>
      <c r="XBD12" s="383"/>
      <c r="XBE12" s="383"/>
      <c r="XBF12" s="383"/>
      <c r="XBG12" s="383"/>
      <c r="XBH12" s="383"/>
      <c r="XBI12" s="380"/>
      <c r="XBJ12" s="376"/>
      <c r="XBK12" s="376"/>
      <c r="XBL12" s="381"/>
      <c r="XBM12" s="381"/>
      <c r="XBN12" s="382"/>
      <c r="XBO12" s="383"/>
      <c r="XBP12" s="383"/>
      <c r="XBQ12" s="383"/>
      <c r="XBR12" s="383"/>
      <c r="XBS12" s="383"/>
      <c r="XBT12" s="383"/>
      <c r="XBU12" s="380"/>
      <c r="XBV12" s="376"/>
      <c r="XBW12" s="376"/>
      <c r="XBX12" s="381"/>
      <c r="XBY12" s="381"/>
      <c r="XBZ12" s="382"/>
      <c r="XCA12" s="383"/>
      <c r="XCB12" s="383"/>
      <c r="XCC12" s="383"/>
      <c r="XCD12" s="383"/>
      <c r="XCE12" s="383"/>
      <c r="XCF12" s="383"/>
      <c r="XCG12" s="380"/>
      <c r="XCH12" s="376"/>
      <c r="XCI12" s="376"/>
      <c r="XCJ12" s="381"/>
      <c r="XCK12" s="381"/>
      <c r="XCL12" s="382"/>
      <c r="XCM12" s="383"/>
      <c r="XCN12" s="383"/>
      <c r="XCO12" s="383"/>
      <c r="XCP12" s="383"/>
      <c r="XCQ12" s="383"/>
      <c r="XCR12" s="383"/>
      <c r="XCS12" s="380"/>
      <c r="XCT12" s="376"/>
      <c r="XCU12" s="376"/>
      <c r="XCV12" s="381"/>
      <c r="XCW12" s="381"/>
      <c r="XCX12" s="382"/>
      <c r="XCY12" s="383"/>
      <c r="XCZ12" s="383"/>
      <c r="XDA12" s="383"/>
      <c r="XDB12" s="383"/>
      <c r="XDC12" s="383"/>
      <c r="XDD12" s="383"/>
      <c r="XDE12" s="380"/>
      <c r="XDF12" s="376"/>
      <c r="XDG12" s="376"/>
      <c r="XDH12" s="381"/>
      <c r="XDI12" s="381"/>
      <c r="XDJ12" s="382"/>
      <c r="XDK12" s="383"/>
      <c r="XDL12" s="383"/>
      <c r="XDM12" s="383"/>
      <c r="XDN12" s="383"/>
      <c r="XDO12" s="383"/>
      <c r="XDP12" s="383"/>
      <c r="XDQ12" s="380"/>
      <c r="XDR12" s="376"/>
      <c r="XDS12" s="376"/>
      <c r="XDT12" s="381"/>
      <c r="XDU12" s="381"/>
      <c r="XDV12" s="382"/>
      <c r="XDW12" s="383"/>
      <c r="XDX12" s="383"/>
      <c r="XDY12" s="383"/>
      <c r="XDZ12" s="383"/>
      <c r="XEA12" s="383"/>
      <c r="XEB12" s="383"/>
      <c r="XEC12" s="380"/>
      <c r="XED12" s="376"/>
      <c r="XEE12" s="376"/>
      <c r="XEF12" s="381"/>
      <c r="XEG12" s="381"/>
      <c r="XEH12" s="382"/>
      <c r="XEI12" s="383"/>
      <c r="XEJ12" s="383"/>
      <c r="XEK12" s="383"/>
      <c r="XEL12" s="383"/>
      <c r="XEM12" s="383"/>
      <c r="XEN12" s="383"/>
      <c r="XEO12" s="380"/>
      <c r="XEP12" s="376"/>
      <c r="XEQ12" s="376"/>
      <c r="XER12" s="381"/>
      <c r="XES12" s="381"/>
      <c r="XET12" s="382"/>
      <c r="XEU12" s="383"/>
      <c r="XEV12" s="383"/>
      <c r="XEW12" s="383"/>
      <c r="XEX12" s="383"/>
      <c r="XEY12" s="383"/>
      <c r="XEZ12" s="383"/>
      <c r="XFA12" s="380"/>
      <c r="XFB12" s="376"/>
      <c r="XFC12" s="376"/>
      <c r="XFD12" s="381"/>
    </row>
    <row r="13" spans="1:16384" s="372" customFormat="1">
      <c r="A13" s="398" t="s">
        <v>1335</v>
      </c>
      <c r="B13" s="399" t="s">
        <v>1336</v>
      </c>
      <c r="C13" s="399"/>
      <c r="D13" s="400">
        <v>45706</v>
      </c>
      <c r="E13" s="400">
        <v>45713</v>
      </c>
      <c r="F13" s="401">
        <v>29109.405624268322</v>
      </c>
      <c r="G13" s="402">
        <f>F13</f>
        <v>29109.405624268322</v>
      </c>
      <c r="H13" s="402"/>
      <c r="I13" s="402"/>
      <c r="J13" s="402"/>
      <c r="K13" s="402"/>
      <c r="L13" s="402"/>
    </row>
    <row r="14" spans="1:16384" outlineLevel="1">
      <c r="A14" s="403" t="s">
        <v>1337</v>
      </c>
      <c r="B14" s="404" t="s">
        <v>1338</v>
      </c>
      <c r="C14" s="404">
        <v>5</v>
      </c>
      <c r="D14" s="405">
        <v>45706</v>
      </c>
      <c r="E14" s="405">
        <v>45706</v>
      </c>
      <c r="F14" s="406"/>
      <c r="G14" s="407"/>
      <c r="H14" s="408"/>
      <c r="I14" s="408"/>
      <c r="J14" s="408"/>
      <c r="K14" s="408"/>
      <c r="L14" s="408"/>
    </row>
    <row r="15" spans="1:16384" outlineLevel="1">
      <c r="A15" s="403" t="s">
        <v>1339</v>
      </c>
      <c r="B15" s="404" t="s">
        <v>1338</v>
      </c>
      <c r="C15" s="404">
        <v>7</v>
      </c>
      <c r="D15" s="405">
        <v>45707</v>
      </c>
      <c r="E15" s="405">
        <v>45707</v>
      </c>
      <c r="F15" s="406"/>
      <c r="G15" s="407"/>
      <c r="H15" s="408"/>
      <c r="I15" s="408"/>
      <c r="J15" s="408"/>
      <c r="K15" s="408"/>
      <c r="L15" s="408"/>
    </row>
    <row r="16" spans="1:16384" outlineLevel="1">
      <c r="A16" s="403" t="s">
        <v>1340</v>
      </c>
      <c r="B16" s="404" t="s">
        <v>1332</v>
      </c>
      <c r="C16" s="404">
        <v>8</v>
      </c>
      <c r="D16" s="405">
        <v>45708</v>
      </c>
      <c r="E16" s="405">
        <v>45710</v>
      </c>
      <c r="F16" s="406"/>
      <c r="G16" s="407"/>
      <c r="H16" s="408"/>
      <c r="I16" s="408"/>
      <c r="J16" s="408"/>
      <c r="K16" s="408"/>
      <c r="L16" s="408"/>
    </row>
    <row r="17" spans="1:12" outlineLevel="1">
      <c r="A17" s="403" t="s">
        <v>1341</v>
      </c>
      <c r="B17" s="404" t="s">
        <v>1342</v>
      </c>
      <c r="C17" s="404">
        <v>9</v>
      </c>
      <c r="D17" s="405">
        <v>45711</v>
      </c>
      <c r="E17" s="405">
        <v>45712</v>
      </c>
      <c r="F17" s="406"/>
      <c r="G17" s="407"/>
      <c r="H17" s="408"/>
      <c r="I17" s="408"/>
      <c r="J17" s="408"/>
      <c r="K17" s="408"/>
      <c r="L17" s="408"/>
    </row>
    <row r="18" spans="1:12" outlineLevel="1">
      <c r="A18" s="403" t="s">
        <v>1343</v>
      </c>
      <c r="B18" s="404" t="s">
        <v>1338</v>
      </c>
      <c r="C18" s="404" t="s">
        <v>1344</v>
      </c>
      <c r="D18" s="405">
        <v>45713</v>
      </c>
      <c r="E18" s="405">
        <v>45713</v>
      </c>
      <c r="F18" s="406"/>
      <c r="G18" s="407"/>
      <c r="H18" s="408"/>
      <c r="I18" s="408"/>
      <c r="J18" s="408"/>
      <c r="K18" s="408"/>
      <c r="L18" s="408"/>
    </row>
    <row r="19" spans="1:12" s="372" customFormat="1">
      <c r="A19" s="398" t="s">
        <v>1345</v>
      </c>
      <c r="B19" s="399" t="s">
        <v>1346</v>
      </c>
      <c r="C19" s="399"/>
      <c r="D19" s="400">
        <v>45714</v>
      </c>
      <c r="E19" s="400">
        <v>45720</v>
      </c>
      <c r="F19" s="401">
        <v>20555.732322088606</v>
      </c>
      <c r="G19" s="402">
        <f>'ORÇ. TELHADOS REV'!$J$211+'ORÇ. TELHADOS REV'!$J$213+'ORÇ. TELHADOS REV'!$J$216</f>
        <v>4404.7212312236288</v>
      </c>
      <c r="H19" s="402">
        <f>'ORÇ. TELHADOS REV'!$J$219</f>
        <v>13277.05765383966</v>
      </c>
      <c r="I19" s="402"/>
      <c r="J19" s="402"/>
      <c r="K19" s="402"/>
      <c r="L19" s="402"/>
    </row>
    <row r="20" spans="1:12" outlineLevel="1">
      <c r="A20" s="403" t="s">
        <v>1347</v>
      </c>
      <c r="B20" s="404" t="s">
        <v>1338</v>
      </c>
      <c r="C20" s="404">
        <v>11</v>
      </c>
      <c r="D20" s="405">
        <v>45714</v>
      </c>
      <c r="E20" s="405">
        <v>45714</v>
      </c>
      <c r="F20" s="406"/>
      <c r="G20" s="407"/>
      <c r="H20" s="408"/>
      <c r="I20" s="408"/>
      <c r="J20" s="408"/>
      <c r="K20" s="408"/>
      <c r="L20" s="408"/>
    </row>
    <row r="21" spans="1:12" outlineLevel="1">
      <c r="A21" s="403" t="s">
        <v>1348</v>
      </c>
      <c r="B21" s="404" t="s">
        <v>1338</v>
      </c>
      <c r="C21" s="404">
        <v>13</v>
      </c>
      <c r="D21" s="405">
        <v>45715</v>
      </c>
      <c r="E21" s="405">
        <v>45715</v>
      </c>
      <c r="F21" s="406"/>
      <c r="G21" s="407"/>
      <c r="H21" s="408"/>
      <c r="I21" s="408"/>
      <c r="J21" s="408"/>
      <c r="K21" s="408"/>
      <c r="L21" s="408"/>
    </row>
    <row r="22" spans="1:12" outlineLevel="1">
      <c r="A22" s="403" t="s">
        <v>1339</v>
      </c>
      <c r="B22" s="404" t="s">
        <v>1338</v>
      </c>
      <c r="C22" s="404">
        <v>14</v>
      </c>
      <c r="D22" s="405">
        <v>45716</v>
      </c>
      <c r="E22" s="405">
        <v>45716</v>
      </c>
      <c r="F22" s="406"/>
      <c r="G22" s="407"/>
      <c r="H22" s="408"/>
      <c r="I22" s="408"/>
      <c r="J22" s="408"/>
      <c r="K22" s="408"/>
      <c r="L22" s="408"/>
    </row>
    <row r="23" spans="1:12" outlineLevel="1">
      <c r="A23" s="403" t="s">
        <v>1349</v>
      </c>
      <c r="B23" s="404" t="s">
        <v>1332</v>
      </c>
      <c r="C23" s="404">
        <v>15</v>
      </c>
      <c r="D23" s="405">
        <v>45717</v>
      </c>
      <c r="E23" s="405">
        <v>45719</v>
      </c>
      <c r="F23" s="406"/>
      <c r="G23" s="407"/>
      <c r="H23" s="408"/>
      <c r="I23" s="408"/>
      <c r="J23" s="408"/>
      <c r="K23" s="408"/>
      <c r="L23" s="408"/>
    </row>
    <row r="24" spans="1:12" outlineLevel="1">
      <c r="A24" s="403" t="s">
        <v>1343</v>
      </c>
      <c r="B24" s="404" t="s">
        <v>1338</v>
      </c>
      <c r="C24" s="404" t="s">
        <v>1350</v>
      </c>
      <c r="D24" s="405">
        <v>45720</v>
      </c>
      <c r="E24" s="405">
        <v>45720</v>
      </c>
      <c r="F24" s="406"/>
      <c r="G24" s="407"/>
      <c r="H24" s="408"/>
      <c r="I24" s="408"/>
      <c r="J24" s="408"/>
      <c r="K24" s="408"/>
      <c r="L24" s="408"/>
    </row>
    <row r="25" spans="1:12" s="372" customFormat="1">
      <c r="A25" s="398" t="s">
        <v>1351</v>
      </c>
      <c r="B25" s="399" t="s">
        <v>1334</v>
      </c>
      <c r="C25" s="399"/>
      <c r="D25" s="400">
        <v>45720</v>
      </c>
      <c r="E25" s="400">
        <v>45724</v>
      </c>
      <c r="F25" s="401">
        <v>30919.637626002106</v>
      </c>
      <c r="G25" s="402"/>
      <c r="H25" s="402">
        <f>F25</f>
        <v>30919.637626002106</v>
      </c>
      <c r="I25" s="402"/>
      <c r="J25" s="402"/>
      <c r="K25" s="402"/>
      <c r="L25" s="402"/>
    </row>
    <row r="26" spans="1:12" outlineLevel="1">
      <c r="A26" s="403" t="s">
        <v>1347</v>
      </c>
      <c r="B26" s="404" t="s">
        <v>1338</v>
      </c>
      <c r="C26" s="404">
        <v>16</v>
      </c>
      <c r="D26" s="405">
        <v>45720</v>
      </c>
      <c r="E26" s="405">
        <v>45720</v>
      </c>
      <c r="F26" s="406"/>
      <c r="G26" s="407"/>
      <c r="H26" s="408"/>
      <c r="I26" s="408"/>
      <c r="J26" s="408"/>
      <c r="K26" s="408"/>
      <c r="L26" s="408"/>
    </row>
    <row r="27" spans="1:12" outlineLevel="1">
      <c r="A27" s="403" t="s">
        <v>1348</v>
      </c>
      <c r="B27" s="404" t="s">
        <v>1338</v>
      </c>
      <c r="C27" s="404">
        <v>19</v>
      </c>
      <c r="D27" s="405">
        <v>45721</v>
      </c>
      <c r="E27" s="405">
        <v>45721</v>
      </c>
      <c r="F27" s="406"/>
      <c r="G27" s="407"/>
      <c r="H27" s="408"/>
      <c r="I27" s="408"/>
      <c r="J27" s="408"/>
      <c r="K27" s="408"/>
      <c r="L27" s="408"/>
    </row>
    <row r="28" spans="1:12" outlineLevel="1">
      <c r="A28" s="403" t="s">
        <v>1339</v>
      </c>
      <c r="B28" s="404" t="s">
        <v>1338</v>
      </c>
      <c r="C28" s="404">
        <v>20</v>
      </c>
      <c r="D28" s="405">
        <v>45722</v>
      </c>
      <c r="E28" s="405">
        <v>45722</v>
      </c>
      <c r="F28" s="406"/>
      <c r="G28" s="407"/>
      <c r="H28" s="408"/>
      <c r="I28" s="408"/>
      <c r="J28" s="408"/>
      <c r="K28" s="408"/>
      <c r="L28" s="408"/>
    </row>
    <row r="29" spans="1:12" outlineLevel="1">
      <c r="A29" s="403" t="s">
        <v>1349</v>
      </c>
      <c r="B29" s="404" t="s">
        <v>1338</v>
      </c>
      <c r="C29" s="404">
        <v>21</v>
      </c>
      <c r="D29" s="405">
        <v>45723</v>
      </c>
      <c r="E29" s="405">
        <v>45723</v>
      </c>
      <c r="F29" s="406"/>
      <c r="G29" s="407"/>
      <c r="H29" s="408"/>
      <c r="I29" s="408"/>
      <c r="J29" s="408"/>
      <c r="K29" s="408"/>
      <c r="L29" s="408"/>
    </row>
    <row r="30" spans="1:12" outlineLevel="1">
      <c r="A30" s="403" t="s">
        <v>1343</v>
      </c>
      <c r="B30" s="404" t="s">
        <v>1338</v>
      </c>
      <c r="C30" s="404" t="s">
        <v>1352</v>
      </c>
      <c r="D30" s="405">
        <v>45724</v>
      </c>
      <c r="E30" s="405">
        <v>45724</v>
      </c>
      <c r="F30" s="406"/>
      <c r="G30" s="407"/>
      <c r="H30" s="408"/>
      <c r="I30" s="408"/>
      <c r="J30" s="408"/>
      <c r="K30" s="408"/>
      <c r="L30" s="408"/>
    </row>
    <row r="31" spans="1:12" s="372" customFormat="1">
      <c r="A31" s="398" t="s">
        <v>1353</v>
      </c>
      <c r="B31" s="399" t="s">
        <v>1354</v>
      </c>
      <c r="C31" s="399"/>
      <c r="D31" s="400">
        <v>45724</v>
      </c>
      <c r="E31" s="400">
        <v>45743</v>
      </c>
      <c r="F31" s="401">
        <v>152542.15333104038</v>
      </c>
      <c r="G31" s="402"/>
      <c r="H31" s="402">
        <f>F31</f>
        <v>152542.15333104038</v>
      </c>
      <c r="I31" s="402"/>
      <c r="J31" s="402"/>
      <c r="K31" s="402"/>
      <c r="L31" s="402"/>
    </row>
    <row r="32" spans="1:12" outlineLevel="1">
      <c r="A32" s="403" t="s">
        <v>1347</v>
      </c>
      <c r="B32" s="404" t="s">
        <v>1338</v>
      </c>
      <c r="C32" s="404">
        <v>22</v>
      </c>
      <c r="D32" s="405">
        <v>45724</v>
      </c>
      <c r="E32" s="405">
        <v>45724</v>
      </c>
      <c r="F32" s="406"/>
      <c r="G32" s="408"/>
      <c r="H32" s="407"/>
      <c r="I32" s="408"/>
      <c r="J32" s="408"/>
      <c r="K32" s="408"/>
      <c r="L32" s="408"/>
    </row>
    <row r="33" spans="1:12" outlineLevel="1">
      <c r="A33" s="403" t="s">
        <v>1355</v>
      </c>
      <c r="B33" s="404" t="s">
        <v>1332</v>
      </c>
      <c r="C33" s="404">
        <v>25</v>
      </c>
      <c r="D33" s="405">
        <v>45725</v>
      </c>
      <c r="E33" s="405">
        <v>45727</v>
      </c>
      <c r="F33" s="406"/>
      <c r="G33" s="408"/>
      <c r="H33" s="407"/>
      <c r="I33" s="408"/>
      <c r="J33" s="408"/>
      <c r="K33" s="408"/>
      <c r="L33" s="408"/>
    </row>
    <row r="34" spans="1:12" outlineLevel="1">
      <c r="A34" s="403" t="s">
        <v>1339</v>
      </c>
      <c r="B34" s="404" t="s">
        <v>1338</v>
      </c>
      <c r="C34" s="404">
        <v>26</v>
      </c>
      <c r="D34" s="405">
        <v>45728</v>
      </c>
      <c r="E34" s="405">
        <v>45728</v>
      </c>
      <c r="F34" s="406"/>
      <c r="G34" s="408"/>
      <c r="H34" s="407"/>
      <c r="I34" s="408"/>
      <c r="J34" s="408"/>
      <c r="K34" s="408"/>
      <c r="L34" s="408"/>
    </row>
    <row r="35" spans="1:12" outlineLevel="1">
      <c r="A35" s="403" t="s">
        <v>1340</v>
      </c>
      <c r="B35" s="404" t="s">
        <v>1334</v>
      </c>
      <c r="C35" s="404">
        <v>27</v>
      </c>
      <c r="D35" s="405">
        <v>45729</v>
      </c>
      <c r="E35" s="405">
        <v>45733</v>
      </c>
      <c r="F35" s="406"/>
      <c r="G35" s="408"/>
      <c r="H35" s="407"/>
      <c r="I35" s="408"/>
      <c r="J35" s="408"/>
      <c r="K35" s="408"/>
      <c r="L35" s="408"/>
    </row>
    <row r="36" spans="1:12" outlineLevel="1">
      <c r="A36" s="403" t="s">
        <v>1356</v>
      </c>
      <c r="B36" s="404" t="s">
        <v>1334</v>
      </c>
      <c r="C36" s="404">
        <v>28</v>
      </c>
      <c r="D36" s="405">
        <v>45734</v>
      </c>
      <c r="E36" s="405">
        <v>45738</v>
      </c>
      <c r="F36" s="406"/>
      <c r="G36" s="408"/>
      <c r="H36" s="407"/>
      <c r="I36" s="408"/>
      <c r="J36" s="408"/>
      <c r="K36" s="408"/>
      <c r="L36" s="408"/>
    </row>
    <row r="37" spans="1:12" outlineLevel="1">
      <c r="A37" s="403" t="s">
        <v>1343</v>
      </c>
      <c r="B37" s="404" t="s">
        <v>1334</v>
      </c>
      <c r="C37" s="404" t="s">
        <v>1357</v>
      </c>
      <c r="D37" s="405">
        <v>45739</v>
      </c>
      <c r="E37" s="405">
        <v>45743</v>
      </c>
      <c r="F37" s="406"/>
      <c r="G37" s="408"/>
      <c r="H37" s="407"/>
      <c r="I37" s="408"/>
      <c r="J37" s="408"/>
      <c r="K37" s="408"/>
      <c r="L37" s="408"/>
    </row>
    <row r="38" spans="1:12" s="372" customFormat="1">
      <c r="A38" s="398" t="s">
        <v>1358</v>
      </c>
      <c r="B38" s="399" t="s">
        <v>1354</v>
      </c>
      <c r="C38" s="399"/>
      <c r="D38" s="400">
        <v>45744</v>
      </c>
      <c r="E38" s="400">
        <v>45763</v>
      </c>
      <c r="F38" s="401">
        <v>176516.91812954497</v>
      </c>
      <c r="G38" s="402"/>
      <c r="H38" s="402">
        <v>21576.382599530014</v>
      </c>
      <c r="I38" s="402">
        <f>'ORÇ. TELHADOS REV'!$J$113+'ORÇ. TELHADOS REV'!$J$119+'ORÇ. TELHADOS REV'!$J$122</f>
        <v>154940.53553001495</v>
      </c>
      <c r="J38" s="402"/>
      <c r="K38" s="402"/>
      <c r="L38" s="402"/>
    </row>
    <row r="39" spans="1:12" outlineLevel="1">
      <c r="A39" s="403" t="s">
        <v>1359</v>
      </c>
      <c r="B39" s="404" t="s">
        <v>1338</v>
      </c>
      <c r="C39" s="404">
        <v>30</v>
      </c>
      <c r="D39" s="405">
        <v>45744</v>
      </c>
      <c r="E39" s="405">
        <v>45744</v>
      </c>
      <c r="F39" s="406"/>
      <c r="G39" s="408"/>
      <c r="H39" s="407"/>
      <c r="I39" s="407"/>
      <c r="J39" s="408"/>
      <c r="K39" s="408"/>
      <c r="L39" s="408"/>
    </row>
    <row r="40" spans="1:12" outlineLevel="1">
      <c r="A40" s="403" t="s">
        <v>1355</v>
      </c>
      <c r="B40" s="404" t="s">
        <v>1332</v>
      </c>
      <c r="C40" s="404">
        <v>32</v>
      </c>
      <c r="D40" s="405">
        <v>45745</v>
      </c>
      <c r="E40" s="405">
        <v>45747</v>
      </c>
      <c r="F40" s="406"/>
      <c r="G40" s="408"/>
      <c r="H40" s="407"/>
      <c r="I40" s="407"/>
      <c r="J40" s="408"/>
      <c r="K40" s="408"/>
      <c r="L40" s="408"/>
    </row>
    <row r="41" spans="1:12" outlineLevel="1">
      <c r="A41" s="403" t="s">
        <v>1339</v>
      </c>
      <c r="B41" s="404" t="s">
        <v>1338</v>
      </c>
      <c r="C41" s="404">
        <v>33</v>
      </c>
      <c r="D41" s="405">
        <v>45748</v>
      </c>
      <c r="E41" s="405">
        <v>45748</v>
      </c>
      <c r="F41" s="406"/>
      <c r="G41" s="408"/>
      <c r="H41" s="407"/>
      <c r="I41" s="407"/>
      <c r="J41" s="408"/>
      <c r="K41" s="408"/>
      <c r="L41" s="408"/>
    </row>
    <row r="42" spans="1:12" outlineLevel="1">
      <c r="A42" s="403" t="s">
        <v>1340</v>
      </c>
      <c r="B42" s="404" t="s">
        <v>1334</v>
      </c>
      <c r="C42" s="404">
        <v>34</v>
      </c>
      <c r="D42" s="405">
        <v>45749</v>
      </c>
      <c r="E42" s="405">
        <v>45753</v>
      </c>
      <c r="F42" s="406"/>
      <c r="G42" s="408"/>
      <c r="H42" s="407"/>
      <c r="I42" s="407"/>
      <c r="J42" s="408"/>
      <c r="K42" s="408"/>
      <c r="L42" s="408"/>
    </row>
    <row r="43" spans="1:12" outlineLevel="1">
      <c r="A43" s="403" t="s">
        <v>1356</v>
      </c>
      <c r="B43" s="404" t="s">
        <v>1334</v>
      </c>
      <c r="C43" s="404">
        <v>35</v>
      </c>
      <c r="D43" s="405">
        <v>45754</v>
      </c>
      <c r="E43" s="405">
        <v>45758</v>
      </c>
      <c r="F43" s="406"/>
      <c r="G43" s="408"/>
      <c r="H43" s="407"/>
      <c r="I43" s="407"/>
      <c r="J43" s="408"/>
      <c r="K43" s="408"/>
      <c r="L43" s="408"/>
    </row>
    <row r="44" spans="1:12" outlineLevel="1">
      <c r="A44" s="403" t="s">
        <v>1343</v>
      </c>
      <c r="B44" s="404" t="s">
        <v>1334</v>
      </c>
      <c r="C44" s="404" t="s">
        <v>1360</v>
      </c>
      <c r="D44" s="405">
        <v>45759</v>
      </c>
      <c r="E44" s="405">
        <v>45763</v>
      </c>
      <c r="F44" s="406"/>
      <c r="G44" s="408"/>
      <c r="H44" s="407"/>
      <c r="I44" s="407"/>
      <c r="J44" s="408"/>
      <c r="K44" s="408"/>
      <c r="L44" s="408"/>
    </row>
    <row r="45" spans="1:12" s="372" customFormat="1">
      <c r="A45" s="398" t="s">
        <v>1361</v>
      </c>
      <c r="B45" s="399" t="s">
        <v>1354</v>
      </c>
      <c r="C45" s="399"/>
      <c r="D45" s="400">
        <v>45764</v>
      </c>
      <c r="E45" s="400">
        <v>45783</v>
      </c>
      <c r="F45" s="401">
        <v>83958.964515530868</v>
      </c>
      <c r="G45" s="402"/>
      <c r="H45" s="402"/>
      <c r="I45" s="402">
        <f>'ORÇ. TELHADOS REV'!$J$129+'ORÇ. TELHADOS REV'!$J$137+'ORÇ. TELHADOS REV'!$J$140+'ORÇ. TELHADOS REV'!$J$146</f>
        <v>20710.610860328987</v>
      </c>
      <c r="J45" s="402">
        <f>'ORÇ. TELHADOS REV'!$J$149</f>
        <v>63248.353655201878</v>
      </c>
      <c r="K45" s="402"/>
      <c r="L45" s="402"/>
    </row>
    <row r="46" spans="1:12" outlineLevel="1">
      <c r="A46" s="403" t="s">
        <v>1359</v>
      </c>
      <c r="B46" s="404" t="s">
        <v>1338</v>
      </c>
      <c r="C46" s="404">
        <v>37</v>
      </c>
      <c r="D46" s="405">
        <v>45764</v>
      </c>
      <c r="E46" s="405">
        <v>45764</v>
      </c>
      <c r="F46" s="406"/>
      <c r="G46" s="408"/>
      <c r="H46" s="408"/>
      <c r="I46" s="407"/>
      <c r="J46" s="407"/>
      <c r="K46" s="408"/>
      <c r="L46" s="408"/>
    </row>
    <row r="47" spans="1:12" outlineLevel="1">
      <c r="A47" s="403" t="s">
        <v>1355</v>
      </c>
      <c r="B47" s="404" t="s">
        <v>1332</v>
      </c>
      <c r="C47" s="404">
        <v>39</v>
      </c>
      <c r="D47" s="405">
        <v>45765</v>
      </c>
      <c r="E47" s="405">
        <v>45767</v>
      </c>
      <c r="F47" s="406"/>
      <c r="G47" s="408"/>
      <c r="H47" s="408"/>
      <c r="I47" s="407"/>
      <c r="J47" s="407"/>
      <c r="K47" s="408"/>
      <c r="L47" s="408"/>
    </row>
    <row r="48" spans="1:12" outlineLevel="1">
      <c r="A48" s="403" t="s">
        <v>1339</v>
      </c>
      <c r="B48" s="404" t="s">
        <v>1338</v>
      </c>
      <c r="C48" s="404">
        <v>40</v>
      </c>
      <c r="D48" s="405">
        <v>45768</v>
      </c>
      <c r="E48" s="405">
        <v>45768</v>
      </c>
      <c r="F48" s="406"/>
      <c r="G48" s="408"/>
      <c r="H48" s="408"/>
      <c r="I48" s="407"/>
      <c r="J48" s="407"/>
      <c r="K48" s="408"/>
      <c r="L48" s="408"/>
    </row>
    <row r="49" spans="1:12" outlineLevel="1">
      <c r="A49" s="403" t="s">
        <v>1340</v>
      </c>
      <c r="B49" s="404" t="s">
        <v>1334</v>
      </c>
      <c r="C49" s="404">
        <v>41</v>
      </c>
      <c r="D49" s="405">
        <v>45769</v>
      </c>
      <c r="E49" s="405">
        <v>45773</v>
      </c>
      <c r="F49" s="406"/>
      <c r="G49" s="408"/>
      <c r="H49" s="408"/>
      <c r="I49" s="407"/>
      <c r="J49" s="407"/>
      <c r="K49" s="408"/>
      <c r="L49" s="408"/>
    </row>
    <row r="50" spans="1:12" outlineLevel="1">
      <c r="A50" s="403" t="s">
        <v>1356</v>
      </c>
      <c r="B50" s="404" t="s">
        <v>1334</v>
      </c>
      <c r="C50" s="404">
        <v>42</v>
      </c>
      <c r="D50" s="405">
        <v>45774</v>
      </c>
      <c r="E50" s="405">
        <v>45778</v>
      </c>
      <c r="F50" s="406"/>
      <c r="G50" s="408"/>
      <c r="H50" s="408"/>
      <c r="I50" s="407"/>
      <c r="J50" s="407"/>
      <c r="K50" s="408"/>
      <c r="L50" s="408"/>
    </row>
    <row r="51" spans="1:12" outlineLevel="1">
      <c r="A51" s="403" t="s">
        <v>1343</v>
      </c>
      <c r="B51" s="404" t="s">
        <v>1334</v>
      </c>
      <c r="C51" s="404" t="s">
        <v>1362</v>
      </c>
      <c r="D51" s="405">
        <v>45779</v>
      </c>
      <c r="E51" s="405">
        <v>45783</v>
      </c>
      <c r="F51" s="406"/>
      <c r="G51" s="408"/>
      <c r="H51" s="408"/>
      <c r="I51" s="407"/>
      <c r="J51" s="407"/>
      <c r="K51" s="408"/>
      <c r="L51" s="408"/>
    </row>
    <row r="52" spans="1:12" s="372" customFormat="1">
      <c r="A52" s="398" t="s">
        <v>1363</v>
      </c>
      <c r="B52" s="399" t="s">
        <v>1364</v>
      </c>
      <c r="C52" s="399"/>
      <c r="D52" s="400">
        <v>45784</v>
      </c>
      <c r="E52" s="400">
        <v>45805</v>
      </c>
      <c r="F52" s="401">
        <v>151518.20948053795</v>
      </c>
      <c r="G52" s="402"/>
      <c r="H52" s="402"/>
      <c r="I52" s="402"/>
      <c r="J52" s="402">
        <f>F52</f>
        <v>151518.20948053795</v>
      </c>
      <c r="K52" s="402"/>
      <c r="L52" s="402"/>
    </row>
    <row r="53" spans="1:12" outlineLevel="1">
      <c r="A53" s="403" t="s">
        <v>1359</v>
      </c>
      <c r="B53" s="404" t="s">
        <v>1342</v>
      </c>
      <c r="C53" s="404">
        <v>44</v>
      </c>
      <c r="D53" s="405">
        <v>45784</v>
      </c>
      <c r="E53" s="405">
        <v>45785</v>
      </c>
      <c r="F53" s="406"/>
      <c r="G53" s="408"/>
      <c r="H53" s="408"/>
      <c r="I53" s="408"/>
      <c r="J53" s="407"/>
      <c r="K53" s="408"/>
      <c r="L53" s="408"/>
    </row>
    <row r="54" spans="1:12" outlineLevel="1">
      <c r="A54" s="403" t="s">
        <v>1348</v>
      </c>
      <c r="B54" s="404" t="s">
        <v>1342</v>
      </c>
      <c r="C54" s="404">
        <v>46</v>
      </c>
      <c r="D54" s="405">
        <v>45786</v>
      </c>
      <c r="E54" s="405">
        <v>45787</v>
      </c>
      <c r="F54" s="406"/>
      <c r="G54" s="408"/>
      <c r="H54" s="408"/>
      <c r="I54" s="408"/>
      <c r="J54" s="407"/>
      <c r="K54" s="408"/>
      <c r="L54" s="408"/>
    </row>
    <row r="55" spans="1:12" outlineLevel="1">
      <c r="A55" s="403" t="s">
        <v>1339</v>
      </c>
      <c r="B55" s="404" t="s">
        <v>1338</v>
      </c>
      <c r="C55" s="404">
        <v>47</v>
      </c>
      <c r="D55" s="405">
        <v>45788</v>
      </c>
      <c r="E55" s="405">
        <v>45788</v>
      </c>
      <c r="F55" s="406"/>
      <c r="G55" s="408"/>
      <c r="H55" s="408"/>
      <c r="I55" s="408"/>
      <c r="J55" s="407"/>
      <c r="K55" s="408"/>
      <c r="L55" s="408"/>
    </row>
    <row r="56" spans="1:12" outlineLevel="1">
      <c r="A56" s="403" t="s">
        <v>1365</v>
      </c>
      <c r="B56" s="404" t="s">
        <v>1334</v>
      </c>
      <c r="C56" s="404">
        <v>48</v>
      </c>
      <c r="D56" s="405">
        <v>45789</v>
      </c>
      <c r="E56" s="405">
        <v>45793</v>
      </c>
      <c r="F56" s="406"/>
      <c r="G56" s="408"/>
      <c r="H56" s="408"/>
      <c r="I56" s="408"/>
      <c r="J56" s="407"/>
      <c r="K56" s="408"/>
      <c r="L56" s="408"/>
    </row>
    <row r="57" spans="1:12" outlineLevel="1">
      <c r="A57" s="403" t="s">
        <v>1349</v>
      </c>
      <c r="B57" s="404" t="s">
        <v>1346</v>
      </c>
      <c r="C57" s="404">
        <v>49</v>
      </c>
      <c r="D57" s="405">
        <v>45794</v>
      </c>
      <c r="E57" s="405">
        <v>45800</v>
      </c>
      <c r="F57" s="406"/>
      <c r="G57" s="408"/>
      <c r="H57" s="408"/>
      <c r="I57" s="408"/>
      <c r="J57" s="407"/>
      <c r="K57" s="408"/>
      <c r="L57" s="408"/>
    </row>
    <row r="58" spans="1:12" outlineLevel="1">
      <c r="A58" s="403" t="s">
        <v>1343</v>
      </c>
      <c r="B58" s="404" t="s">
        <v>1334</v>
      </c>
      <c r="C58" s="404" t="s">
        <v>1366</v>
      </c>
      <c r="D58" s="405">
        <v>45801</v>
      </c>
      <c r="E58" s="405">
        <v>45805</v>
      </c>
      <c r="F58" s="406"/>
      <c r="G58" s="408"/>
      <c r="H58" s="408"/>
      <c r="I58" s="408"/>
      <c r="J58" s="407"/>
      <c r="K58" s="408"/>
      <c r="L58" s="408"/>
    </row>
    <row r="59" spans="1:12" s="372" customFormat="1">
      <c r="A59" s="398" t="s">
        <v>1367</v>
      </c>
      <c r="B59" s="399" t="s">
        <v>1368</v>
      </c>
      <c r="C59" s="399"/>
      <c r="D59" s="400">
        <v>45806</v>
      </c>
      <c r="E59" s="400">
        <v>45815</v>
      </c>
      <c r="F59" s="401">
        <v>21307.093421835445</v>
      </c>
      <c r="G59" s="402"/>
      <c r="H59" s="402"/>
      <c r="I59" s="402"/>
      <c r="J59" s="402">
        <f>'ORÇ. TELHADOS REV'!$J$256+'ORÇ. TELHADOS REV'!$J$258+'ORÇ. TELHADOS REV'!$J$261</f>
        <v>3730.2525898734179</v>
      </c>
      <c r="K59" s="402">
        <f>'ORÇ. TELHADOS REV'!$J$264</f>
        <v>14337.965400000001</v>
      </c>
      <c r="L59" s="402"/>
    </row>
    <row r="60" spans="1:12" outlineLevel="1">
      <c r="A60" s="403" t="s">
        <v>1347</v>
      </c>
      <c r="B60" s="404" t="s">
        <v>1338</v>
      </c>
      <c r="C60" s="404">
        <v>51</v>
      </c>
      <c r="D60" s="405">
        <v>45806</v>
      </c>
      <c r="E60" s="405">
        <v>45806</v>
      </c>
      <c r="F60" s="406"/>
      <c r="G60" s="408"/>
      <c r="H60" s="408"/>
      <c r="I60" s="408"/>
      <c r="J60" s="407"/>
      <c r="K60" s="407"/>
      <c r="L60" s="408"/>
    </row>
    <row r="61" spans="1:12" outlineLevel="1">
      <c r="A61" s="403" t="s">
        <v>1348</v>
      </c>
      <c r="B61" s="404" t="s">
        <v>1338</v>
      </c>
      <c r="C61" s="404">
        <v>53</v>
      </c>
      <c r="D61" s="405">
        <v>45807</v>
      </c>
      <c r="E61" s="405">
        <v>45807</v>
      </c>
      <c r="F61" s="406"/>
      <c r="G61" s="408"/>
      <c r="H61" s="408"/>
      <c r="I61" s="408"/>
      <c r="J61" s="407"/>
      <c r="K61" s="407"/>
      <c r="L61" s="408"/>
    </row>
    <row r="62" spans="1:12" outlineLevel="1">
      <c r="A62" s="403" t="s">
        <v>1339</v>
      </c>
      <c r="B62" s="404" t="s">
        <v>1338</v>
      </c>
      <c r="C62" s="404">
        <v>54</v>
      </c>
      <c r="D62" s="405">
        <v>45808</v>
      </c>
      <c r="E62" s="405">
        <v>45808</v>
      </c>
      <c r="F62" s="406"/>
      <c r="G62" s="408"/>
      <c r="H62" s="408"/>
      <c r="I62" s="408"/>
      <c r="J62" s="407"/>
      <c r="K62" s="407"/>
      <c r="L62" s="408"/>
    </row>
    <row r="63" spans="1:12" outlineLevel="1">
      <c r="A63" s="403" t="s">
        <v>1349</v>
      </c>
      <c r="B63" s="404" t="s">
        <v>1332</v>
      </c>
      <c r="C63" s="404">
        <v>55</v>
      </c>
      <c r="D63" s="405">
        <v>45809</v>
      </c>
      <c r="E63" s="405">
        <v>45811</v>
      </c>
      <c r="F63" s="406"/>
      <c r="G63" s="408"/>
      <c r="H63" s="408"/>
      <c r="I63" s="408"/>
      <c r="J63" s="407"/>
      <c r="K63" s="407"/>
      <c r="L63" s="408"/>
    </row>
    <row r="64" spans="1:12" outlineLevel="1">
      <c r="A64" s="403" t="s">
        <v>1369</v>
      </c>
      <c r="B64" s="404" t="s">
        <v>1370</v>
      </c>
      <c r="C64" s="404" t="s">
        <v>1371</v>
      </c>
      <c r="D64" s="405">
        <v>45812</v>
      </c>
      <c r="E64" s="405">
        <v>45815</v>
      </c>
      <c r="F64" s="406"/>
      <c r="G64" s="408"/>
      <c r="H64" s="408"/>
      <c r="I64" s="408"/>
      <c r="J64" s="407"/>
      <c r="K64" s="407"/>
      <c r="L64" s="408"/>
    </row>
    <row r="65" spans="1:16384" s="372" customFormat="1">
      <c r="A65" s="398" t="s">
        <v>1372</v>
      </c>
      <c r="B65" s="399" t="s">
        <v>1373</v>
      </c>
      <c r="C65" s="399"/>
      <c r="D65" s="400">
        <v>45816</v>
      </c>
      <c r="E65" s="400">
        <v>45842</v>
      </c>
      <c r="F65" s="401">
        <v>235449.54332347785</v>
      </c>
      <c r="G65" s="402"/>
      <c r="H65" s="402"/>
      <c r="I65" s="402"/>
      <c r="J65" s="402"/>
      <c r="K65" s="402">
        <f>'ORÇ. TELHADOS REV'!$J$156+'ORÇ. TELHADOS REV'!$J$164+'ORÇ. TELHADOS REV'!$J$167+'ORÇ. TELHADOS REV'!$J$173+'ORÇ. TELHADOS REV'!$J$176/3</f>
        <v>114353.81902183293</v>
      </c>
      <c r="L65" s="402">
        <f>'ORÇ. TELHADOS REV'!$J$176*2/3</f>
        <v>121095.72430164494</v>
      </c>
    </row>
    <row r="66" spans="1:16384" outlineLevel="1">
      <c r="A66" s="403" t="s">
        <v>1359</v>
      </c>
      <c r="B66" s="404" t="s">
        <v>1338</v>
      </c>
      <c r="C66" s="404">
        <v>57</v>
      </c>
      <c r="D66" s="405">
        <v>45816</v>
      </c>
      <c r="E66" s="405">
        <v>45816</v>
      </c>
      <c r="F66" s="406"/>
      <c r="G66" s="408"/>
      <c r="H66" s="408"/>
      <c r="I66" s="408"/>
      <c r="J66" s="408"/>
      <c r="K66" s="407"/>
      <c r="L66" s="407"/>
    </row>
    <row r="67" spans="1:16384" outlineLevel="1">
      <c r="A67" s="403" t="s">
        <v>1355</v>
      </c>
      <c r="B67" s="404" t="s">
        <v>1334</v>
      </c>
      <c r="C67" s="404">
        <v>59</v>
      </c>
      <c r="D67" s="405">
        <v>45817</v>
      </c>
      <c r="E67" s="405">
        <v>45821</v>
      </c>
      <c r="F67" s="406"/>
      <c r="G67" s="408"/>
      <c r="H67" s="408"/>
      <c r="I67" s="408"/>
      <c r="J67" s="408"/>
      <c r="K67" s="407"/>
      <c r="L67" s="407"/>
    </row>
    <row r="68" spans="1:16384" outlineLevel="1">
      <c r="A68" s="403" t="s">
        <v>1339</v>
      </c>
      <c r="B68" s="404" t="s">
        <v>1342</v>
      </c>
      <c r="C68" s="404">
        <v>60</v>
      </c>
      <c r="D68" s="405">
        <v>45822</v>
      </c>
      <c r="E68" s="405">
        <v>45823</v>
      </c>
      <c r="F68" s="406"/>
      <c r="G68" s="408"/>
      <c r="H68" s="408"/>
      <c r="I68" s="408"/>
      <c r="J68" s="408"/>
      <c r="K68" s="407"/>
      <c r="L68" s="407"/>
    </row>
    <row r="69" spans="1:16384" outlineLevel="1">
      <c r="A69" s="403" t="s">
        <v>1340</v>
      </c>
      <c r="B69" s="404" t="s">
        <v>1346</v>
      </c>
      <c r="C69" s="404">
        <v>61</v>
      </c>
      <c r="D69" s="405">
        <v>45824</v>
      </c>
      <c r="E69" s="405">
        <v>45830</v>
      </c>
      <c r="F69" s="406"/>
      <c r="G69" s="408"/>
      <c r="H69" s="408"/>
      <c r="I69" s="408"/>
      <c r="J69" s="408"/>
      <c r="K69" s="407"/>
      <c r="L69" s="407"/>
    </row>
    <row r="70" spans="1:16384" outlineLevel="1">
      <c r="A70" s="403" t="s">
        <v>1356</v>
      </c>
      <c r="B70" s="404" t="s">
        <v>1334</v>
      </c>
      <c r="C70" s="404">
        <v>62</v>
      </c>
      <c r="D70" s="405">
        <v>45831</v>
      </c>
      <c r="E70" s="405">
        <v>45835</v>
      </c>
      <c r="F70" s="406"/>
      <c r="G70" s="408"/>
      <c r="H70" s="408"/>
      <c r="I70" s="408"/>
      <c r="J70" s="408"/>
      <c r="K70" s="407"/>
      <c r="L70" s="407"/>
    </row>
    <row r="71" spans="1:16384" outlineLevel="1">
      <c r="A71" s="403" t="s">
        <v>1343</v>
      </c>
      <c r="B71" s="404" t="s">
        <v>1346</v>
      </c>
      <c r="C71" s="404" t="s">
        <v>1374</v>
      </c>
      <c r="D71" s="405">
        <v>45836</v>
      </c>
      <c r="E71" s="405">
        <v>45842</v>
      </c>
      <c r="F71" s="406"/>
      <c r="G71" s="408"/>
      <c r="H71" s="408"/>
      <c r="I71" s="408"/>
      <c r="J71" s="408"/>
      <c r="K71" s="407"/>
      <c r="L71" s="407"/>
    </row>
    <row r="72" spans="1:16384" s="372" customFormat="1">
      <c r="A72" s="398" t="s">
        <v>1375</v>
      </c>
      <c r="B72" s="399" t="s">
        <v>1373</v>
      </c>
      <c r="C72" s="399"/>
      <c r="D72" s="400">
        <v>45843</v>
      </c>
      <c r="E72" s="400">
        <v>45869</v>
      </c>
      <c r="F72" s="401">
        <v>220185.97418961761</v>
      </c>
      <c r="G72" s="402"/>
      <c r="H72" s="402"/>
      <c r="I72" s="402"/>
      <c r="J72" s="402"/>
      <c r="K72" s="402">
        <f>F72/3</f>
        <v>73395.324729872533</v>
      </c>
      <c r="L72" s="402">
        <f>F72*2/3</f>
        <v>146790.64945974507</v>
      </c>
    </row>
    <row r="73" spans="1:16384" outlineLevel="1">
      <c r="A73" s="377" t="s">
        <v>1359</v>
      </c>
      <c r="B73" s="367" t="s">
        <v>1338</v>
      </c>
      <c r="C73" s="367">
        <v>64</v>
      </c>
      <c r="D73" s="378">
        <v>45843</v>
      </c>
      <c r="E73" s="378">
        <v>45843</v>
      </c>
      <c r="F73" s="395"/>
      <c r="G73" s="397"/>
      <c r="H73" s="397"/>
      <c r="I73" s="397"/>
      <c r="J73" s="397"/>
      <c r="K73" s="397"/>
      <c r="L73" s="396"/>
    </row>
    <row r="74" spans="1:16384" outlineLevel="1">
      <c r="A74" s="377" t="s">
        <v>1355</v>
      </c>
      <c r="B74" s="367" t="s">
        <v>1334</v>
      </c>
      <c r="C74" s="367">
        <v>66</v>
      </c>
      <c r="D74" s="378">
        <v>45844</v>
      </c>
      <c r="E74" s="378">
        <v>45848</v>
      </c>
      <c r="F74" s="395"/>
      <c r="G74" s="397"/>
      <c r="H74" s="397"/>
      <c r="I74" s="397"/>
      <c r="J74" s="397"/>
      <c r="K74" s="397"/>
      <c r="L74" s="396"/>
    </row>
    <row r="75" spans="1:16384" outlineLevel="1">
      <c r="A75" s="377" t="s">
        <v>1339</v>
      </c>
      <c r="B75" s="367" t="s">
        <v>1342</v>
      </c>
      <c r="C75" s="367">
        <v>67</v>
      </c>
      <c r="D75" s="378">
        <v>45849</v>
      </c>
      <c r="E75" s="378">
        <v>45850</v>
      </c>
      <c r="F75" s="395"/>
      <c r="G75" s="397"/>
      <c r="H75" s="397"/>
      <c r="I75" s="397"/>
      <c r="J75" s="397"/>
      <c r="K75" s="397"/>
      <c r="L75" s="396"/>
    </row>
    <row r="76" spans="1:16384" outlineLevel="1">
      <c r="A76" s="377" t="s">
        <v>1340</v>
      </c>
      <c r="B76" s="367" t="s">
        <v>1346</v>
      </c>
      <c r="C76" s="367">
        <v>68</v>
      </c>
      <c r="D76" s="378">
        <v>45851</v>
      </c>
      <c r="E76" s="378">
        <v>45857</v>
      </c>
      <c r="F76" s="395"/>
      <c r="G76" s="397"/>
      <c r="H76" s="397"/>
      <c r="I76" s="397"/>
      <c r="J76" s="397"/>
      <c r="K76" s="397"/>
      <c r="L76" s="396"/>
    </row>
    <row r="77" spans="1:16384" outlineLevel="1">
      <c r="A77" s="377" t="s">
        <v>1356</v>
      </c>
      <c r="B77" s="367" t="s">
        <v>1334</v>
      </c>
      <c r="C77" s="367">
        <v>69</v>
      </c>
      <c r="D77" s="378">
        <v>45858</v>
      </c>
      <c r="E77" s="378">
        <v>45862</v>
      </c>
      <c r="F77" s="395"/>
      <c r="G77" s="397"/>
      <c r="H77" s="397"/>
      <c r="I77" s="397"/>
      <c r="J77" s="397"/>
      <c r="K77" s="397"/>
      <c r="L77" s="396"/>
    </row>
    <row r="78" spans="1:16384" outlineLevel="1">
      <c r="A78" s="377" t="s">
        <v>1343</v>
      </c>
      <c r="B78" s="367" t="s">
        <v>1346</v>
      </c>
      <c r="C78" s="367" t="s">
        <v>1376</v>
      </c>
      <c r="D78" s="378">
        <v>45863</v>
      </c>
      <c r="E78" s="378">
        <v>45869</v>
      </c>
      <c r="F78" s="395"/>
      <c r="G78" s="397"/>
      <c r="H78" s="397"/>
      <c r="I78" s="397"/>
      <c r="J78" s="397"/>
      <c r="K78" s="397"/>
      <c r="L78" s="396"/>
    </row>
    <row r="79" spans="1:16384" s="384" customFormat="1">
      <c r="A79" s="373" t="s">
        <v>1390</v>
      </c>
      <c r="B79" s="374"/>
      <c r="C79" s="374"/>
      <c r="D79" s="375"/>
      <c r="E79" s="375"/>
      <c r="F79" s="393">
        <f>'ORÇ. TELHADOS REV'!$J$270</f>
        <v>25082.9</v>
      </c>
      <c r="G79" s="394"/>
      <c r="H79" s="394"/>
      <c r="I79" s="394"/>
      <c r="J79" s="394"/>
      <c r="K79" s="394"/>
      <c r="L79" s="394">
        <f>F79</f>
        <v>25082.9</v>
      </c>
      <c r="M79" s="380"/>
      <c r="N79" s="380"/>
      <c r="O79" s="376"/>
      <c r="P79" s="381"/>
      <c r="Q79" s="381"/>
      <c r="R79" s="382"/>
      <c r="S79" s="383"/>
      <c r="T79" s="383"/>
      <c r="U79" s="383"/>
      <c r="V79" s="383"/>
      <c r="W79" s="383"/>
      <c r="X79" s="383"/>
      <c r="Y79" s="380"/>
      <c r="Z79" s="376"/>
      <c r="AA79" s="376"/>
      <c r="AB79" s="381"/>
      <c r="AC79" s="381"/>
      <c r="AD79" s="382"/>
      <c r="AE79" s="383"/>
      <c r="AF79" s="383"/>
      <c r="AG79" s="383"/>
      <c r="AH79" s="383"/>
      <c r="AI79" s="383"/>
      <c r="AJ79" s="383"/>
      <c r="AK79" s="380"/>
      <c r="AL79" s="376"/>
      <c r="AM79" s="376"/>
      <c r="AN79" s="381"/>
      <c r="AO79" s="381"/>
      <c r="AP79" s="382"/>
      <c r="AQ79" s="383"/>
      <c r="AR79" s="383"/>
      <c r="AS79" s="383"/>
      <c r="AT79" s="383"/>
      <c r="AU79" s="383"/>
      <c r="AV79" s="383"/>
      <c r="AW79" s="380"/>
      <c r="AX79" s="376"/>
      <c r="AY79" s="376"/>
      <c r="AZ79" s="381"/>
      <c r="BA79" s="381"/>
      <c r="BB79" s="382"/>
      <c r="BC79" s="383"/>
      <c r="BD79" s="383"/>
      <c r="BE79" s="383"/>
      <c r="BF79" s="383"/>
      <c r="BG79" s="383"/>
      <c r="BH79" s="383"/>
      <c r="BI79" s="380"/>
      <c r="BJ79" s="376"/>
      <c r="BK79" s="376"/>
      <c r="BL79" s="381"/>
      <c r="BM79" s="381"/>
      <c r="BN79" s="382"/>
      <c r="BO79" s="383"/>
      <c r="BP79" s="383"/>
      <c r="BQ79" s="383"/>
      <c r="BR79" s="383"/>
      <c r="BS79" s="383"/>
      <c r="BT79" s="383"/>
      <c r="BU79" s="380"/>
      <c r="BV79" s="376"/>
      <c r="BW79" s="376"/>
      <c r="BX79" s="381"/>
      <c r="BY79" s="381"/>
      <c r="BZ79" s="382"/>
      <c r="CA79" s="383"/>
      <c r="CB79" s="383"/>
      <c r="CC79" s="383"/>
      <c r="CD79" s="383"/>
      <c r="CE79" s="383"/>
      <c r="CF79" s="383"/>
      <c r="CG79" s="380"/>
      <c r="CH79" s="376"/>
      <c r="CI79" s="376"/>
      <c r="CJ79" s="381"/>
      <c r="CK79" s="381"/>
      <c r="CL79" s="382"/>
      <c r="CM79" s="383"/>
      <c r="CN79" s="383"/>
      <c r="CO79" s="383"/>
      <c r="CP79" s="383"/>
      <c r="CQ79" s="383"/>
      <c r="CR79" s="383"/>
      <c r="CS79" s="380"/>
      <c r="CT79" s="376"/>
      <c r="CU79" s="376"/>
      <c r="CV79" s="381"/>
      <c r="CW79" s="381"/>
      <c r="CX79" s="382"/>
      <c r="CY79" s="383"/>
      <c r="CZ79" s="383"/>
      <c r="DA79" s="383"/>
      <c r="DB79" s="383"/>
      <c r="DC79" s="383"/>
      <c r="DD79" s="383"/>
      <c r="DE79" s="380"/>
      <c r="DF79" s="376"/>
      <c r="DG79" s="376"/>
      <c r="DH79" s="381"/>
      <c r="DI79" s="381"/>
      <c r="DJ79" s="382"/>
      <c r="DK79" s="383"/>
      <c r="DL79" s="383"/>
      <c r="DM79" s="383"/>
      <c r="DN79" s="383"/>
      <c r="DO79" s="383"/>
      <c r="DP79" s="383"/>
      <c r="DQ79" s="380"/>
      <c r="DR79" s="376"/>
      <c r="DS79" s="376"/>
      <c r="DT79" s="381"/>
      <c r="DU79" s="381"/>
      <c r="DV79" s="382"/>
      <c r="DW79" s="383"/>
      <c r="DX79" s="383"/>
      <c r="DY79" s="383"/>
      <c r="DZ79" s="383"/>
      <c r="EA79" s="383"/>
      <c r="EB79" s="383"/>
      <c r="EC79" s="380"/>
      <c r="ED79" s="376"/>
      <c r="EE79" s="376"/>
      <c r="EF79" s="381"/>
      <c r="EG79" s="381"/>
      <c r="EH79" s="382"/>
      <c r="EI79" s="383"/>
      <c r="EJ79" s="383"/>
      <c r="EK79" s="383"/>
      <c r="EL79" s="383"/>
      <c r="EM79" s="383"/>
      <c r="EN79" s="383"/>
      <c r="EO79" s="380"/>
      <c r="EP79" s="376"/>
      <c r="EQ79" s="376"/>
      <c r="ER79" s="381"/>
      <c r="ES79" s="381"/>
      <c r="ET79" s="382"/>
      <c r="EU79" s="383"/>
      <c r="EV79" s="383"/>
      <c r="EW79" s="383"/>
      <c r="EX79" s="383"/>
      <c r="EY79" s="383"/>
      <c r="EZ79" s="383"/>
      <c r="FA79" s="380"/>
      <c r="FB79" s="376"/>
      <c r="FC79" s="376"/>
      <c r="FD79" s="381"/>
      <c r="FE79" s="381"/>
      <c r="FF79" s="382"/>
      <c r="FG79" s="383"/>
      <c r="FH79" s="383"/>
      <c r="FI79" s="383"/>
      <c r="FJ79" s="383"/>
      <c r="FK79" s="383"/>
      <c r="FL79" s="383"/>
      <c r="FM79" s="380"/>
      <c r="FN79" s="376"/>
      <c r="FO79" s="376"/>
      <c r="FP79" s="381"/>
      <c r="FQ79" s="381"/>
      <c r="FR79" s="382"/>
      <c r="FS79" s="383"/>
      <c r="FT79" s="383"/>
      <c r="FU79" s="383"/>
      <c r="FV79" s="383"/>
      <c r="FW79" s="383"/>
      <c r="FX79" s="383"/>
      <c r="FY79" s="380"/>
      <c r="FZ79" s="376"/>
      <c r="GA79" s="376"/>
      <c r="GB79" s="381"/>
      <c r="GC79" s="381"/>
      <c r="GD79" s="382"/>
      <c r="GE79" s="383"/>
      <c r="GF79" s="383"/>
      <c r="GG79" s="383"/>
      <c r="GH79" s="383"/>
      <c r="GI79" s="383"/>
      <c r="GJ79" s="383"/>
      <c r="GK79" s="380"/>
      <c r="GL79" s="376"/>
      <c r="GM79" s="376"/>
      <c r="GN79" s="381"/>
      <c r="GO79" s="381"/>
      <c r="GP79" s="382"/>
      <c r="GQ79" s="383"/>
      <c r="GR79" s="383"/>
      <c r="GS79" s="383"/>
      <c r="GT79" s="383"/>
      <c r="GU79" s="383"/>
      <c r="GV79" s="383"/>
      <c r="GW79" s="380"/>
      <c r="GX79" s="376"/>
      <c r="GY79" s="376"/>
      <c r="GZ79" s="381"/>
      <c r="HA79" s="381"/>
      <c r="HB79" s="382"/>
      <c r="HC79" s="383"/>
      <c r="HD79" s="383"/>
      <c r="HE79" s="383"/>
      <c r="HF79" s="383"/>
      <c r="HG79" s="383"/>
      <c r="HH79" s="383"/>
      <c r="HI79" s="380"/>
      <c r="HJ79" s="376"/>
      <c r="HK79" s="376"/>
      <c r="HL79" s="381"/>
      <c r="HM79" s="381"/>
      <c r="HN79" s="382"/>
      <c r="HO79" s="383"/>
      <c r="HP79" s="383"/>
      <c r="HQ79" s="383"/>
      <c r="HR79" s="383"/>
      <c r="HS79" s="383"/>
      <c r="HT79" s="383"/>
      <c r="HU79" s="380"/>
      <c r="HV79" s="376"/>
      <c r="HW79" s="376"/>
      <c r="HX79" s="381"/>
      <c r="HY79" s="381"/>
      <c r="HZ79" s="382"/>
      <c r="IA79" s="383"/>
      <c r="IB79" s="383"/>
      <c r="IC79" s="383"/>
      <c r="ID79" s="383"/>
      <c r="IE79" s="383"/>
      <c r="IF79" s="383"/>
      <c r="IG79" s="380"/>
      <c r="IH79" s="376"/>
      <c r="II79" s="376"/>
      <c r="IJ79" s="381"/>
      <c r="IK79" s="381"/>
      <c r="IL79" s="382"/>
      <c r="IM79" s="383"/>
      <c r="IN79" s="383"/>
      <c r="IO79" s="383"/>
      <c r="IP79" s="383"/>
      <c r="IQ79" s="383"/>
      <c r="IR79" s="383"/>
      <c r="IS79" s="380"/>
      <c r="IT79" s="376"/>
      <c r="IU79" s="376"/>
      <c r="IV79" s="381"/>
      <c r="IW79" s="381"/>
      <c r="IX79" s="382"/>
      <c r="IY79" s="383"/>
      <c r="IZ79" s="383"/>
      <c r="JA79" s="383"/>
      <c r="JB79" s="383"/>
      <c r="JC79" s="383"/>
      <c r="JD79" s="383"/>
      <c r="JE79" s="380"/>
      <c r="JF79" s="376"/>
      <c r="JG79" s="376"/>
      <c r="JH79" s="381"/>
      <c r="JI79" s="381"/>
      <c r="JJ79" s="382"/>
      <c r="JK79" s="383"/>
      <c r="JL79" s="383"/>
      <c r="JM79" s="383"/>
      <c r="JN79" s="383"/>
      <c r="JO79" s="383"/>
      <c r="JP79" s="383"/>
      <c r="JQ79" s="380"/>
      <c r="JR79" s="376"/>
      <c r="JS79" s="376"/>
      <c r="JT79" s="381"/>
      <c r="JU79" s="381"/>
      <c r="JV79" s="382"/>
      <c r="JW79" s="383"/>
      <c r="JX79" s="383"/>
      <c r="JY79" s="383"/>
      <c r="JZ79" s="383"/>
      <c r="KA79" s="383"/>
      <c r="KB79" s="383"/>
      <c r="KC79" s="380"/>
      <c r="KD79" s="376"/>
      <c r="KE79" s="376"/>
      <c r="KF79" s="381"/>
      <c r="KG79" s="381"/>
      <c r="KH79" s="382"/>
      <c r="KI79" s="383"/>
      <c r="KJ79" s="383"/>
      <c r="KK79" s="383"/>
      <c r="KL79" s="383"/>
      <c r="KM79" s="383"/>
      <c r="KN79" s="383"/>
      <c r="KO79" s="380"/>
      <c r="KP79" s="376"/>
      <c r="KQ79" s="376"/>
      <c r="KR79" s="381"/>
      <c r="KS79" s="381"/>
      <c r="KT79" s="382"/>
      <c r="KU79" s="383"/>
      <c r="KV79" s="383"/>
      <c r="KW79" s="383"/>
      <c r="KX79" s="383"/>
      <c r="KY79" s="383"/>
      <c r="KZ79" s="383"/>
      <c r="LA79" s="380"/>
      <c r="LB79" s="376"/>
      <c r="LC79" s="376"/>
      <c r="LD79" s="381"/>
      <c r="LE79" s="381"/>
      <c r="LF79" s="382"/>
      <c r="LG79" s="383"/>
      <c r="LH79" s="383"/>
      <c r="LI79" s="383"/>
      <c r="LJ79" s="383"/>
      <c r="LK79" s="383"/>
      <c r="LL79" s="383"/>
      <c r="LM79" s="380"/>
      <c r="LN79" s="376"/>
      <c r="LO79" s="376"/>
      <c r="LP79" s="381"/>
      <c r="LQ79" s="381"/>
      <c r="LR79" s="382"/>
      <c r="LS79" s="383"/>
      <c r="LT79" s="383"/>
      <c r="LU79" s="383"/>
      <c r="LV79" s="383"/>
      <c r="LW79" s="383"/>
      <c r="LX79" s="383"/>
      <c r="LY79" s="380"/>
      <c r="LZ79" s="376"/>
      <c r="MA79" s="376"/>
      <c r="MB79" s="381"/>
      <c r="MC79" s="381"/>
      <c r="MD79" s="382"/>
      <c r="ME79" s="383"/>
      <c r="MF79" s="383"/>
      <c r="MG79" s="383"/>
      <c r="MH79" s="383"/>
      <c r="MI79" s="383"/>
      <c r="MJ79" s="383"/>
      <c r="MK79" s="380"/>
      <c r="ML79" s="376"/>
      <c r="MM79" s="376"/>
      <c r="MN79" s="381"/>
      <c r="MO79" s="381"/>
      <c r="MP79" s="382"/>
      <c r="MQ79" s="383"/>
      <c r="MR79" s="383"/>
      <c r="MS79" s="383"/>
      <c r="MT79" s="383"/>
      <c r="MU79" s="383"/>
      <c r="MV79" s="383"/>
      <c r="MW79" s="380"/>
      <c r="MX79" s="376"/>
      <c r="MY79" s="376"/>
      <c r="MZ79" s="381"/>
      <c r="NA79" s="381"/>
      <c r="NB79" s="382"/>
      <c r="NC79" s="383"/>
      <c r="ND79" s="383"/>
      <c r="NE79" s="383"/>
      <c r="NF79" s="383"/>
      <c r="NG79" s="383"/>
      <c r="NH79" s="383"/>
      <c r="NI79" s="380"/>
      <c r="NJ79" s="376"/>
      <c r="NK79" s="376"/>
      <c r="NL79" s="381"/>
      <c r="NM79" s="381"/>
      <c r="NN79" s="382"/>
      <c r="NO79" s="383"/>
      <c r="NP79" s="383"/>
      <c r="NQ79" s="383"/>
      <c r="NR79" s="383"/>
      <c r="NS79" s="383"/>
      <c r="NT79" s="383"/>
      <c r="NU79" s="380"/>
      <c r="NV79" s="376"/>
      <c r="NW79" s="376"/>
      <c r="NX79" s="381"/>
      <c r="NY79" s="381"/>
      <c r="NZ79" s="382"/>
      <c r="OA79" s="383"/>
      <c r="OB79" s="383"/>
      <c r="OC79" s="383"/>
      <c r="OD79" s="383"/>
      <c r="OE79" s="383"/>
      <c r="OF79" s="383"/>
      <c r="OG79" s="380"/>
      <c r="OH79" s="376"/>
      <c r="OI79" s="376"/>
      <c r="OJ79" s="381"/>
      <c r="OK79" s="381"/>
      <c r="OL79" s="382"/>
      <c r="OM79" s="383"/>
      <c r="ON79" s="383"/>
      <c r="OO79" s="383"/>
      <c r="OP79" s="383"/>
      <c r="OQ79" s="383"/>
      <c r="OR79" s="383"/>
      <c r="OS79" s="380"/>
      <c r="OT79" s="376"/>
      <c r="OU79" s="376"/>
      <c r="OV79" s="381"/>
      <c r="OW79" s="381"/>
      <c r="OX79" s="382"/>
      <c r="OY79" s="383"/>
      <c r="OZ79" s="383"/>
      <c r="PA79" s="383"/>
      <c r="PB79" s="383"/>
      <c r="PC79" s="383"/>
      <c r="PD79" s="383"/>
      <c r="PE79" s="380"/>
      <c r="PF79" s="376"/>
      <c r="PG79" s="376"/>
      <c r="PH79" s="381"/>
      <c r="PI79" s="381"/>
      <c r="PJ79" s="382"/>
      <c r="PK79" s="383"/>
      <c r="PL79" s="383"/>
      <c r="PM79" s="383"/>
      <c r="PN79" s="383"/>
      <c r="PO79" s="383"/>
      <c r="PP79" s="383"/>
      <c r="PQ79" s="380"/>
      <c r="PR79" s="376"/>
      <c r="PS79" s="376"/>
      <c r="PT79" s="381"/>
      <c r="PU79" s="381"/>
      <c r="PV79" s="382"/>
      <c r="PW79" s="383"/>
      <c r="PX79" s="383"/>
      <c r="PY79" s="383"/>
      <c r="PZ79" s="383"/>
      <c r="QA79" s="383"/>
      <c r="QB79" s="383"/>
      <c r="QC79" s="380"/>
      <c r="QD79" s="376"/>
      <c r="QE79" s="376"/>
      <c r="QF79" s="381"/>
      <c r="QG79" s="381"/>
      <c r="QH79" s="382"/>
      <c r="QI79" s="383"/>
      <c r="QJ79" s="383"/>
      <c r="QK79" s="383"/>
      <c r="QL79" s="383"/>
      <c r="QM79" s="383"/>
      <c r="QN79" s="383"/>
      <c r="QO79" s="380"/>
      <c r="QP79" s="376"/>
      <c r="QQ79" s="376"/>
      <c r="QR79" s="381"/>
      <c r="QS79" s="381"/>
      <c r="QT79" s="382"/>
      <c r="QU79" s="383"/>
      <c r="QV79" s="383"/>
      <c r="QW79" s="383"/>
      <c r="QX79" s="383"/>
      <c r="QY79" s="383"/>
      <c r="QZ79" s="383"/>
      <c r="RA79" s="380"/>
      <c r="RB79" s="376"/>
      <c r="RC79" s="376"/>
      <c r="RD79" s="381"/>
      <c r="RE79" s="381"/>
      <c r="RF79" s="382"/>
      <c r="RG79" s="383"/>
      <c r="RH79" s="383"/>
      <c r="RI79" s="383"/>
      <c r="RJ79" s="383"/>
      <c r="RK79" s="383"/>
      <c r="RL79" s="383"/>
      <c r="RM79" s="380"/>
      <c r="RN79" s="376"/>
      <c r="RO79" s="376"/>
      <c r="RP79" s="381"/>
      <c r="RQ79" s="381"/>
      <c r="RR79" s="382"/>
      <c r="RS79" s="383"/>
      <c r="RT79" s="383"/>
      <c r="RU79" s="383"/>
      <c r="RV79" s="383"/>
      <c r="RW79" s="383"/>
      <c r="RX79" s="383"/>
      <c r="RY79" s="380"/>
      <c r="RZ79" s="376"/>
      <c r="SA79" s="376"/>
      <c r="SB79" s="381"/>
      <c r="SC79" s="381"/>
      <c r="SD79" s="382"/>
      <c r="SE79" s="383"/>
      <c r="SF79" s="383"/>
      <c r="SG79" s="383"/>
      <c r="SH79" s="383"/>
      <c r="SI79" s="383"/>
      <c r="SJ79" s="383"/>
      <c r="SK79" s="380"/>
      <c r="SL79" s="376"/>
      <c r="SM79" s="376"/>
      <c r="SN79" s="381"/>
      <c r="SO79" s="381"/>
      <c r="SP79" s="382"/>
      <c r="SQ79" s="383"/>
      <c r="SR79" s="383"/>
      <c r="SS79" s="383"/>
      <c r="ST79" s="383"/>
      <c r="SU79" s="383"/>
      <c r="SV79" s="383"/>
      <c r="SW79" s="380"/>
      <c r="SX79" s="376"/>
      <c r="SY79" s="376"/>
      <c r="SZ79" s="381"/>
      <c r="TA79" s="381"/>
      <c r="TB79" s="382"/>
      <c r="TC79" s="383"/>
      <c r="TD79" s="383"/>
      <c r="TE79" s="383"/>
      <c r="TF79" s="383"/>
      <c r="TG79" s="383"/>
      <c r="TH79" s="383"/>
      <c r="TI79" s="380"/>
      <c r="TJ79" s="376"/>
      <c r="TK79" s="376"/>
      <c r="TL79" s="381"/>
      <c r="TM79" s="381"/>
      <c r="TN79" s="382"/>
      <c r="TO79" s="383"/>
      <c r="TP79" s="383"/>
      <c r="TQ79" s="383"/>
      <c r="TR79" s="383"/>
      <c r="TS79" s="383"/>
      <c r="TT79" s="383"/>
      <c r="TU79" s="380"/>
      <c r="TV79" s="376"/>
      <c r="TW79" s="376"/>
      <c r="TX79" s="381"/>
      <c r="TY79" s="381"/>
      <c r="TZ79" s="382"/>
      <c r="UA79" s="383"/>
      <c r="UB79" s="383"/>
      <c r="UC79" s="383"/>
      <c r="UD79" s="383"/>
      <c r="UE79" s="383"/>
      <c r="UF79" s="383"/>
      <c r="UG79" s="380"/>
      <c r="UH79" s="376"/>
      <c r="UI79" s="376"/>
      <c r="UJ79" s="381"/>
      <c r="UK79" s="381"/>
      <c r="UL79" s="382"/>
      <c r="UM79" s="383"/>
      <c r="UN79" s="383"/>
      <c r="UO79" s="383"/>
      <c r="UP79" s="383"/>
      <c r="UQ79" s="383"/>
      <c r="UR79" s="383"/>
      <c r="US79" s="380"/>
      <c r="UT79" s="376"/>
      <c r="UU79" s="376"/>
      <c r="UV79" s="381"/>
      <c r="UW79" s="381"/>
      <c r="UX79" s="382"/>
      <c r="UY79" s="383"/>
      <c r="UZ79" s="383"/>
      <c r="VA79" s="383"/>
      <c r="VB79" s="383"/>
      <c r="VC79" s="383"/>
      <c r="VD79" s="383"/>
      <c r="VE79" s="380"/>
      <c r="VF79" s="376"/>
      <c r="VG79" s="376"/>
      <c r="VH79" s="381"/>
      <c r="VI79" s="381"/>
      <c r="VJ79" s="382"/>
      <c r="VK79" s="383"/>
      <c r="VL79" s="383"/>
      <c r="VM79" s="383"/>
      <c r="VN79" s="383"/>
      <c r="VO79" s="383"/>
      <c r="VP79" s="383"/>
      <c r="VQ79" s="380"/>
      <c r="VR79" s="376"/>
      <c r="VS79" s="376"/>
      <c r="VT79" s="381"/>
      <c r="VU79" s="381"/>
      <c r="VV79" s="382"/>
      <c r="VW79" s="383"/>
      <c r="VX79" s="383"/>
      <c r="VY79" s="383"/>
      <c r="VZ79" s="383"/>
      <c r="WA79" s="383"/>
      <c r="WB79" s="383"/>
      <c r="WC79" s="380"/>
      <c r="WD79" s="376"/>
      <c r="WE79" s="376"/>
      <c r="WF79" s="381"/>
      <c r="WG79" s="381"/>
      <c r="WH79" s="382"/>
      <c r="WI79" s="383"/>
      <c r="WJ79" s="383"/>
      <c r="WK79" s="383"/>
      <c r="WL79" s="383"/>
      <c r="WM79" s="383"/>
      <c r="WN79" s="383"/>
      <c r="WO79" s="380"/>
      <c r="WP79" s="376"/>
      <c r="WQ79" s="376"/>
      <c r="WR79" s="381"/>
      <c r="WS79" s="381"/>
      <c r="WT79" s="382"/>
      <c r="WU79" s="383"/>
      <c r="WV79" s="383"/>
      <c r="WW79" s="383"/>
      <c r="WX79" s="383"/>
      <c r="WY79" s="383"/>
      <c r="WZ79" s="383"/>
      <c r="XA79" s="380"/>
      <c r="XB79" s="376"/>
      <c r="XC79" s="376"/>
      <c r="XD79" s="381"/>
      <c r="XE79" s="381"/>
      <c r="XF79" s="382"/>
      <c r="XG79" s="383"/>
      <c r="XH79" s="383"/>
      <c r="XI79" s="383"/>
      <c r="XJ79" s="383"/>
      <c r="XK79" s="383"/>
      <c r="XL79" s="383"/>
      <c r="XM79" s="380"/>
      <c r="XN79" s="376"/>
      <c r="XO79" s="376"/>
      <c r="XP79" s="381"/>
      <c r="XQ79" s="381"/>
      <c r="XR79" s="382"/>
      <c r="XS79" s="383"/>
      <c r="XT79" s="383"/>
      <c r="XU79" s="383"/>
      <c r="XV79" s="383"/>
      <c r="XW79" s="383"/>
      <c r="XX79" s="383"/>
      <c r="XY79" s="380"/>
      <c r="XZ79" s="376"/>
      <c r="YA79" s="376"/>
      <c r="YB79" s="381"/>
      <c r="YC79" s="381"/>
      <c r="YD79" s="382"/>
      <c r="YE79" s="383"/>
      <c r="YF79" s="383"/>
      <c r="YG79" s="383"/>
      <c r="YH79" s="383"/>
      <c r="YI79" s="383"/>
      <c r="YJ79" s="383"/>
      <c r="YK79" s="380"/>
      <c r="YL79" s="376"/>
      <c r="YM79" s="376"/>
      <c r="YN79" s="381"/>
      <c r="YO79" s="381"/>
      <c r="YP79" s="382"/>
      <c r="YQ79" s="383"/>
      <c r="YR79" s="383"/>
      <c r="YS79" s="383"/>
      <c r="YT79" s="383"/>
      <c r="YU79" s="383"/>
      <c r="YV79" s="383"/>
      <c r="YW79" s="380"/>
      <c r="YX79" s="376"/>
      <c r="YY79" s="376"/>
      <c r="YZ79" s="381"/>
      <c r="ZA79" s="381"/>
      <c r="ZB79" s="382"/>
      <c r="ZC79" s="383"/>
      <c r="ZD79" s="383"/>
      <c r="ZE79" s="383"/>
      <c r="ZF79" s="383"/>
      <c r="ZG79" s="383"/>
      <c r="ZH79" s="383"/>
      <c r="ZI79" s="380"/>
      <c r="ZJ79" s="376"/>
      <c r="ZK79" s="376"/>
      <c r="ZL79" s="381"/>
      <c r="ZM79" s="381"/>
      <c r="ZN79" s="382"/>
      <c r="ZO79" s="383"/>
      <c r="ZP79" s="383"/>
      <c r="ZQ79" s="383"/>
      <c r="ZR79" s="383"/>
      <c r="ZS79" s="383"/>
      <c r="ZT79" s="383"/>
      <c r="ZU79" s="380"/>
      <c r="ZV79" s="376"/>
      <c r="ZW79" s="376"/>
      <c r="ZX79" s="381"/>
      <c r="ZY79" s="381"/>
      <c r="ZZ79" s="382"/>
      <c r="AAA79" s="383"/>
      <c r="AAB79" s="383"/>
      <c r="AAC79" s="383"/>
      <c r="AAD79" s="383"/>
      <c r="AAE79" s="383"/>
      <c r="AAF79" s="383"/>
      <c r="AAG79" s="380"/>
      <c r="AAH79" s="376"/>
      <c r="AAI79" s="376"/>
      <c r="AAJ79" s="381"/>
      <c r="AAK79" s="381"/>
      <c r="AAL79" s="382"/>
      <c r="AAM79" s="383"/>
      <c r="AAN79" s="383"/>
      <c r="AAO79" s="383"/>
      <c r="AAP79" s="383"/>
      <c r="AAQ79" s="383"/>
      <c r="AAR79" s="383"/>
      <c r="AAS79" s="380"/>
      <c r="AAT79" s="376"/>
      <c r="AAU79" s="376"/>
      <c r="AAV79" s="381"/>
      <c r="AAW79" s="381"/>
      <c r="AAX79" s="382"/>
      <c r="AAY79" s="383"/>
      <c r="AAZ79" s="383"/>
      <c r="ABA79" s="383"/>
      <c r="ABB79" s="383"/>
      <c r="ABC79" s="383"/>
      <c r="ABD79" s="383"/>
      <c r="ABE79" s="380"/>
      <c r="ABF79" s="376"/>
      <c r="ABG79" s="376"/>
      <c r="ABH79" s="381"/>
      <c r="ABI79" s="381"/>
      <c r="ABJ79" s="382"/>
      <c r="ABK79" s="383"/>
      <c r="ABL79" s="383"/>
      <c r="ABM79" s="383"/>
      <c r="ABN79" s="383"/>
      <c r="ABO79" s="383"/>
      <c r="ABP79" s="383"/>
      <c r="ABQ79" s="380"/>
      <c r="ABR79" s="376"/>
      <c r="ABS79" s="376"/>
      <c r="ABT79" s="381"/>
      <c r="ABU79" s="381"/>
      <c r="ABV79" s="382"/>
      <c r="ABW79" s="383"/>
      <c r="ABX79" s="383"/>
      <c r="ABY79" s="383"/>
      <c r="ABZ79" s="383"/>
      <c r="ACA79" s="383"/>
      <c r="ACB79" s="383"/>
      <c r="ACC79" s="380"/>
      <c r="ACD79" s="376"/>
      <c r="ACE79" s="376"/>
      <c r="ACF79" s="381"/>
      <c r="ACG79" s="381"/>
      <c r="ACH79" s="382"/>
      <c r="ACI79" s="383"/>
      <c r="ACJ79" s="383"/>
      <c r="ACK79" s="383"/>
      <c r="ACL79" s="383"/>
      <c r="ACM79" s="383"/>
      <c r="ACN79" s="383"/>
      <c r="ACO79" s="380"/>
      <c r="ACP79" s="376"/>
      <c r="ACQ79" s="376"/>
      <c r="ACR79" s="381"/>
      <c r="ACS79" s="381"/>
      <c r="ACT79" s="382"/>
      <c r="ACU79" s="383"/>
      <c r="ACV79" s="383"/>
      <c r="ACW79" s="383"/>
      <c r="ACX79" s="383"/>
      <c r="ACY79" s="383"/>
      <c r="ACZ79" s="383"/>
      <c r="ADA79" s="380"/>
      <c r="ADB79" s="376"/>
      <c r="ADC79" s="376"/>
      <c r="ADD79" s="381"/>
      <c r="ADE79" s="381"/>
      <c r="ADF79" s="382"/>
      <c r="ADG79" s="383"/>
      <c r="ADH79" s="383"/>
      <c r="ADI79" s="383"/>
      <c r="ADJ79" s="383"/>
      <c r="ADK79" s="383"/>
      <c r="ADL79" s="383"/>
      <c r="ADM79" s="380"/>
      <c r="ADN79" s="376"/>
      <c r="ADO79" s="376"/>
      <c r="ADP79" s="381"/>
      <c r="ADQ79" s="381"/>
      <c r="ADR79" s="382"/>
      <c r="ADS79" s="383"/>
      <c r="ADT79" s="383"/>
      <c r="ADU79" s="383"/>
      <c r="ADV79" s="383"/>
      <c r="ADW79" s="383"/>
      <c r="ADX79" s="383"/>
      <c r="ADY79" s="380"/>
      <c r="ADZ79" s="376"/>
      <c r="AEA79" s="376"/>
      <c r="AEB79" s="381"/>
      <c r="AEC79" s="381"/>
      <c r="AED79" s="382"/>
      <c r="AEE79" s="383"/>
      <c r="AEF79" s="383"/>
      <c r="AEG79" s="383"/>
      <c r="AEH79" s="383"/>
      <c r="AEI79" s="383"/>
      <c r="AEJ79" s="383"/>
      <c r="AEK79" s="380"/>
      <c r="AEL79" s="376"/>
      <c r="AEM79" s="376"/>
      <c r="AEN79" s="381"/>
      <c r="AEO79" s="381"/>
      <c r="AEP79" s="382"/>
      <c r="AEQ79" s="383"/>
      <c r="AER79" s="383"/>
      <c r="AES79" s="383"/>
      <c r="AET79" s="383"/>
      <c r="AEU79" s="383"/>
      <c r="AEV79" s="383"/>
      <c r="AEW79" s="380"/>
      <c r="AEX79" s="376"/>
      <c r="AEY79" s="376"/>
      <c r="AEZ79" s="381"/>
      <c r="AFA79" s="381"/>
      <c r="AFB79" s="382"/>
      <c r="AFC79" s="383"/>
      <c r="AFD79" s="383"/>
      <c r="AFE79" s="383"/>
      <c r="AFF79" s="383"/>
      <c r="AFG79" s="383"/>
      <c r="AFH79" s="383"/>
      <c r="AFI79" s="380"/>
      <c r="AFJ79" s="376"/>
      <c r="AFK79" s="376"/>
      <c r="AFL79" s="381"/>
      <c r="AFM79" s="381"/>
      <c r="AFN79" s="382"/>
      <c r="AFO79" s="383"/>
      <c r="AFP79" s="383"/>
      <c r="AFQ79" s="383"/>
      <c r="AFR79" s="383"/>
      <c r="AFS79" s="383"/>
      <c r="AFT79" s="383"/>
      <c r="AFU79" s="380"/>
      <c r="AFV79" s="376"/>
      <c r="AFW79" s="376"/>
      <c r="AFX79" s="381"/>
      <c r="AFY79" s="381"/>
      <c r="AFZ79" s="382"/>
      <c r="AGA79" s="383"/>
      <c r="AGB79" s="383"/>
      <c r="AGC79" s="383"/>
      <c r="AGD79" s="383"/>
      <c r="AGE79" s="383"/>
      <c r="AGF79" s="383"/>
      <c r="AGG79" s="380"/>
      <c r="AGH79" s="376"/>
      <c r="AGI79" s="376"/>
      <c r="AGJ79" s="381"/>
      <c r="AGK79" s="381"/>
      <c r="AGL79" s="382"/>
      <c r="AGM79" s="383"/>
      <c r="AGN79" s="383"/>
      <c r="AGO79" s="383"/>
      <c r="AGP79" s="383"/>
      <c r="AGQ79" s="383"/>
      <c r="AGR79" s="383"/>
      <c r="AGS79" s="380"/>
      <c r="AGT79" s="376"/>
      <c r="AGU79" s="376"/>
      <c r="AGV79" s="381"/>
      <c r="AGW79" s="381"/>
      <c r="AGX79" s="382"/>
      <c r="AGY79" s="383"/>
      <c r="AGZ79" s="383"/>
      <c r="AHA79" s="383"/>
      <c r="AHB79" s="383"/>
      <c r="AHC79" s="383"/>
      <c r="AHD79" s="383"/>
      <c r="AHE79" s="380"/>
      <c r="AHF79" s="376"/>
      <c r="AHG79" s="376"/>
      <c r="AHH79" s="381"/>
      <c r="AHI79" s="381"/>
      <c r="AHJ79" s="382"/>
      <c r="AHK79" s="383"/>
      <c r="AHL79" s="383"/>
      <c r="AHM79" s="383"/>
      <c r="AHN79" s="383"/>
      <c r="AHO79" s="383"/>
      <c r="AHP79" s="383"/>
      <c r="AHQ79" s="380"/>
      <c r="AHR79" s="376"/>
      <c r="AHS79" s="376"/>
      <c r="AHT79" s="381"/>
      <c r="AHU79" s="381"/>
      <c r="AHV79" s="382"/>
      <c r="AHW79" s="383"/>
      <c r="AHX79" s="383"/>
      <c r="AHY79" s="383"/>
      <c r="AHZ79" s="383"/>
      <c r="AIA79" s="383"/>
      <c r="AIB79" s="383"/>
      <c r="AIC79" s="380"/>
      <c r="AID79" s="376"/>
      <c r="AIE79" s="376"/>
      <c r="AIF79" s="381"/>
      <c r="AIG79" s="381"/>
      <c r="AIH79" s="382"/>
      <c r="AII79" s="383"/>
      <c r="AIJ79" s="383"/>
      <c r="AIK79" s="383"/>
      <c r="AIL79" s="383"/>
      <c r="AIM79" s="383"/>
      <c r="AIN79" s="383"/>
      <c r="AIO79" s="380"/>
      <c r="AIP79" s="376"/>
      <c r="AIQ79" s="376"/>
      <c r="AIR79" s="381"/>
      <c r="AIS79" s="381"/>
      <c r="AIT79" s="382"/>
      <c r="AIU79" s="383"/>
      <c r="AIV79" s="383"/>
      <c r="AIW79" s="383"/>
      <c r="AIX79" s="383"/>
      <c r="AIY79" s="383"/>
      <c r="AIZ79" s="383"/>
      <c r="AJA79" s="380"/>
      <c r="AJB79" s="376"/>
      <c r="AJC79" s="376"/>
      <c r="AJD79" s="381"/>
      <c r="AJE79" s="381"/>
      <c r="AJF79" s="382"/>
      <c r="AJG79" s="383"/>
      <c r="AJH79" s="383"/>
      <c r="AJI79" s="383"/>
      <c r="AJJ79" s="383"/>
      <c r="AJK79" s="383"/>
      <c r="AJL79" s="383"/>
      <c r="AJM79" s="380"/>
      <c r="AJN79" s="376"/>
      <c r="AJO79" s="376"/>
      <c r="AJP79" s="381"/>
      <c r="AJQ79" s="381"/>
      <c r="AJR79" s="382"/>
      <c r="AJS79" s="383"/>
      <c r="AJT79" s="383"/>
      <c r="AJU79" s="383"/>
      <c r="AJV79" s="383"/>
      <c r="AJW79" s="383"/>
      <c r="AJX79" s="383"/>
      <c r="AJY79" s="380"/>
      <c r="AJZ79" s="376"/>
      <c r="AKA79" s="376"/>
      <c r="AKB79" s="381"/>
      <c r="AKC79" s="381"/>
      <c r="AKD79" s="382"/>
      <c r="AKE79" s="383"/>
      <c r="AKF79" s="383"/>
      <c r="AKG79" s="383"/>
      <c r="AKH79" s="383"/>
      <c r="AKI79" s="383"/>
      <c r="AKJ79" s="383"/>
      <c r="AKK79" s="380"/>
      <c r="AKL79" s="376"/>
      <c r="AKM79" s="376"/>
      <c r="AKN79" s="381"/>
      <c r="AKO79" s="381"/>
      <c r="AKP79" s="382"/>
      <c r="AKQ79" s="383"/>
      <c r="AKR79" s="383"/>
      <c r="AKS79" s="383"/>
      <c r="AKT79" s="383"/>
      <c r="AKU79" s="383"/>
      <c r="AKV79" s="383"/>
      <c r="AKW79" s="380"/>
      <c r="AKX79" s="376"/>
      <c r="AKY79" s="376"/>
      <c r="AKZ79" s="381"/>
      <c r="ALA79" s="381"/>
      <c r="ALB79" s="382"/>
      <c r="ALC79" s="383"/>
      <c r="ALD79" s="383"/>
      <c r="ALE79" s="383"/>
      <c r="ALF79" s="383"/>
      <c r="ALG79" s="383"/>
      <c r="ALH79" s="383"/>
      <c r="ALI79" s="380"/>
      <c r="ALJ79" s="376"/>
      <c r="ALK79" s="376"/>
      <c r="ALL79" s="381"/>
      <c r="ALM79" s="381"/>
      <c r="ALN79" s="382"/>
      <c r="ALO79" s="383"/>
      <c r="ALP79" s="383"/>
      <c r="ALQ79" s="383"/>
      <c r="ALR79" s="383"/>
      <c r="ALS79" s="383"/>
      <c r="ALT79" s="383"/>
      <c r="ALU79" s="380"/>
      <c r="ALV79" s="376"/>
      <c r="ALW79" s="376"/>
      <c r="ALX79" s="381"/>
      <c r="ALY79" s="381"/>
      <c r="ALZ79" s="382"/>
      <c r="AMA79" s="383"/>
      <c r="AMB79" s="383"/>
      <c r="AMC79" s="383"/>
      <c r="AMD79" s="383"/>
      <c r="AME79" s="383"/>
      <c r="AMF79" s="383"/>
      <c r="AMG79" s="380"/>
      <c r="AMH79" s="376"/>
      <c r="AMI79" s="376"/>
      <c r="AMJ79" s="381"/>
      <c r="AMK79" s="381"/>
      <c r="AML79" s="382"/>
      <c r="AMM79" s="383"/>
      <c r="AMN79" s="383"/>
      <c r="AMO79" s="383"/>
      <c r="AMP79" s="383"/>
      <c r="AMQ79" s="383"/>
      <c r="AMR79" s="383"/>
      <c r="AMS79" s="380"/>
      <c r="AMT79" s="376"/>
      <c r="AMU79" s="376"/>
      <c r="AMV79" s="381"/>
      <c r="AMW79" s="381"/>
      <c r="AMX79" s="382"/>
      <c r="AMY79" s="383"/>
      <c r="AMZ79" s="383"/>
      <c r="ANA79" s="383"/>
      <c r="ANB79" s="383"/>
      <c r="ANC79" s="383"/>
      <c r="AND79" s="383"/>
      <c r="ANE79" s="380"/>
      <c r="ANF79" s="376"/>
      <c r="ANG79" s="376"/>
      <c r="ANH79" s="381"/>
      <c r="ANI79" s="381"/>
      <c r="ANJ79" s="382"/>
      <c r="ANK79" s="383"/>
      <c r="ANL79" s="383"/>
      <c r="ANM79" s="383"/>
      <c r="ANN79" s="383"/>
      <c r="ANO79" s="383"/>
      <c r="ANP79" s="383"/>
      <c r="ANQ79" s="380"/>
      <c r="ANR79" s="376"/>
      <c r="ANS79" s="376"/>
      <c r="ANT79" s="381"/>
      <c r="ANU79" s="381"/>
      <c r="ANV79" s="382"/>
      <c r="ANW79" s="383"/>
      <c r="ANX79" s="383"/>
      <c r="ANY79" s="383"/>
      <c r="ANZ79" s="383"/>
      <c r="AOA79" s="383"/>
      <c r="AOB79" s="383"/>
      <c r="AOC79" s="380"/>
      <c r="AOD79" s="376"/>
      <c r="AOE79" s="376"/>
      <c r="AOF79" s="381"/>
      <c r="AOG79" s="381"/>
      <c r="AOH79" s="382"/>
      <c r="AOI79" s="383"/>
      <c r="AOJ79" s="383"/>
      <c r="AOK79" s="383"/>
      <c r="AOL79" s="383"/>
      <c r="AOM79" s="383"/>
      <c r="AON79" s="383"/>
      <c r="AOO79" s="380"/>
      <c r="AOP79" s="376"/>
      <c r="AOQ79" s="376"/>
      <c r="AOR79" s="381"/>
      <c r="AOS79" s="381"/>
      <c r="AOT79" s="382"/>
      <c r="AOU79" s="383"/>
      <c r="AOV79" s="383"/>
      <c r="AOW79" s="383"/>
      <c r="AOX79" s="383"/>
      <c r="AOY79" s="383"/>
      <c r="AOZ79" s="383"/>
      <c r="APA79" s="380"/>
      <c r="APB79" s="376"/>
      <c r="APC79" s="376"/>
      <c r="APD79" s="381"/>
      <c r="APE79" s="381"/>
      <c r="APF79" s="382"/>
      <c r="APG79" s="383"/>
      <c r="APH79" s="383"/>
      <c r="API79" s="383"/>
      <c r="APJ79" s="383"/>
      <c r="APK79" s="383"/>
      <c r="APL79" s="383"/>
      <c r="APM79" s="380"/>
      <c r="APN79" s="376"/>
      <c r="APO79" s="376"/>
      <c r="APP79" s="381"/>
      <c r="APQ79" s="381"/>
      <c r="APR79" s="382"/>
      <c r="APS79" s="383"/>
      <c r="APT79" s="383"/>
      <c r="APU79" s="383"/>
      <c r="APV79" s="383"/>
      <c r="APW79" s="383"/>
      <c r="APX79" s="383"/>
      <c r="APY79" s="380"/>
      <c r="APZ79" s="376"/>
      <c r="AQA79" s="376"/>
      <c r="AQB79" s="381"/>
      <c r="AQC79" s="381"/>
      <c r="AQD79" s="382"/>
      <c r="AQE79" s="383"/>
      <c r="AQF79" s="383"/>
      <c r="AQG79" s="383"/>
      <c r="AQH79" s="383"/>
      <c r="AQI79" s="383"/>
      <c r="AQJ79" s="383"/>
      <c r="AQK79" s="380"/>
      <c r="AQL79" s="376"/>
      <c r="AQM79" s="376"/>
      <c r="AQN79" s="381"/>
      <c r="AQO79" s="381"/>
      <c r="AQP79" s="382"/>
      <c r="AQQ79" s="383"/>
      <c r="AQR79" s="383"/>
      <c r="AQS79" s="383"/>
      <c r="AQT79" s="383"/>
      <c r="AQU79" s="383"/>
      <c r="AQV79" s="383"/>
      <c r="AQW79" s="380"/>
      <c r="AQX79" s="376"/>
      <c r="AQY79" s="376"/>
      <c r="AQZ79" s="381"/>
      <c r="ARA79" s="381"/>
      <c r="ARB79" s="382"/>
      <c r="ARC79" s="383"/>
      <c r="ARD79" s="383"/>
      <c r="ARE79" s="383"/>
      <c r="ARF79" s="383"/>
      <c r="ARG79" s="383"/>
      <c r="ARH79" s="383"/>
      <c r="ARI79" s="380"/>
      <c r="ARJ79" s="376"/>
      <c r="ARK79" s="376"/>
      <c r="ARL79" s="381"/>
      <c r="ARM79" s="381"/>
      <c r="ARN79" s="382"/>
      <c r="ARO79" s="383"/>
      <c r="ARP79" s="383"/>
      <c r="ARQ79" s="383"/>
      <c r="ARR79" s="383"/>
      <c r="ARS79" s="383"/>
      <c r="ART79" s="383"/>
      <c r="ARU79" s="380"/>
      <c r="ARV79" s="376"/>
      <c r="ARW79" s="376"/>
      <c r="ARX79" s="381"/>
      <c r="ARY79" s="381"/>
      <c r="ARZ79" s="382"/>
      <c r="ASA79" s="383"/>
      <c r="ASB79" s="383"/>
      <c r="ASC79" s="383"/>
      <c r="ASD79" s="383"/>
      <c r="ASE79" s="383"/>
      <c r="ASF79" s="383"/>
      <c r="ASG79" s="380"/>
      <c r="ASH79" s="376"/>
      <c r="ASI79" s="376"/>
      <c r="ASJ79" s="381"/>
      <c r="ASK79" s="381"/>
      <c r="ASL79" s="382"/>
      <c r="ASM79" s="383"/>
      <c r="ASN79" s="383"/>
      <c r="ASO79" s="383"/>
      <c r="ASP79" s="383"/>
      <c r="ASQ79" s="383"/>
      <c r="ASR79" s="383"/>
      <c r="ASS79" s="380"/>
      <c r="AST79" s="376"/>
      <c r="ASU79" s="376"/>
      <c r="ASV79" s="381"/>
      <c r="ASW79" s="381"/>
      <c r="ASX79" s="382"/>
      <c r="ASY79" s="383"/>
      <c r="ASZ79" s="383"/>
      <c r="ATA79" s="383"/>
      <c r="ATB79" s="383"/>
      <c r="ATC79" s="383"/>
      <c r="ATD79" s="383"/>
      <c r="ATE79" s="380"/>
      <c r="ATF79" s="376"/>
      <c r="ATG79" s="376"/>
      <c r="ATH79" s="381"/>
      <c r="ATI79" s="381"/>
      <c r="ATJ79" s="382"/>
      <c r="ATK79" s="383"/>
      <c r="ATL79" s="383"/>
      <c r="ATM79" s="383"/>
      <c r="ATN79" s="383"/>
      <c r="ATO79" s="383"/>
      <c r="ATP79" s="383"/>
      <c r="ATQ79" s="380"/>
      <c r="ATR79" s="376"/>
      <c r="ATS79" s="376"/>
      <c r="ATT79" s="381"/>
      <c r="ATU79" s="381"/>
      <c r="ATV79" s="382"/>
      <c r="ATW79" s="383"/>
      <c r="ATX79" s="383"/>
      <c r="ATY79" s="383"/>
      <c r="ATZ79" s="383"/>
      <c r="AUA79" s="383"/>
      <c r="AUB79" s="383"/>
      <c r="AUC79" s="380"/>
      <c r="AUD79" s="376"/>
      <c r="AUE79" s="376"/>
      <c r="AUF79" s="381"/>
      <c r="AUG79" s="381"/>
      <c r="AUH79" s="382"/>
      <c r="AUI79" s="383"/>
      <c r="AUJ79" s="383"/>
      <c r="AUK79" s="383"/>
      <c r="AUL79" s="383"/>
      <c r="AUM79" s="383"/>
      <c r="AUN79" s="383"/>
      <c r="AUO79" s="380"/>
      <c r="AUP79" s="376"/>
      <c r="AUQ79" s="376"/>
      <c r="AUR79" s="381"/>
      <c r="AUS79" s="381"/>
      <c r="AUT79" s="382"/>
      <c r="AUU79" s="383"/>
      <c r="AUV79" s="383"/>
      <c r="AUW79" s="383"/>
      <c r="AUX79" s="383"/>
      <c r="AUY79" s="383"/>
      <c r="AUZ79" s="383"/>
      <c r="AVA79" s="380"/>
      <c r="AVB79" s="376"/>
      <c r="AVC79" s="376"/>
      <c r="AVD79" s="381"/>
      <c r="AVE79" s="381"/>
      <c r="AVF79" s="382"/>
      <c r="AVG79" s="383"/>
      <c r="AVH79" s="383"/>
      <c r="AVI79" s="383"/>
      <c r="AVJ79" s="383"/>
      <c r="AVK79" s="383"/>
      <c r="AVL79" s="383"/>
      <c r="AVM79" s="380"/>
      <c r="AVN79" s="376"/>
      <c r="AVO79" s="376"/>
      <c r="AVP79" s="381"/>
      <c r="AVQ79" s="381"/>
      <c r="AVR79" s="382"/>
      <c r="AVS79" s="383"/>
      <c r="AVT79" s="383"/>
      <c r="AVU79" s="383"/>
      <c r="AVV79" s="383"/>
      <c r="AVW79" s="383"/>
      <c r="AVX79" s="383"/>
      <c r="AVY79" s="380"/>
      <c r="AVZ79" s="376"/>
      <c r="AWA79" s="376"/>
      <c r="AWB79" s="381"/>
      <c r="AWC79" s="381"/>
      <c r="AWD79" s="382"/>
      <c r="AWE79" s="383"/>
      <c r="AWF79" s="383"/>
      <c r="AWG79" s="383"/>
      <c r="AWH79" s="383"/>
      <c r="AWI79" s="383"/>
      <c r="AWJ79" s="383"/>
      <c r="AWK79" s="380"/>
      <c r="AWL79" s="376"/>
      <c r="AWM79" s="376"/>
      <c r="AWN79" s="381"/>
      <c r="AWO79" s="381"/>
      <c r="AWP79" s="382"/>
      <c r="AWQ79" s="383"/>
      <c r="AWR79" s="383"/>
      <c r="AWS79" s="383"/>
      <c r="AWT79" s="383"/>
      <c r="AWU79" s="383"/>
      <c r="AWV79" s="383"/>
      <c r="AWW79" s="380"/>
      <c r="AWX79" s="376"/>
      <c r="AWY79" s="376"/>
      <c r="AWZ79" s="381"/>
      <c r="AXA79" s="381"/>
      <c r="AXB79" s="382"/>
      <c r="AXC79" s="383"/>
      <c r="AXD79" s="383"/>
      <c r="AXE79" s="383"/>
      <c r="AXF79" s="383"/>
      <c r="AXG79" s="383"/>
      <c r="AXH79" s="383"/>
      <c r="AXI79" s="380"/>
      <c r="AXJ79" s="376"/>
      <c r="AXK79" s="376"/>
      <c r="AXL79" s="381"/>
      <c r="AXM79" s="381"/>
      <c r="AXN79" s="382"/>
      <c r="AXO79" s="383"/>
      <c r="AXP79" s="383"/>
      <c r="AXQ79" s="383"/>
      <c r="AXR79" s="383"/>
      <c r="AXS79" s="383"/>
      <c r="AXT79" s="383"/>
      <c r="AXU79" s="380"/>
      <c r="AXV79" s="376"/>
      <c r="AXW79" s="376"/>
      <c r="AXX79" s="381"/>
      <c r="AXY79" s="381"/>
      <c r="AXZ79" s="382"/>
      <c r="AYA79" s="383"/>
      <c r="AYB79" s="383"/>
      <c r="AYC79" s="383"/>
      <c r="AYD79" s="383"/>
      <c r="AYE79" s="383"/>
      <c r="AYF79" s="383"/>
      <c r="AYG79" s="380"/>
      <c r="AYH79" s="376"/>
      <c r="AYI79" s="376"/>
      <c r="AYJ79" s="381"/>
      <c r="AYK79" s="381"/>
      <c r="AYL79" s="382"/>
      <c r="AYM79" s="383"/>
      <c r="AYN79" s="383"/>
      <c r="AYO79" s="383"/>
      <c r="AYP79" s="383"/>
      <c r="AYQ79" s="383"/>
      <c r="AYR79" s="383"/>
      <c r="AYS79" s="380"/>
      <c r="AYT79" s="376"/>
      <c r="AYU79" s="376"/>
      <c r="AYV79" s="381"/>
      <c r="AYW79" s="381"/>
      <c r="AYX79" s="382"/>
      <c r="AYY79" s="383"/>
      <c r="AYZ79" s="383"/>
      <c r="AZA79" s="383"/>
      <c r="AZB79" s="383"/>
      <c r="AZC79" s="383"/>
      <c r="AZD79" s="383"/>
      <c r="AZE79" s="380"/>
      <c r="AZF79" s="376"/>
      <c r="AZG79" s="376"/>
      <c r="AZH79" s="381"/>
      <c r="AZI79" s="381"/>
      <c r="AZJ79" s="382"/>
      <c r="AZK79" s="383"/>
      <c r="AZL79" s="383"/>
      <c r="AZM79" s="383"/>
      <c r="AZN79" s="383"/>
      <c r="AZO79" s="383"/>
      <c r="AZP79" s="383"/>
      <c r="AZQ79" s="380"/>
      <c r="AZR79" s="376"/>
      <c r="AZS79" s="376"/>
      <c r="AZT79" s="381"/>
      <c r="AZU79" s="381"/>
      <c r="AZV79" s="382"/>
      <c r="AZW79" s="383"/>
      <c r="AZX79" s="383"/>
      <c r="AZY79" s="383"/>
      <c r="AZZ79" s="383"/>
      <c r="BAA79" s="383"/>
      <c r="BAB79" s="383"/>
      <c r="BAC79" s="380"/>
      <c r="BAD79" s="376"/>
      <c r="BAE79" s="376"/>
      <c r="BAF79" s="381"/>
      <c r="BAG79" s="381"/>
      <c r="BAH79" s="382"/>
      <c r="BAI79" s="383"/>
      <c r="BAJ79" s="383"/>
      <c r="BAK79" s="383"/>
      <c r="BAL79" s="383"/>
      <c r="BAM79" s="383"/>
      <c r="BAN79" s="383"/>
      <c r="BAO79" s="380"/>
      <c r="BAP79" s="376"/>
      <c r="BAQ79" s="376"/>
      <c r="BAR79" s="381"/>
      <c r="BAS79" s="381"/>
      <c r="BAT79" s="382"/>
      <c r="BAU79" s="383"/>
      <c r="BAV79" s="383"/>
      <c r="BAW79" s="383"/>
      <c r="BAX79" s="383"/>
      <c r="BAY79" s="383"/>
      <c r="BAZ79" s="383"/>
      <c r="BBA79" s="380"/>
      <c r="BBB79" s="376"/>
      <c r="BBC79" s="376"/>
      <c r="BBD79" s="381"/>
      <c r="BBE79" s="381"/>
      <c r="BBF79" s="382"/>
      <c r="BBG79" s="383"/>
      <c r="BBH79" s="383"/>
      <c r="BBI79" s="383"/>
      <c r="BBJ79" s="383"/>
      <c r="BBK79" s="383"/>
      <c r="BBL79" s="383"/>
      <c r="BBM79" s="380"/>
      <c r="BBN79" s="376"/>
      <c r="BBO79" s="376"/>
      <c r="BBP79" s="381"/>
      <c r="BBQ79" s="381"/>
      <c r="BBR79" s="382"/>
      <c r="BBS79" s="383"/>
      <c r="BBT79" s="383"/>
      <c r="BBU79" s="383"/>
      <c r="BBV79" s="383"/>
      <c r="BBW79" s="383"/>
      <c r="BBX79" s="383"/>
      <c r="BBY79" s="380"/>
      <c r="BBZ79" s="376"/>
      <c r="BCA79" s="376"/>
      <c r="BCB79" s="381"/>
      <c r="BCC79" s="381"/>
      <c r="BCD79" s="382"/>
      <c r="BCE79" s="383"/>
      <c r="BCF79" s="383"/>
      <c r="BCG79" s="383"/>
      <c r="BCH79" s="383"/>
      <c r="BCI79" s="383"/>
      <c r="BCJ79" s="383"/>
      <c r="BCK79" s="380"/>
      <c r="BCL79" s="376"/>
      <c r="BCM79" s="376"/>
      <c r="BCN79" s="381"/>
      <c r="BCO79" s="381"/>
      <c r="BCP79" s="382"/>
      <c r="BCQ79" s="383"/>
      <c r="BCR79" s="383"/>
      <c r="BCS79" s="383"/>
      <c r="BCT79" s="383"/>
      <c r="BCU79" s="383"/>
      <c r="BCV79" s="383"/>
      <c r="BCW79" s="380"/>
      <c r="BCX79" s="376"/>
      <c r="BCY79" s="376"/>
      <c r="BCZ79" s="381"/>
      <c r="BDA79" s="381"/>
      <c r="BDB79" s="382"/>
      <c r="BDC79" s="383"/>
      <c r="BDD79" s="383"/>
      <c r="BDE79" s="383"/>
      <c r="BDF79" s="383"/>
      <c r="BDG79" s="383"/>
      <c r="BDH79" s="383"/>
      <c r="BDI79" s="380"/>
      <c r="BDJ79" s="376"/>
      <c r="BDK79" s="376"/>
      <c r="BDL79" s="381"/>
      <c r="BDM79" s="381"/>
      <c r="BDN79" s="382"/>
      <c r="BDO79" s="383"/>
      <c r="BDP79" s="383"/>
      <c r="BDQ79" s="383"/>
      <c r="BDR79" s="383"/>
      <c r="BDS79" s="383"/>
      <c r="BDT79" s="383"/>
      <c r="BDU79" s="380"/>
      <c r="BDV79" s="376"/>
      <c r="BDW79" s="376"/>
      <c r="BDX79" s="381"/>
      <c r="BDY79" s="381"/>
      <c r="BDZ79" s="382"/>
      <c r="BEA79" s="383"/>
      <c r="BEB79" s="383"/>
      <c r="BEC79" s="383"/>
      <c r="BED79" s="383"/>
      <c r="BEE79" s="383"/>
      <c r="BEF79" s="383"/>
      <c r="BEG79" s="380"/>
      <c r="BEH79" s="376"/>
      <c r="BEI79" s="376"/>
      <c r="BEJ79" s="381"/>
      <c r="BEK79" s="381"/>
      <c r="BEL79" s="382"/>
      <c r="BEM79" s="383"/>
      <c r="BEN79" s="383"/>
      <c r="BEO79" s="383"/>
      <c r="BEP79" s="383"/>
      <c r="BEQ79" s="383"/>
      <c r="BER79" s="383"/>
      <c r="BES79" s="380"/>
      <c r="BET79" s="376"/>
      <c r="BEU79" s="376"/>
      <c r="BEV79" s="381"/>
      <c r="BEW79" s="381"/>
      <c r="BEX79" s="382"/>
      <c r="BEY79" s="383"/>
      <c r="BEZ79" s="383"/>
      <c r="BFA79" s="383"/>
      <c r="BFB79" s="383"/>
      <c r="BFC79" s="383"/>
      <c r="BFD79" s="383"/>
      <c r="BFE79" s="380"/>
      <c r="BFF79" s="376"/>
      <c r="BFG79" s="376"/>
      <c r="BFH79" s="381"/>
      <c r="BFI79" s="381"/>
      <c r="BFJ79" s="382"/>
      <c r="BFK79" s="383"/>
      <c r="BFL79" s="383"/>
      <c r="BFM79" s="383"/>
      <c r="BFN79" s="383"/>
      <c r="BFO79" s="383"/>
      <c r="BFP79" s="383"/>
      <c r="BFQ79" s="380"/>
      <c r="BFR79" s="376"/>
      <c r="BFS79" s="376"/>
      <c r="BFT79" s="381"/>
      <c r="BFU79" s="381"/>
      <c r="BFV79" s="382"/>
      <c r="BFW79" s="383"/>
      <c r="BFX79" s="383"/>
      <c r="BFY79" s="383"/>
      <c r="BFZ79" s="383"/>
      <c r="BGA79" s="383"/>
      <c r="BGB79" s="383"/>
      <c r="BGC79" s="380"/>
      <c r="BGD79" s="376"/>
      <c r="BGE79" s="376"/>
      <c r="BGF79" s="381"/>
      <c r="BGG79" s="381"/>
      <c r="BGH79" s="382"/>
      <c r="BGI79" s="383"/>
      <c r="BGJ79" s="383"/>
      <c r="BGK79" s="383"/>
      <c r="BGL79" s="383"/>
      <c r="BGM79" s="383"/>
      <c r="BGN79" s="383"/>
      <c r="BGO79" s="380"/>
      <c r="BGP79" s="376"/>
      <c r="BGQ79" s="376"/>
      <c r="BGR79" s="381"/>
      <c r="BGS79" s="381"/>
      <c r="BGT79" s="382"/>
      <c r="BGU79" s="383"/>
      <c r="BGV79" s="383"/>
      <c r="BGW79" s="383"/>
      <c r="BGX79" s="383"/>
      <c r="BGY79" s="383"/>
      <c r="BGZ79" s="383"/>
      <c r="BHA79" s="380"/>
      <c r="BHB79" s="376"/>
      <c r="BHC79" s="376"/>
      <c r="BHD79" s="381"/>
      <c r="BHE79" s="381"/>
      <c r="BHF79" s="382"/>
      <c r="BHG79" s="383"/>
      <c r="BHH79" s="383"/>
      <c r="BHI79" s="383"/>
      <c r="BHJ79" s="383"/>
      <c r="BHK79" s="383"/>
      <c r="BHL79" s="383"/>
      <c r="BHM79" s="380"/>
      <c r="BHN79" s="376"/>
      <c r="BHO79" s="376"/>
      <c r="BHP79" s="381"/>
      <c r="BHQ79" s="381"/>
      <c r="BHR79" s="382"/>
      <c r="BHS79" s="383"/>
      <c r="BHT79" s="383"/>
      <c r="BHU79" s="383"/>
      <c r="BHV79" s="383"/>
      <c r="BHW79" s="383"/>
      <c r="BHX79" s="383"/>
      <c r="BHY79" s="380"/>
      <c r="BHZ79" s="376"/>
      <c r="BIA79" s="376"/>
      <c r="BIB79" s="381"/>
      <c r="BIC79" s="381"/>
      <c r="BID79" s="382"/>
      <c r="BIE79" s="383"/>
      <c r="BIF79" s="383"/>
      <c r="BIG79" s="383"/>
      <c r="BIH79" s="383"/>
      <c r="BII79" s="383"/>
      <c r="BIJ79" s="383"/>
      <c r="BIK79" s="380"/>
      <c r="BIL79" s="376"/>
      <c r="BIM79" s="376"/>
      <c r="BIN79" s="381"/>
      <c r="BIO79" s="381"/>
      <c r="BIP79" s="382"/>
      <c r="BIQ79" s="383"/>
      <c r="BIR79" s="383"/>
      <c r="BIS79" s="383"/>
      <c r="BIT79" s="383"/>
      <c r="BIU79" s="383"/>
      <c r="BIV79" s="383"/>
      <c r="BIW79" s="380"/>
      <c r="BIX79" s="376"/>
      <c r="BIY79" s="376"/>
      <c r="BIZ79" s="381"/>
      <c r="BJA79" s="381"/>
      <c r="BJB79" s="382"/>
      <c r="BJC79" s="383"/>
      <c r="BJD79" s="383"/>
      <c r="BJE79" s="383"/>
      <c r="BJF79" s="383"/>
      <c r="BJG79" s="383"/>
      <c r="BJH79" s="383"/>
      <c r="BJI79" s="380"/>
      <c r="BJJ79" s="376"/>
      <c r="BJK79" s="376"/>
      <c r="BJL79" s="381"/>
      <c r="BJM79" s="381"/>
      <c r="BJN79" s="382"/>
      <c r="BJO79" s="383"/>
      <c r="BJP79" s="383"/>
      <c r="BJQ79" s="383"/>
      <c r="BJR79" s="383"/>
      <c r="BJS79" s="383"/>
      <c r="BJT79" s="383"/>
      <c r="BJU79" s="380"/>
      <c r="BJV79" s="376"/>
      <c r="BJW79" s="376"/>
      <c r="BJX79" s="381"/>
      <c r="BJY79" s="381"/>
      <c r="BJZ79" s="382"/>
      <c r="BKA79" s="383"/>
      <c r="BKB79" s="383"/>
      <c r="BKC79" s="383"/>
      <c r="BKD79" s="383"/>
      <c r="BKE79" s="383"/>
      <c r="BKF79" s="383"/>
      <c r="BKG79" s="380"/>
      <c r="BKH79" s="376"/>
      <c r="BKI79" s="376"/>
      <c r="BKJ79" s="381"/>
      <c r="BKK79" s="381"/>
      <c r="BKL79" s="382"/>
      <c r="BKM79" s="383"/>
      <c r="BKN79" s="383"/>
      <c r="BKO79" s="383"/>
      <c r="BKP79" s="383"/>
      <c r="BKQ79" s="383"/>
      <c r="BKR79" s="383"/>
      <c r="BKS79" s="380"/>
      <c r="BKT79" s="376"/>
      <c r="BKU79" s="376"/>
      <c r="BKV79" s="381"/>
      <c r="BKW79" s="381"/>
      <c r="BKX79" s="382"/>
      <c r="BKY79" s="383"/>
      <c r="BKZ79" s="383"/>
      <c r="BLA79" s="383"/>
      <c r="BLB79" s="383"/>
      <c r="BLC79" s="383"/>
      <c r="BLD79" s="383"/>
      <c r="BLE79" s="380"/>
      <c r="BLF79" s="376"/>
      <c r="BLG79" s="376"/>
      <c r="BLH79" s="381"/>
      <c r="BLI79" s="381"/>
      <c r="BLJ79" s="382"/>
      <c r="BLK79" s="383"/>
      <c r="BLL79" s="383"/>
      <c r="BLM79" s="383"/>
      <c r="BLN79" s="383"/>
      <c r="BLO79" s="383"/>
      <c r="BLP79" s="383"/>
      <c r="BLQ79" s="380"/>
      <c r="BLR79" s="376"/>
      <c r="BLS79" s="376"/>
      <c r="BLT79" s="381"/>
      <c r="BLU79" s="381"/>
      <c r="BLV79" s="382"/>
      <c r="BLW79" s="383"/>
      <c r="BLX79" s="383"/>
      <c r="BLY79" s="383"/>
      <c r="BLZ79" s="383"/>
      <c r="BMA79" s="383"/>
      <c r="BMB79" s="383"/>
      <c r="BMC79" s="380"/>
      <c r="BMD79" s="376"/>
      <c r="BME79" s="376"/>
      <c r="BMF79" s="381"/>
      <c r="BMG79" s="381"/>
      <c r="BMH79" s="382"/>
      <c r="BMI79" s="383"/>
      <c r="BMJ79" s="383"/>
      <c r="BMK79" s="383"/>
      <c r="BML79" s="383"/>
      <c r="BMM79" s="383"/>
      <c r="BMN79" s="383"/>
      <c r="BMO79" s="380"/>
      <c r="BMP79" s="376"/>
      <c r="BMQ79" s="376"/>
      <c r="BMR79" s="381"/>
      <c r="BMS79" s="381"/>
      <c r="BMT79" s="382"/>
      <c r="BMU79" s="383"/>
      <c r="BMV79" s="383"/>
      <c r="BMW79" s="383"/>
      <c r="BMX79" s="383"/>
      <c r="BMY79" s="383"/>
      <c r="BMZ79" s="383"/>
      <c r="BNA79" s="380"/>
      <c r="BNB79" s="376"/>
      <c r="BNC79" s="376"/>
      <c r="BND79" s="381"/>
      <c r="BNE79" s="381"/>
      <c r="BNF79" s="382"/>
      <c r="BNG79" s="383"/>
      <c r="BNH79" s="383"/>
      <c r="BNI79" s="383"/>
      <c r="BNJ79" s="383"/>
      <c r="BNK79" s="383"/>
      <c r="BNL79" s="383"/>
      <c r="BNM79" s="380"/>
      <c r="BNN79" s="376"/>
      <c r="BNO79" s="376"/>
      <c r="BNP79" s="381"/>
      <c r="BNQ79" s="381"/>
      <c r="BNR79" s="382"/>
      <c r="BNS79" s="383"/>
      <c r="BNT79" s="383"/>
      <c r="BNU79" s="383"/>
      <c r="BNV79" s="383"/>
      <c r="BNW79" s="383"/>
      <c r="BNX79" s="383"/>
      <c r="BNY79" s="380"/>
      <c r="BNZ79" s="376"/>
      <c r="BOA79" s="376"/>
      <c r="BOB79" s="381"/>
      <c r="BOC79" s="381"/>
      <c r="BOD79" s="382"/>
      <c r="BOE79" s="383"/>
      <c r="BOF79" s="383"/>
      <c r="BOG79" s="383"/>
      <c r="BOH79" s="383"/>
      <c r="BOI79" s="383"/>
      <c r="BOJ79" s="383"/>
      <c r="BOK79" s="380"/>
      <c r="BOL79" s="376"/>
      <c r="BOM79" s="376"/>
      <c r="BON79" s="381"/>
      <c r="BOO79" s="381"/>
      <c r="BOP79" s="382"/>
      <c r="BOQ79" s="383"/>
      <c r="BOR79" s="383"/>
      <c r="BOS79" s="383"/>
      <c r="BOT79" s="383"/>
      <c r="BOU79" s="383"/>
      <c r="BOV79" s="383"/>
      <c r="BOW79" s="380"/>
      <c r="BOX79" s="376"/>
      <c r="BOY79" s="376"/>
      <c r="BOZ79" s="381"/>
      <c r="BPA79" s="381"/>
      <c r="BPB79" s="382"/>
      <c r="BPC79" s="383"/>
      <c r="BPD79" s="383"/>
      <c r="BPE79" s="383"/>
      <c r="BPF79" s="383"/>
      <c r="BPG79" s="383"/>
      <c r="BPH79" s="383"/>
      <c r="BPI79" s="380"/>
      <c r="BPJ79" s="376"/>
      <c r="BPK79" s="376"/>
      <c r="BPL79" s="381"/>
      <c r="BPM79" s="381"/>
      <c r="BPN79" s="382"/>
      <c r="BPO79" s="383"/>
      <c r="BPP79" s="383"/>
      <c r="BPQ79" s="383"/>
      <c r="BPR79" s="383"/>
      <c r="BPS79" s="383"/>
      <c r="BPT79" s="383"/>
      <c r="BPU79" s="380"/>
      <c r="BPV79" s="376"/>
      <c r="BPW79" s="376"/>
      <c r="BPX79" s="381"/>
      <c r="BPY79" s="381"/>
      <c r="BPZ79" s="382"/>
      <c r="BQA79" s="383"/>
      <c r="BQB79" s="383"/>
      <c r="BQC79" s="383"/>
      <c r="BQD79" s="383"/>
      <c r="BQE79" s="383"/>
      <c r="BQF79" s="383"/>
      <c r="BQG79" s="380"/>
      <c r="BQH79" s="376"/>
      <c r="BQI79" s="376"/>
      <c r="BQJ79" s="381"/>
      <c r="BQK79" s="381"/>
      <c r="BQL79" s="382"/>
      <c r="BQM79" s="383"/>
      <c r="BQN79" s="383"/>
      <c r="BQO79" s="383"/>
      <c r="BQP79" s="383"/>
      <c r="BQQ79" s="383"/>
      <c r="BQR79" s="383"/>
      <c r="BQS79" s="380"/>
      <c r="BQT79" s="376"/>
      <c r="BQU79" s="376"/>
      <c r="BQV79" s="381"/>
      <c r="BQW79" s="381"/>
      <c r="BQX79" s="382"/>
      <c r="BQY79" s="383"/>
      <c r="BQZ79" s="383"/>
      <c r="BRA79" s="383"/>
      <c r="BRB79" s="383"/>
      <c r="BRC79" s="383"/>
      <c r="BRD79" s="383"/>
      <c r="BRE79" s="380"/>
      <c r="BRF79" s="376"/>
      <c r="BRG79" s="376"/>
      <c r="BRH79" s="381"/>
      <c r="BRI79" s="381"/>
      <c r="BRJ79" s="382"/>
      <c r="BRK79" s="383"/>
      <c r="BRL79" s="383"/>
      <c r="BRM79" s="383"/>
      <c r="BRN79" s="383"/>
      <c r="BRO79" s="383"/>
      <c r="BRP79" s="383"/>
      <c r="BRQ79" s="380"/>
      <c r="BRR79" s="376"/>
      <c r="BRS79" s="376"/>
      <c r="BRT79" s="381"/>
      <c r="BRU79" s="381"/>
      <c r="BRV79" s="382"/>
      <c r="BRW79" s="383"/>
      <c r="BRX79" s="383"/>
      <c r="BRY79" s="383"/>
      <c r="BRZ79" s="383"/>
      <c r="BSA79" s="383"/>
      <c r="BSB79" s="383"/>
      <c r="BSC79" s="380"/>
      <c r="BSD79" s="376"/>
      <c r="BSE79" s="376"/>
      <c r="BSF79" s="381"/>
      <c r="BSG79" s="381"/>
      <c r="BSH79" s="382"/>
      <c r="BSI79" s="383"/>
      <c r="BSJ79" s="383"/>
      <c r="BSK79" s="383"/>
      <c r="BSL79" s="383"/>
      <c r="BSM79" s="383"/>
      <c r="BSN79" s="383"/>
      <c r="BSO79" s="380"/>
      <c r="BSP79" s="376"/>
      <c r="BSQ79" s="376"/>
      <c r="BSR79" s="381"/>
      <c r="BSS79" s="381"/>
      <c r="BST79" s="382"/>
      <c r="BSU79" s="383"/>
      <c r="BSV79" s="383"/>
      <c r="BSW79" s="383"/>
      <c r="BSX79" s="383"/>
      <c r="BSY79" s="383"/>
      <c r="BSZ79" s="383"/>
      <c r="BTA79" s="380"/>
      <c r="BTB79" s="376"/>
      <c r="BTC79" s="376"/>
      <c r="BTD79" s="381"/>
      <c r="BTE79" s="381"/>
      <c r="BTF79" s="382"/>
      <c r="BTG79" s="383"/>
      <c r="BTH79" s="383"/>
      <c r="BTI79" s="383"/>
      <c r="BTJ79" s="383"/>
      <c r="BTK79" s="383"/>
      <c r="BTL79" s="383"/>
      <c r="BTM79" s="380"/>
      <c r="BTN79" s="376"/>
      <c r="BTO79" s="376"/>
      <c r="BTP79" s="381"/>
      <c r="BTQ79" s="381"/>
      <c r="BTR79" s="382"/>
      <c r="BTS79" s="383"/>
      <c r="BTT79" s="383"/>
      <c r="BTU79" s="383"/>
      <c r="BTV79" s="383"/>
      <c r="BTW79" s="383"/>
      <c r="BTX79" s="383"/>
      <c r="BTY79" s="380"/>
      <c r="BTZ79" s="376"/>
      <c r="BUA79" s="376"/>
      <c r="BUB79" s="381"/>
      <c r="BUC79" s="381"/>
      <c r="BUD79" s="382"/>
      <c r="BUE79" s="383"/>
      <c r="BUF79" s="383"/>
      <c r="BUG79" s="383"/>
      <c r="BUH79" s="383"/>
      <c r="BUI79" s="383"/>
      <c r="BUJ79" s="383"/>
      <c r="BUK79" s="380"/>
      <c r="BUL79" s="376"/>
      <c r="BUM79" s="376"/>
      <c r="BUN79" s="381"/>
      <c r="BUO79" s="381"/>
      <c r="BUP79" s="382"/>
      <c r="BUQ79" s="383"/>
      <c r="BUR79" s="383"/>
      <c r="BUS79" s="383"/>
      <c r="BUT79" s="383"/>
      <c r="BUU79" s="383"/>
      <c r="BUV79" s="383"/>
      <c r="BUW79" s="380"/>
      <c r="BUX79" s="376"/>
      <c r="BUY79" s="376"/>
      <c r="BUZ79" s="381"/>
      <c r="BVA79" s="381"/>
      <c r="BVB79" s="382"/>
      <c r="BVC79" s="383"/>
      <c r="BVD79" s="383"/>
      <c r="BVE79" s="383"/>
      <c r="BVF79" s="383"/>
      <c r="BVG79" s="383"/>
      <c r="BVH79" s="383"/>
      <c r="BVI79" s="380"/>
      <c r="BVJ79" s="376"/>
      <c r="BVK79" s="376"/>
      <c r="BVL79" s="381"/>
      <c r="BVM79" s="381"/>
      <c r="BVN79" s="382"/>
      <c r="BVO79" s="383"/>
      <c r="BVP79" s="383"/>
      <c r="BVQ79" s="383"/>
      <c r="BVR79" s="383"/>
      <c r="BVS79" s="383"/>
      <c r="BVT79" s="383"/>
      <c r="BVU79" s="380"/>
      <c r="BVV79" s="376"/>
      <c r="BVW79" s="376"/>
      <c r="BVX79" s="381"/>
      <c r="BVY79" s="381"/>
      <c r="BVZ79" s="382"/>
      <c r="BWA79" s="383"/>
      <c r="BWB79" s="383"/>
      <c r="BWC79" s="383"/>
      <c r="BWD79" s="383"/>
      <c r="BWE79" s="383"/>
      <c r="BWF79" s="383"/>
      <c r="BWG79" s="380"/>
      <c r="BWH79" s="376"/>
      <c r="BWI79" s="376"/>
      <c r="BWJ79" s="381"/>
      <c r="BWK79" s="381"/>
      <c r="BWL79" s="382"/>
      <c r="BWM79" s="383"/>
      <c r="BWN79" s="383"/>
      <c r="BWO79" s="383"/>
      <c r="BWP79" s="383"/>
      <c r="BWQ79" s="383"/>
      <c r="BWR79" s="383"/>
      <c r="BWS79" s="380"/>
      <c r="BWT79" s="376"/>
      <c r="BWU79" s="376"/>
      <c r="BWV79" s="381"/>
      <c r="BWW79" s="381"/>
      <c r="BWX79" s="382"/>
      <c r="BWY79" s="383"/>
      <c r="BWZ79" s="383"/>
      <c r="BXA79" s="383"/>
      <c r="BXB79" s="383"/>
      <c r="BXC79" s="383"/>
      <c r="BXD79" s="383"/>
      <c r="BXE79" s="380"/>
      <c r="BXF79" s="376"/>
      <c r="BXG79" s="376"/>
      <c r="BXH79" s="381"/>
      <c r="BXI79" s="381"/>
      <c r="BXJ79" s="382"/>
      <c r="BXK79" s="383"/>
      <c r="BXL79" s="383"/>
      <c r="BXM79" s="383"/>
      <c r="BXN79" s="383"/>
      <c r="BXO79" s="383"/>
      <c r="BXP79" s="383"/>
      <c r="BXQ79" s="380"/>
      <c r="BXR79" s="376"/>
      <c r="BXS79" s="376"/>
      <c r="BXT79" s="381"/>
      <c r="BXU79" s="381"/>
      <c r="BXV79" s="382"/>
      <c r="BXW79" s="383"/>
      <c r="BXX79" s="383"/>
      <c r="BXY79" s="383"/>
      <c r="BXZ79" s="383"/>
      <c r="BYA79" s="383"/>
      <c r="BYB79" s="383"/>
      <c r="BYC79" s="380"/>
      <c r="BYD79" s="376"/>
      <c r="BYE79" s="376"/>
      <c r="BYF79" s="381"/>
      <c r="BYG79" s="381"/>
      <c r="BYH79" s="382"/>
      <c r="BYI79" s="383"/>
      <c r="BYJ79" s="383"/>
      <c r="BYK79" s="383"/>
      <c r="BYL79" s="383"/>
      <c r="BYM79" s="383"/>
      <c r="BYN79" s="383"/>
      <c r="BYO79" s="380"/>
      <c r="BYP79" s="376"/>
      <c r="BYQ79" s="376"/>
      <c r="BYR79" s="381"/>
      <c r="BYS79" s="381"/>
      <c r="BYT79" s="382"/>
      <c r="BYU79" s="383"/>
      <c r="BYV79" s="383"/>
      <c r="BYW79" s="383"/>
      <c r="BYX79" s="383"/>
      <c r="BYY79" s="383"/>
      <c r="BYZ79" s="383"/>
      <c r="BZA79" s="380"/>
      <c r="BZB79" s="376"/>
      <c r="BZC79" s="376"/>
      <c r="BZD79" s="381"/>
      <c r="BZE79" s="381"/>
      <c r="BZF79" s="382"/>
      <c r="BZG79" s="383"/>
      <c r="BZH79" s="383"/>
      <c r="BZI79" s="383"/>
      <c r="BZJ79" s="383"/>
      <c r="BZK79" s="383"/>
      <c r="BZL79" s="383"/>
      <c r="BZM79" s="380"/>
      <c r="BZN79" s="376"/>
      <c r="BZO79" s="376"/>
      <c r="BZP79" s="381"/>
      <c r="BZQ79" s="381"/>
      <c r="BZR79" s="382"/>
      <c r="BZS79" s="383"/>
      <c r="BZT79" s="383"/>
      <c r="BZU79" s="383"/>
      <c r="BZV79" s="383"/>
      <c r="BZW79" s="383"/>
      <c r="BZX79" s="383"/>
      <c r="BZY79" s="380"/>
      <c r="BZZ79" s="376"/>
      <c r="CAA79" s="376"/>
      <c r="CAB79" s="381"/>
      <c r="CAC79" s="381"/>
      <c r="CAD79" s="382"/>
      <c r="CAE79" s="383"/>
      <c r="CAF79" s="383"/>
      <c r="CAG79" s="383"/>
      <c r="CAH79" s="383"/>
      <c r="CAI79" s="383"/>
      <c r="CAJ79" s="383"/>
      <c r="CAK79" s="380"/>
      <c r="CAL79" s="376"/>
      <c r="CAM79" s="376"/>
      <c r="CAN79" s="381"/>
      <c r="CAO79" s="381"/>
      <c r="CAP79" s="382"/>
      <c r="CAQ79" s="383"/>
      <c r="CAR79" s="383"/>
      <c r="CAS79" s="383"/>
      <c r="CAT79" s="383"/>
      <c r="CAU79" s="383"/>
      <c r="CAV79" s="383"/>
      <c r="CAW79" s="380"/>
      <c r="CAX79" s="376"/>
      <c r="CAY79" s="376"/>
      <c r="CAZ79" s="381"/>
      <c r="CBA79" s="381"/>
      <c r="CBB79" s="382"/>
      <c r="CBC79" s="383"/>
      <c r="CBD79" s="383"/>
      <c r="CBE79" s="383"/>
      <c r="CBF79" s="383"/>
      <c r="CBG79" s="383"/>
      <c r="CBH79" s="383"/>
      <c r="CBI79" s="380"/>
      <c r="CBJ79" s="376"/>
      <c r="CBK79" s="376"/>
      <c r="CBL79" s="381"/>
      <c r="CBM79" s="381"/>
      <c r="CBN79" s="382"/>
      <c r="CBO79" s="383"/>
      <c r="CBP79" s="383"/>
      <c r="CBQ79" s="383"/>
      <c r="CBR79" s="383"/>
      <c r="CBS79" s="383"/>
      <c r="CBT79" s="383"/>
      <c r="CBU79" s="380"/>
      <c r="CBV79" s="376"/>
      <c r="CBW79" s="376"/>
      <c r="CBX79" s="381"/>
      <c r="CBY79" s="381"/>
      <c r="CBZ79" s="382"/>
      <c r="CCA79" s="383"/>
      <c r="CCB79" s="383"/>
      <c r="CCC79" s="383"/>
      <c r="CCD79" s="383"/>
      <c r="CCE79" s="383"/>
      <c r="CCF79" s="383"/>
      <c r="CCG79" s="380"/>
      <c r="CCH79" s="376"/>
      <c r="CCI79" s="376"/>
      <c r="CCJ79" s="381"/>
      <c r="CCK79" s="381"/>
      <c r="CCL79" s="382"/>
      <c r="CCM79" s="383"/>
      <c r="CCN79" s="383"/>
      <c r="CCO79" s="383"/>
      <c r="CCP79" s="383"/>
      <c r="CCQ79" s="383"/>
      <c r="CCR79" s="383"/>
      <c r="CCS79" s="380"/>
      <c r="CCT79" s="376"/>
      <c r="CCU79" s="376"/>
      <c r="CCV79" s="381"/>
      <c r="CCW79" s="381"/>
      <c r="CCX79" s="382"/>
      <c r="CCY79" s="383"/>
      <c r="CCZ79" s="383"/>
      <c r="CDA79" s="383"/>
      <c r="CDB79" s="383"/>
      <c r="CDC79" s="383"/>
      <c r="CDD79" s="383"/>
      <c r="CDE79" s="380"/>
      <c r="CDF79" s="376"/>
      <c r="CDG79" s="376"/>
      <c r="CDH79" s="381"/>
      <c r="CDI79" s="381"/>
      <c r="CDJ79" s="382"/>
      <c r="CDK79" s="383"/>
      <c r="CDL79" s="383"/>
      <c r="CDM79" s="383"/>
      <c r="CDN79" s="383"/>
      <c r="CDO79" s="383"/>
      <c r="CDP79" s="383"/>
      <c r="CDQ79" s="380"/>
      <c r="CDR79" s="376"/>
      <c r="CDS79" s="376"/>
      <c r="CDT79" s="381"/>
      <c r="CDU79" s="381"/>
      <c r="CDV79" s="382"/>
      <c r="CDW79" s="383"/>
      <c r="CDX79" s="383"/>
      <c r="CDY79" s="383"/>
      <c r="CDZ79" s="383"/>
      <c r="CEA79" s="383"/>
      <c r="CEB79" s="383"/>
      <c r="CEC79" s="380"/>
      <c r="CED79" s="376"/>
      <c r="CEE79" s="376"/>
      <c r="CEF79" s="381"/>
      <c r="CEG79" s="381"/>
      <c r="CEH79" s="382"/>
      <c r="CEI79" s="383"/>
      <c r="CEJ79" s="383"/>
      <c r="CEK79" s="383"/>
      <c r="CEL79" s="383"/>
      <c r="CEM79" s="383"/>
      <c r="CEN79" s="383"/>
      <c r="CEO79" s="380"/>
      <c r="CEP79" s="376"/>
      <c r="CEQ79" s="376"/>
      <c r="CER79" s="381"/>
      <c r="CES79" s="381"/>
      <c r="CET79" s="382"/>
      <c r="CEU79" s="383"/>
      <c r="CEV79" s="383"/>
      <c r="CEW79" s="383"/>
      <c r="CEX79" s="383"/>
      <c r="CEY79" s="383"/>
      <c r="CEZ79" s="383"/>
      <c r="CFA79" s="380"/>
      <c r="CFB79" s="376"/>
      <c r="CFC79" s="376"/>
      <c r="CFD79" s="381"/>
      <c r="CFE79" s="381"/>
      <c r="CFF79" s="382"/>
      <c r="CFG79" s="383"/>
      <c r="CFH79" s="383"/>
      <c r="CFI79" s="383"/>
      <c r="CFJ79" s="383"/>
      <c r="CFK79" s="383"/>
      <c r="CFL79" s="383"/>
      <c r="CFM79" s="380"/>
      <c r="CFN79" s="376"/>
      <c r="CFO79" s="376"/>
      <c r="CFP79" s="381"/>
      <c r="CFQ79" s="381"/>
      <c r="CFR79" s="382"/>
      <c r="CFS79" s="383"/>
      <c r="CFT79" s="383"/>
      <c r="CFU79" s="383"/>
      <c r="CFV79" s="383"/>
      <c r="CFW79" s="383"/>
      <c r="CFX79" s="383"/>
      <c r="CFY79" s="380"/>
      <c r="CFZ79" s="376"/>
      <c r="CGA79" s="376"/>
      <c r="CGB79" s="381"/>
      <c r="CGC79" s="381"/>
      <c r="CGD79" s="382"/>
      <c r="CGE79" s="383"/>
      <c r="CGF79" s="383"/>
      <c r="CGG79" s="383"/>
      <c r="CGH79" s="383"/>
      <c r="CGI79" s="383"/>
      <c r="CGJ79" s="383"/>
      <c r="CGK79" s="380"/>
      <c r="CGL79" s="376"/>
      <c r="CGM79" s="376"/>
      <c r="CGN79" s="381"/>
      <c r="CGO79" s="381"/>
      <c r="CGP79" s="382"/>
      <c r="CGQ79" s="383"/>
      <c r="CGR79" s="383"/>
      <c r="CGS79" s="383"/>
      <c r="CGT79" s="383"/>
      <c r="CGU79" s="383"/>
      <c r="CGV79" s="383"/>
      <c r="CGW79" s="380"/>
      <c r="CGX79" s="376"/>
      <c r="CGY79" s="376"/>
      <c r="CGZ79" s="381"/>
      <c r="CHA79" s="381"/>
      <c r="CHB79" s="382"/>
      <c r="CHC79" s="383"/>
      <c r="CHD79" s="383"/>
      <c r="CHE79" s="383"/>
      <c r="CHF79" s="383"/>
      <c r="CHG79" s="383"/>
      <c r="CHH79" s="383"/>
      <c r="CHI79" s="380"/>
      <c r="CHJ79" s="376"/>
      <c r="CHK79" s="376"/>
      <c r="CHL79" s="381"/>
      <c r="CHM79" s="381"/>
      <c r="CHN79" s="382"/>
      <c r="CHO79" s="383"/>
      <c r="CHP79" s="383"/>
      <c r="CHQ79" s="383"/>
      <c r="CHR79" s="383"/>
      <c r="CHS79" s="383"/>
      <c r="CHT79" s="383"/>
      <c r="CHU79" s="380"/>
      <c r="CHV79" s="376"/>
      <c r="CHW79" s="376"/>
      <c r="CHX79" s="381"/>
      <c r="CHY79" s="381"/>
      <c r="CHZ79" s="382"/>
      <c r="CIA79" s="383"/>
      <c r="CIB79" s="383"/>
      <c r="CIC79" s="383"/>
      <c r="CID79" s="383"/>
      <c r="CIE79" s="383"/>
      <c r="CIF79" s="383"/>
      <c r="CIG79" s="380"/>
      <c r="CIH79" s="376"/>
      <c r="CII79" s="376"/>
      <c r="CIJ79" s="381"/>
      <c r="CIK79" s="381"/>
      <c r="CIL79" s="382"/>
      <c r="CIM79" s="383"/>
      <c r="CIN79" s="383"/>
      <c r="CIO79" s="383"/>
      <c r="CIP79" s="383"/>
      <c r="CIQ79" s="383"/>
      <c r="CIR79" s="383"/>
      <c r="CIS79" s="380"/>
      <c r="CIT79" s="376"/>
      <c r="CIU79" s="376"/>
      <c r="CIV79" s="381"/>
      <c r="CIW79" s="381"/>
      <c r="CIX79" s="382"/>
      <c r="CIY79" s="383"/>
      <c r="CIZ79" s="383"/>
      <c r="CJA79" s="383"/>
      <c r="CJB79" s="383"/>
      <c r="CJC79" s="383"/>
      <c r="CJD79" s="383"/>
      <c r="CJE79" s="380"/>
      <c r="CJF79" s="376"/>
      <c r="CJG79" s="376"/>
      <c r="CJH79" s="381"/>
      <c r="CJI79" s="381"/>
      <c r="CJJ79" s="382"/>
      <c r="CJK79" s="383"/>
      <c r="CJL79" s="383"/>
      <c r="CJM79" s="383"/>
      <c r="CJN79" s="383"/>
      <c r="CJO79" s="383"/>
      <c r="CJP79" s="383"/>
      <c r="CJQ79" s="380"/>
      <c r="CJR79" s="376"/>
      <c r="CJS79" s="376"/>
      <c r="CJT79" s="381"/>
      <c r="CJU79" s="381"/>
      <c r="CJV79" s="382"/>
      <c r="CJW79" s="383"/>
      <c r="CJX79" s="383"/>
      <c r="CJY79" s="383"/>
      <c r="CJZ79" s="383"/>
      <c r="CKA79" s="383"/>
      <c r="CKB79" s="383"/>
      <c r="CKC79" s="380"/>
      <c r="CKD79" s="376"/>
      <c r="CKE79" s="376"/>
      <c r="CKF79" s="381"/>
      <c r="CKG79" s="381"/>
      <c r="CKH79" s="382"/>
      <c r="CKI79" s="383"/>
      <c r="CKJ79" s="383"/>
      <c r="CKK79" s="383"/>
      <c r="CKL79" s="383"/>
      <c r="CKM79" s="383"/>
      <c r="CKN79" s="383"/>
      <c r="CKO79" s="380"/>
      <c r="CKP79" s="376"/>
      <c r="CKQ79" s="376"/>
      <c r="CKR79" s="381"/>
      <c r="CKS79" s="381"/>
      <c r="CKT79" s="382"/>
      <c r="CKU79" s="383"/>
      <c r="CKV79" s="383"/>
      <c r="CKW79" s="383"/>
      <c r="CKX79" s="383"/>
      <c r="CKY79" s="383"/>
      <c r="CKZ79" s="383"/>
      <c r="CLA79" s="380"/>
      <c r="CLB79" s="376"/>
      <c r="CLC79" s="376"/>
      <c r="CLD79" s="381"/>
      <c r="CLE79" s="381"/>
      <c r="CLF79" s="382"/>
      <c r="CLG79" s="383"/>
      <c r="CLH79" s="383"/>
      <c r="CLI79" s="383"/>
      <c r="CLJ79" s="383"/>
      <c r="CLK79" s="383"/>
      <c r="CLL79" s="383"/>
      <c r="CLM79" s="380"/>
      <c r="CLN79" s="376"/>
      <c r="CLO79" s="376"/>
      <c r="CLP79" s="381"/>
      <c r="CLQ79" s="381"/>
      <c r="CLR79" s="382"/>
      <c r="CLS79" s="383"/>
      <c r="CLT79" s="383"/>
      <c r="CLU79" s="383"/>
      <c r="CLV79" s="383"/>
      <c r="CLW79" s="383"/>
      <c r="CLX79" s="383"/>
      <c r="CLY79" s="380"/>
      <c r="CLZ79" s="376"/>
      <c r="CMA79" s="376"/>
      <c r="CMB79" s="381"/>
      <c r="CMC79" s="381"/>
      <c r="CMD79" s="382"/>
      <c r="CME79" s="383"/>
      <c r="CMF79" s="383"/>
      <c r="CMG79" s="383"/>
      <c r="CMH79" s="383"/>
      <c r="CMI79" s="383"/>
      <c r="CMJ79" s="383"/>
      <c r="CMK79" s="380"/>
      <c r="CML79" s="376"/>
      <c r="CMM79" s="376"/>
      <c r="CMN79" s="381"/>
      <c r="CMO79" s="381"/>
      <c r="CMP79" s="382"/>
      <c r="CMQ79" s="383"/>
      <c r="CMR79" s="383"/>
      <c r="CMS79" s="383"/>
      <c r="CMT79" s="383"/>
      <c r="CMU79" s="383"/>
      <c r="CMV79" s="383"/>
      <c r="CMW79" s="380"/>
      <c r="CMX79" s="376"/>
      <c r="CMY79" s="376"/>
      <c r="CMZ79" s="381"/>
      <c r="CNA79" s="381"/>
      <c r="CNB79" s="382"/>
      <c r="CNC79" s="383"/>
      <c r="CND79" s="383"/>
      <c r="CNE79" s="383"/>
      <c r="CNF79" s="383"/>
      <c r="CNG79" s="383"/>
      <c r="CNH79" s="383"/>
      <c r="CNI79" s="380"/>
      <c r="CNJ79" s="376"/>
      <c r="CNK79" s="376"/>
      <c r="CNL79" s="381"/>
      <c r="CNM79" s="381"/>
      <c r="CNN79" s="382"/>
      <c r="CNO79" s="383"/>
      <c r="CNP79" s="383"/>
      <c r="CNQ79" s="383"/>
      <c r="CNR79" s="383"/>
      <c r="CNS79" s="383"/>
      <c r="CNT79" s="383"/>
      <c r="CNU79" s="380"/>
      <c r="CNV79" s="376"/>
      <c r="CNW79" s="376"/>
      <c r="CNX79" s="381"/>
      <c r="CNY79" s="381"/>
      <c r="CNZ79" s="382"/>
      <c r="COA79" s="383"/>
      <c r="COB79" s="383"/>
      <c r="COC79" s="383"/>
      <c r="COD79" s="383"/>
      <c r="COE79" s="383"/>
      <c r="COF79" s="383"/>
      <c r="COG79" s="380"/>
      <c r="COH79" s="376"/>
      <c r="COI79" s="376"/>
      <c r="COJ79" s="381"/>
      <c r="COK79" s="381"/>
      <c r="COL79" s="382"/>
      <c r="COM79" s="383"/>
      <c r="CON79" s="383"/>
      <c r="COO79" s="383"/>
      <c r="COP79" s="383"/>
      <c r="COQ79" s="383"/>
      <c r="COR79" s="383"/>
      <c r="COS79" s="380"/>
      <c r="COT79" s="376"/>
      <c r="COU79" s="376"/>
      <c r="COV79" s="381"/>
      <c r="COW79" s="381"/>
      <c r="COX79" s="382"/>
      <c r="COY79" s="383"/>
      <c r="COZ79" s="383"/>
      <c r="CPA79" s="383"/>
      <c r="CPB79" s="383"/>
      <c r="CPC79" s="383"/>
      <c r="CPD79" s="383"/>
      <c r="CPE79" s="380"/>
      <c r="CPF79" s="376"/>
      <c r="CPG79" s="376"/>
      <c r="CPH79" s="381"/>
      <c r="CPI79" s="381"/>
      <c r="CPJ79" s="382"/>
      <c r="CPK79" s="383"/>
      <c r="CPL79" s="383"/>
      <c r="CPM79" s="383"/>
      <c r="CPN79" s="383"/>
      <c r="CPO79" s="383"/>
      <c r="CPP79" s="383"/>
      <c r="CPQ79" s="380"/>
      <c r="CPR79" s="376"/>
      <c r="CPS79" s="376"/>
      <c r="CPT79" s="381"/>
      <c r="CPU79" s="381"/>
      <c r="CPV79" s="382"/>
      <c r="CPW79" s="383"/>
      <c r="CPX79" s="383"/>
      <c r="CPY79" s="383"/>
      <c r="CPZ79" s="383"/>
      <c r="CQA79" s="383"/>
      <c r="CQB79" s="383"/>
      <c r="CQC79" s="380"/>
      <c r="CQD79" s="376"/>
      <c r="CQE79" s="376"/>
      <c r="CQF79" s="381"/>
      <c r="CQG79" s="381"/>
      <c r="CQH79" s="382"/>
      <c r="CQI79" s="383"/>
      <c r="CQJ79" s="383"/>
      <c r="CQK79" s="383"/>
      <c r="CQL79" s="383"/>
      <c r="CQM79" s="383"/>
      <c r="CQN79" s="383"/>
      <c r="CQO79" s="380"/>
      <c r="CQP79" s="376"/>
      <c r="CQQ79" s="376"/>
      <c r="CQR79" s="381"/>
      <c r="CQS79" s="381"/>
      <c r="CQT79" s="382"/>
      <c r="CQU79" s="383"/>
      <c r="CQV79" s="383"/>
      <c r="CQW79" s="383"/>
      <c r="CQX79" s="383"/>
      <c r="CQY79" s="383"/>
      <c r="CQZ79" s="383"/>
      <c r="CRA79" s="380"/>
      <c r="CRB79" s="376"/>
      <c r="CRC79" s="376"/>
      <c r="CRD79" s="381"/>
      <c r="CRE79" s="381"/>
      <c r="CRF79" s="382"/>
      <c r="CRG79" s="383"/>
      <c r="CRH79" s="383"/>
      <c r="CRI79" s="383"/>
      <c r="CRJ79" s="383"/>
      <c r="CRK79" s="383"/>
      <c r="CRL79" s="383"/>
      <c r="CRM79" s="380"/>
      <c r="CRN79" s="376"/>
      <c r="CRO79" s="376"/>
      <c r="CRP79" s="381"/>
      <c r="CRQ79" s="381"/>
      <c r="CRR79" s="382"/>
      <c r="CRS79" s="383"/>
      <c r="CRT79" s="383"/>
      <c r="CRU79" s="383"/>
      <c r="CRV79" s="383"/>
      <c r="CRW79" s="383"/>
      <c r="CRX79" s="383"/>
      <c r="CRY79" s="380"/>
      <c r="CRZ79" s="376"/>
      <c r="CSA79" s="376"/>
      <c r="CSB79" s="381"/>
      <c r="CSC79" s="381"/>
      <c r="CSD79" s="382"/>
      <c r="CSE79" s="383"/>
      <c r="CSF79" s="383"/>
      <c r="CSG79" s="383"/>
      <c r="CSH79" s="383"/>
      <c r="CSI79" s="383"/>
      <c r="CSJ79" s="383"/>
      <c r="CSK79" s="380"/>
      <c r="CSL79" s="376"/>
      <c r="CSM79" s="376"/>
      <c r="CSN79" s="381"/>
      <c r="CSO79" s="381"/>
      <c r="CSP79" s="382"/>
      <c r="CSQ79" s="383"/>
      <c r="CSR79" s="383"/>
      <c r="CSS79" s="383"/>
      <c r="CST79" s="383"/>
      <c r="CSU79" s="383"/>
      <c r="CSV79" s="383"/>
      <c r="CSW79" s="380"/>
      <c r="CSX79" s="376"/>
      <c r="CSY79" s="376"/>
      <c r="CSZ79" s="381"/>
      <c r="CTA79" s="381"/>
      <c r="CTB79" s="382"/>
      <c r="CTC79" s="383"/>
      <c r="CTD79" s="383"/>
      <c r="CTE79" s="383"/>
      <c r="CTF79" s="383"/>
      <c r="CTG79" s="383"/>
      <c r="CTH79" s="383"/>
      <c r="CTI79" s="380"/>
      <c r="CTJ79" s="376"/>
      <c r="CTK79" s="376"/>
      <c r="CTL79" s="381"/>
      <c r="CTM79" s="381"/>
      <c r="CTN79" s="382"/>
      <c r="CTO79" s="383"/>
      <c r="CTP79" s="383"/>
      <c r="CTQ79" s="383"/>
      <c r="CTR79" s="383"/>
      <c r="CTS79" s="383"/>
      <c r="CTT79" s="383"/>
      <c r="CTU79" s="380"/>
      <c r="CTV79" s="376"/>
      <c r="CTW79" s="376"/>
      <c r="CTX79" s="381"/>
      <c r="CTY79" s="381"/>
      <c r="CTZ79" s="382"/>
      <c r="CUA79" s="383"/>
      <c r="CUB79" s="383"/>
      <c r="CUC79" s="383"/>
      <c r="CUD79" s="383"/>
      <c r="CUE79" s="383"/>
      <c r="CUF79" s="383"/>
      <c r="CUG79" s="380"/>
      <c r="CUH79" s="376"/>
      <c r="CUI79" s="376"/>
      <c r="CUJ79" s="381"/>
      <c r="CUK79" s="381"/>
      <c r="CUL79" s="382"/>
      <c r="CUM79" s="383"/>
      <c r="CUN79" s="383"/>
      <c r="CUO79" s="383"/>
      <c r="CUP79" s="383"/>
      <c r="CUQ79" s="383"/>
      <c r="CUR79" s="383"/>
      <c r="CUS79" s="380"/>
      <c r="CUT79" s="376"/>
      <c r="CUU79" s="376"/>
      <c r="CUV79" s="381"/>
      <c r="CUW79" s="381"/>
      <c r="CUX79" s="382"/>
      <c r="CUY79" s="383"/>
      <c r="CUZ79" s="383"/>
      <c r="CVA79" s="383"/>
      <c r="CVB79" s="383"/>
      <c r="CVC79" s="383"/>
      <c r="CVD79" s="383"/>
      <c r="CVE79" s="380"/>
      <c r="CVF79" s="376"/>
      <c r="CVG79" s="376"/>
      <c r="CVH79" s="381"/>
      <c r="CVI79" s="381"/>
      <c r="CVJ79" s="382"/>
      <c r="CVK79" s="383"/>
      <c r="CVL79" s="383"/>
      <c r="CVM79" s="383"/>
      <c r="CVN79" s="383"/>
      <c r="CVO79" s="383"/>
      <c r="CVP79" s="383"/>
      <c r="CVQ79" s="380"/>
      <c r="CVR79" s="376"/>
      <c r="CVS79" s="376"/>
      <c r="CVT79" s="381"/>
      <c r="CVU79" s="381"/>
      <c r="CVV79" s="382"/>
      <c r="CVW79" s="383"/>
      <c r="CVX79" s="383"/>
      <c r="CVY79" s="383"/>
      <c r="CVZ79" s="383"/>
      <c r="CWA79" s="383"/>
      <c r="CWB79" s="383"/>
      <c r="CWC79" s="380"/>
      <c r="CWD79" s="376"/>
      <c r="CWE79" s="376"/>
      <c r="CWF79" s="381"/>
      <c r="CWG79" s="381"/>
      <c r="CWH79" s="382"/>
      <c r="CWI79" s="383"/>
      <c r="CWJ79" s="383"/>
      <c r="CWK79" s="383"/>
      <c r="CWL79" s="383"/>
      <c r="CWM79" s="383"/>
      <c r="CWN79" s="383"/>
      <c r="CWO79" s="380"/>
      <c r="CWP79" s="376"/>
      <c r="CWQ79" s="376"/>
      <c r="CWR79" s="381"/>
      <c r="CWS79" s="381"/>
      <c r="CWT79" s="382"/>
      <c r="CWU79" s="383"/>
      <c r="CWV79" s="383"/>
      <c r="CWW79" s="383"/>
      <c r="CWX79" s="383"/>
      <c r="CWY79" s="383"/>
      <c r="CWZ79" s="383"/>
      <c r="CXA79" s="380"/>
      <c r="CXB79" s="376"/>
      <c r="CXC79" s="376"/>
      <c r="CXD79" s="381"/>
      <c r="CXE79" s="381"/>
      <c r="CXF79" s="382"/>
      <c r="CXG79" s="383"/>
      <c r="CXH79" s="383"/>
      <c r="CXI79" s="383"/>
      <c r="CXJ79" s="383"/>
      <c r="CXK79" s="383"/>
      <c r="CXL79" s="383"/>
      <c r="CXM79" s="380"/>
      <c r="CXN79" s="376"/>
      <c r="CXO79" s="376"/>
      <c r="CXP79" s="381"/>
      <c r="CXQ79" s="381"/>
      <c r="CXR79" s="382"/>
      <c r="CXS79" s="383"/>
      <c r="CXT79" s="383"/>
      <c r="CXU79" s="383"/>
      <c r="CXV79" s="383"/>
      <c r="CXW79" s="383"/>
      <c r="CXX79" s="383"/>
      <c r="CXY79" s="380"/>
      <c r="CXZ79" s="376"/>
      <c r="CYA79" s="376"/>
      <c r="CYB79" s="381"/>
      <c r="CYC79" s="381"/>
      <c r="CYD79" s="382"/>
      <c r="CYE79" s="383"/>
      <c r="CYF79" s="383"/>
      <c r="CYG79" s="383"/>
      <c r="CYH79" s="383"/>
      <c r="CYI79" s="383"/>
      <c r="CYJ79" s="383"/>
      <c r="CYK79" s="380"/>
      <c r="CYL79" s="376"/>
      <c r="CYM79" s="376"/>
      <c r="CYN79" s="381"/>
      <c r="CYO79" s="381"/>
      <c r="CYP79" s="382"/>
      <c r="CYQ79" s="383"/>
      <c r="CYR79" s="383"/>
      <c r="CYS79" s="383"/>
      <c r="CYT79" s="383"/>
      <c r="CYU79" s="383"/>
      <c r="CYV79" s="383"/>
      <c r="CYW79" s="380"/>
      <c r="CYX79" s="376"/>
      <c r="CYY79" s="376"/>
      <c r="CYZ79" s="381"/>
      <c r="CZA79" s="381"/>
      <c r="CZB79" s="382"/>
      <c r="CZC79" s="383"/>
      <c r="CZD79" s="383"/>
      <c r="CZE79" s="383"/>
      <c r="CZF79" s="383"/>
      <c r="CZG79" s="383"/>
      <c r="CZH79" s="383"/>
      <c r="CZI79" s="380"/>
      <c r="CZJ79" s="376"/>
      <c r="CZK79" s="376"/>
      <c r="CZL79" s="381"/>
      <c r="CZM79" s="381"/>
      <c r="CZN79" s="382"/>
      <c r="CZO79" s="383"/>
      <c r="CZP79" s="383"/>
      <c r="CZQ79" s="383"/>
      <c r="CZR79" s="383"/>
      <c r="CZS79" s="383"/>
      <c r="CZT79" s="383"/>
      <c r="CZU79" s="380"/>
      <c r="CZV79" s="376"/>
      <c r="CZW79" s="376"/>
      <c r="CZX79" s="381"/>
      <c r="CZY79" s="381"/>
      <c r="CZZ79" s="382"/>
      <c r="DAA79" s="383"/>
      <c r="DAB79" s="383"/>
      <c r="DAC79" s="383"/>
      <c r="DAD79" s="383"/>
      <c r="DAE79" s="383"/>
      <c r="DAF79" s="383"/>
      <c r="DAG79" s="380"/>
      <c r="DAH79" s="376"/>
      <c r="DAI79" s="376"/>
      <c r="DAJ79" s="381"/>
      <c r="DAK79" s="381"/>
      <c r="DAL79" s="382"/>
      <c r="DAM79" s="383"/>
      <c r="DAN79" s="383"/>
      <c r="DAO79" s="383"/>
      <c r="DAP79" s="383"/>
      <c r="DAQ79" s="383"/>
      <c r="DAR79" s="383"/>
      <c r="DAS79" s="380"/>
      <c r="DAT79" s="376"/>
      <c r="DAU79" s="376"/>
      <c r="DAV79" s="381"/>
      <c r="DAW79" s="381"/>
      <c r="DAX79" s="382"/>
      <c r="DAY79" s="383"/>
      <c r="DAZ79" s="383"/>
      <c r="DBA79" s="383"/>
      <c r="DBB79" s="383"/>
      <c r="DBC79" s="383"/>
      <c r="DBD79" s="383"/>
      <c r="DBE79" s="380"/>
      <c r="DBF79" s="376"/>
      <c r="DBG79" s="376"/>
      <c r="DBH79" s="381"/>
      <c r="DBI79" s="381"/>
      <c r="DBJ79" s="382"/>
      <c r="DBK79" s="383"/>
      <c r="DBL79" s="383"/>
      <c r="DBM79" s="383"/>
      <c r="DBN79" s="383"/>
      <c r="DBO79" s="383"/>
      <c r="DBP79" s="383"/>
      <c r="DBQ79" s="380"/>
      <c r="DBR79" s="376"/>
      <c r="DBS79" s="376"/>
      <c r="DBT79" s="381"/>
      <c r="DBU79" s="381"/>
      <c r="DBV79" s="382"/>
      <c r="DBW79" s="383"/>
      <c r="DBX79" s="383"/>
      <c r="DBY79" s="383"/>
      <c r="DBZ79" s="383"/>
      <c r="DCA79" s="383"/>
      <c r="DCB79" s="383"/>
      <c r="DCC79" s="380"/>
      <c r="DCD79" s="376"/>
      <c r="DCE79" s="376"/>
      <c r="DCF79" s="381"/>
      <c r="DCG79" s="381"/>
      <c r="DCH79" s="382"/>
      <c r="DCI79" s="383"/>
      <c r="DCJ79" s="383"/>
      <c r="DCK79" s="383"/>
      <c r="DCL79" s="383"/>
      <c r="DCM79" s="383"/>
      <c r="DCN79" s="383"/>
      <c r="DCO79" s="380"/>
      <c r="DCP79" s="376"/>
      <c r="DCQ79" s="376"/>
      <c r="DCR79" s="381"/>
      <c r="DCS79" s="381"/>
      <c r="DCT79" s="382"/>
      <c r="DCU79" s="383"/>
      <c r="DCV79" s="383"/>
      <c r="DCW79" s="383"/>
      <c r="DCX79" s="383"/>
      <c r="DCY79" s="383"/>
      <c r="DCZ79" s="383"/>
      <c r="DDA79" s="380"/>
      <c r="DDB79" s="376"/>
      <c r="DDC79" s="376"/>
      <c r="DDD79" s="381"/>
      <c r="DDE79" s="381"/>
      <c r="DDF79" s="382"/>
      <c r="DDG79" s="383"/>
      <c r="DDH79" s="383"/>
      <c r="DDI79" s="383"/>
      <c r="DDJ79" s="383"/>
      <c r="DDK79" s="383"/>
      <c r="DDL79" s="383"/>
      <c r="DDM79" s="380"/>
      <c r="DDN79" s="376"/>
      <c r="DDO79" s="376"/>
      <c r="DDP79" s="381"/>
      <c r="DDQ79" s="381"/>
      <c r="DDR79" s="382"/>
      <c r="DDS79" s="383"/>
      <c r="DDT79" s="383"/>
      <c r="DDU79" s="383"/>
      <c r="DDV79" s="383"/>
      <c r="DDW79" s="383"/>
      <c r="DDX79" s="383"/>
      <c r="DDY79" s="380"/>
      <c r="DDZ79" s="376"/>
      <c r="DEA79" s="376"/>
      <c r="DEB79" s="381"/>
      <c r="DEC79" s="381"/>
      <c r="DED79" s="382"/>
      <c r="DEE79" s="383"/>
      <c r="DEF79" s="383"/>
      <c r="DEG79" s="383"/>
      <c r="DEH79" s="383"/>
      <c r="DEI79" s="383"/>
      <c r="DEJ79" s="383"/>
      <c r="DEK79" s="380"/>
      <c r="DEL79" s="376"/>
      <c r="DEM79" s="376"/>
      <c r="DEN79" s="381"/>
      <c r="DEO79" s="381"/>
      <c r="DEP79" s="382"/>
      <c r="DEQ79" s="383"/>
      <c r="DER79" s="383"/>
      <c r="DES79" s="383"/>
      <c r="DET79" s="383"/>
      <c r="DEU79" s="383"/>
      <c r="DEV79" s="383"/>
      <c r="DEW79" s="380"/>
      <c r="DEX79" s="376"/>
      <c r="DEY79" s="376"/>
      <c r="DEZ79" s="381"/>
      <c r="DFA79" s="381"/>
      <c r="DFB79" s="382"/>
      <c r="DFC79" s="383"/>
      <c r="DFD79" s="383"/>
      <c r="DFE79" s="383"/>
      <c r="DFF79" s="383"/>
      <c r="DFG79" s="383"/>
      <c r="DFH79" s="383"/>
      <c r="DFI79" s="380"/>
      <c r="DFJ79" s="376"/>
      <c r="DFK79" s="376"/>
      <c r="DFL79" s="381"/>
      <c r="DFM79" s="381"/>
      <c r="DFN79" s="382"/>
      <c r="DFO79" s="383"/>
      <c r="DFP79" s="383"/>
      <c r="DFQ79" s="383"/>
      <c r="DFR79" s="383"/>
      <c r="DFS79" s="383"/>
      <c r="DFT79" s="383"/>
      <c r="DFU79" s="380"/>
      <c r="DFV79" s="376"/>
      <c r="DFW79" s="376"/>
      <c r="DFX79" s="381"/>
      <c r="DFY79" s="381"/>
      <c r="DFZ79" s="382"/>
      <c r="DGA79" s="383"/>
      <c r="DGB79" s="383"/>
      <c r="DGC79" s="383"/>
      <c r="DGD79" s="383"/>
      <c r="DGE79" s="383"/>
      <c r="DGF79" s="383"/>
      <c r="DGG79" s="380"/>
      <c r="DGH79" s="376"/>
      <c r="DGI79" s="376"/>
      <c r="DGJ79" s="381"/>
      <c r="DGK79" s="381"/>
      <c r="DGL79" s="382"/>
      <c r="DGM79" s="383"/>
      <c r="DGN79" s="383"/>
      <c r="DGO79" s="383"/>
      <c r="DGP79" s="383"/>
      <c r="DGQ79" s="383"/>
      <c r="DGR79" s="383"/>
      <c r="DGS79" s="380"/>
      <c r="DGT79" s="376"/>
      <c r="DGU79" s="376"/>
      <c r="DGV79" s="381"/>
      <c r="DGW79" s="381"/>
      <c r="DGX79" s="382"/>
      <c r="DGY79" s="383"/>
      <c r="DGZ79" s="383"/>
      <c r="DHA79" s="383"/>
      <c r="DHB79" s="383"/>
      <c r="DHC79" s="383"/>
      <c r="DHD79" s="383"/>
      <c r="DHE79" s="380"/>
      <c r="DHF79" s="376"/>
      <c r="DHG79" s="376"/>
      <c r="DHH79" s="381"/>
      <c r="DHI79" s="381"/>
      <c r="DHJ79" s="382"/>
      <c r="DHK79" s="383"/>
      <c r="DHL79" s="383"/>
      <c r="DHM79" s="383"/>
      <c r="DHN79" s="383"/>
      <c r="DHO79" s="383"/>
      <c r="DHP79" s="383"/>
      <c r="DHQ79" s="380"/>
      <c r="DHR79" s="376"/>
      <c r="DHS79" s="376"/>
      <c r="DHT79" s="381"/>
      <c r="DHU79" s="381"/>
      <c r="DHV79" s="382"/>
      <c r="DHW79" s="383"/>
      <c r="DHX79" s="383"/>
      <c r="DHY79" s="383"/>
      <c r="DHZ79" s="383"/>
      <c r="DIA79" s="383"/>
      <c r="DIB79" s="383"/>
      <c r="DIC79" s="380"/>
      <c r="DID79" s="376"/>
      <c r="DIE79" s="376"/>
      <c r="DIF79" s="381"/>
      <c r="DIG79" s="381"/>
      <c r="DIH79" s="382"/>
      <c r="DII79" s="383"/>
      <c r="DIJ79" s="383"/>
      <c r="DIK79" s="383"/>
      <c r="DIL79" s="383"/>
      <c r="DIM79" s="383"/>
      <c r="DIN79" s="383"/>
      <c r="DIO79" s="380"/>
      <c r="DIP79" s="376"/>
      <c r="DIQ79" s="376"/>
      <c r="DIR79" s="381"/>
      <c r="DIS79" s="381"/>
      <c r="DIT79" s="382"/>
      <c r="DIU79" s="383"/>
      <c r="DIV79" s="383"/>
      <c r="DIW79" s="383"/>
      <c r="DIX79" s="383"/>
      <c r="DIY79" s="383"/>
      <c r="DIZ79" s="383"/>
      <c r="DJA79" s="380"/>
      <c r="DJB79" s="376"/>
      <c r="DJC79" s="376"/>
      <c r="DJD79" s="381"/>
      <c r="DJE79" s="381"/>
      <c r="DJF79" s="382"/>
      <c r="DJG79" s="383"/>
      <c r="DJH79" s="383"/>
      <c r="DJI79" s="383"/>
      <c r="DJJ79" s="383"/>
      <c r="DJK79" s="383"/>
      <c r="DJL79" s="383"/>
      <c r="DJM79" s="380"/>
      <c r="DJN79" s="376"/>
      <c r="DJO79" s="376"/>
      <c r="DJP79" s="381"/>
      <c r="DJQ79" s="381"/>
      <c r="DJR79" s="382"/>
      <c r="DJS79" s="383"/>
      <c r="DJT79" s="383"/>
      <c r="DJU79" s="383"/>
      <c r="DJV79" s="383"/>
      <c r="DJW79" s="383"/>
      <c r="DJX79" s="383"/>
      <c r="DJY79" s="380"/>
      <c r="DJZ79" s="376"/>
      <c r="DKA79" s="376"/>
      <c r="DKB79" s="381"/>
      <c r="DKC79" s="381"/>
      <c r="DKD79" s="382"/>
      <c r="DKE79" s="383"/>
      <c r="DKF79" s="383"/>
      <c r="DKG79" s="383"/>
      <c r="DKH79" s="383"/>
      <c r="DKI79" s="383"/>
      <c r="DKJ79" s="383"/>
      <c r="DKK79" s="380"/>
      <c r="DKL79" s="376"/>
      <c r="DKM79" s="376"/>
      <c r="DKN79" s="381"/>
      <c r="DKO79" s="381"/>
      <c r="DKP79" s="382"/>
      <c r="DKQ79" s="383"/>
      <c r="DKR79" s="383"/>
      <c r="DKS79" s="383"/>
      <c r="DKT79" s="383"/>
      <c r="DKU79" s="383"/>
      <c r="DKV79" s="383"/>
      <c r="DKW79" s="380"/>
      <c r="DKX79" s="376"/>
      <c r="DKY79" s="376"/>
      <c r="DKZ79" s="381"/>
      <c r="DLA79" s="381"/>
      <c r="DLB79" s="382"/>
      <c r="DLC79" s="383"/>
      <c r="DLD79" s="383"/>
      <c r="DLE79" s="383"/>
      <c r="DLF79" s="383"/>
      <c r="DLG79" s="383"/>
      <c r="DLH79" s="383"/>
      <c r="DLI79" s="380"/>
      <c r="DLJ79" s="376"/>
      <c r="DLK79" s="376"/>
      <c r="DLL79" s="381"/>
      <c r="DLM79" s="381"/>
      <c r="DLN79" s="382"/>
      <c r="DLO79" s="383"/>
      <c r="DLP79" s="383"/>
      <c r="DLQ79" s="383"/>
      <c r="DLR79" s="383"/>
      <c r="DLS79" s="383"/>
      <c r="DLT79" s="383"/>
      <c r="DLU79" s="380"/>
      <c r="DLV79" s="376"/>
      <c r="DLW79" s="376"/>
      <c r="DLX79" s="381"/>
      <c r="DLY79" s="381"/>
      <c r="DLZ79" s="382"/>
      <c r="DMA79" s="383"/>
      <c r="DMB79" s="383"/>
      <c r="DMC79" s="383"/>
      <c r="DMD79" s="383"/>
      <c r="DME79" s="383"/>
      <c r="DMF79" s="383"/>
      <c r="DMG79" s="380"/>
      <c r="DMH79" s="376"/>
      <c r="DMI79" s="376"/>
      <c r="DMJ79" s="381"/>
      <c r="DMK79" s="381"/>
      <c r="DML79" s="382"/>
      <c r="DMM79" s="383"/>
      <c r="DMN79" s="383"/>
      <c r="DMO79" s="383"/>
      <c r="DMP79" s="383"/>
      <c r="DMQ79" s="383"/>
      <c r="DMR79" s="383"/>
      <c r="DMS79" s="380"/>
      <c r="DMT79" s="376"/>
      <c r="DMU79" s="376"/>
      <c r="DMV79" s="381"/>
      <c r="DMW79" s="381"/>
      <c r="DMX79" s="382"/>
      <c r="DMY79" s="383"/>
      <c r="DMZ79" s="383"/>
      <c r="DNA79" s="383"/>
      <c r="DNB79" s="383"/>
      <c r="DNC79" s="383"/>
      <c r="DND79" s="383"/>
      <c r="DNE79" s="380"/>
      <c r="DNF79" s="376"/>
      <c r="DNG79" s="376"/>
      <c r="DNH79" s="381"/>
      <c r="DNI79" s="381"/>
      <c r="DNJ79" s="382"/>
      <c r="DNK79" s="383"/>
      <c r="DNL79" s="383"/>
      <c r="DNM79" s="383"/>
      <c r="DNN79" s="383"/>
      <c r="DNO79" s="383"/>
      <c r="DNP79" s="383"/>
      <c r="DNQ79" s="380"/>
      <c r="DNR79" s="376"/>
      <c r="DNS79" s="376"/>
      <c r="DNT79" s="381"/>
      <c r="DNU79" s="381"/>
      <c r="DNV79" s="382"/>
      <c r="DNW79" s="383"/>
      <c r="DNX79" s="383"/>
      <c r="DNY79" s="383"/>
      <c r="DNZ79" s="383"/>
      <c r="DOA79" s="383"/>
      <c r="DOB79" s="383"/>
      <c r="DOC79" s="380"/>
      <c r="DOD79" s="376"/>
      <c r="DOE79" s="376"/>
      <c r="DOF79" s="381"/>
      <c r="DOG79" s="381"/>
      <c r="DOH79" s="382"/>
      <c r="DOI79" s="383"/>
      <c r="DOJ79" s="383"/>
      <c r="DOK79" s="383"/>
      <c r="DOL79" s="383"/>
      <c r="DOM79" s="383"/>
      <c r="DON79" s="383"/>
      <c r="DOO79" s="380"/>
      <c r="DOP79" s="376"/>
      <c r="DOQ79" s="376"/>
      <c r="DOR79" s="381"/>
      <c r="DOS79" s="381"/>
      <c r="DOT79" s="382"/>
      <c r="DOU79" s="383"/>
      <c r="DOV79" s="383"/>
      <c r="DOW79" s="383"/>
      <c r="DOX79" s="383"/>
      <c r="DOY79" s="383"/>
      <c r="DOZ79" s="383"/>
      <c r="DPA79" s="380"/>
      <c r="DPB79" s="376"/>
      <c r="DPC79" s="376"/>
      <c r="DPD79" s="381"/>
      <c r="DPE79" s="381"/>
      <c r="DPF79" s="382"/>
      <c r="DPG79" s="383"/>
      <c r="DPH79" s="383"/>
      <c r="DPI79" s="383"/>
      <c r="DPJ79" s="383"/>
      <c r="DPK79" s="383"/>
      <c r="DPL79" s="383"/>
      <c r="DPM79" s="380"/>
      <c r="DPN79" s="376"/>
      <c r="DPO79" s="376"/>
      <c r="DPP79" s="381"/>
      <c r="DPQ79" s="381"/>
      <c r="DPR79" s="382"/>
      <c r="DPS79" s="383"/>
      <c r="DPT79" s="383"/>
      <c r="DPU79" s="383"/>
      <c r="DPV79" s="383"/>
      <c r="DPW79" s="383"/>
      <c r="DPX79" s="383"/>
      <c r="DPY79" s="380"/>
      <c r="DPZ79" s="376"/>
      <c r="DQA79" s="376"/>
      <c r="DQB79" s="381"/>
      <c r="DQC79" s="381"/>
      <c r="DQD79" s="382"/>
      <c r="DQE79" s="383"/>
      <c r="DQF79" s="383"/>
      <c r="DQG79" s="383"/>
      <c r="DQH79" s="383"/>
      <c r="DQI79" s="383"/>
      <c r="DQJ79" s="383"/>
      <c r="DQK79" s="380"/>
      <c r="DQL79" s="376"/>
      <c r="DQM79" s="376"/>
      <c r="DQN79" s="381"/>
      <c r="DQO79" s="381"/>
      <c r="DQP79" s="382"/>
      <c r="DQQ79" s="383"/>
      <c r="DQR79" s="383"/>
      <c r="DQS79" s="383"/>
      <c r="DQT79" s="383"/>
      <c r="DQU79" s="383"/>
      <c r="DQV79" s="383"/>
      <c r="DQW79" s="380"/>
      <c r="DQX79" s="376"/>
      <c r="DQY79" s="376"/>
      <c r="DQZ79" s="381"/>
      <c r="DRA79" s="381"/>
      <c r="DRB79" s="382"/>
      <c r="DRC79" s="383"/>
      <c r="DRD79" s="383"/>
      <c r="DRE79" s="383"/>
      <c r="DRF79" s="383"/>
      <c r="DRG79" s="383"/>
      <c r="DRH79" s="383"/>
      <c r="DRI79" s="380"/>
      <c r="DRJ79" s="376"/>
      <c r="DRK79" s="376"/>
      <c r="DRL79" s="381"/>
      <c r="DRM79" s="381"/>
      <c r="DRN79" s="382"/>
      <c r="DRO79" s="383"/>
      <c r="DRP79" s="383"/>
      <c r="DRQ79" s="383"/>
      <c r="DRR79" s="383"/>
      <c r="DRS79" s="383"/>
      <c r="DRT79" s="383"/>
      <c r="DRU79" s="380"/>
      <c r="DRV79" s="376"/>
      <c r="DRW79" s="376"/>
      <c r="DRX79" s="381"/>
      <c r="DRY79" s="381"/>
      <c r="DRZ79" s="382"/>
      <c r="DSA79" s="383"/>
      <c r="DSB79" s="383"/>
      <c r="DSC79" s="383"/>
      <c r="DSD79" s="383"/>
      <c r="DSE79" s="383"/>
      <c r="DSF79" s="383"/>
      <c r="DSG79" s="380"/>
      <c r="DSH79" s="376"/>
      <c r="DSI79" s="376"/>
      <c r="DSJ79" s="381"/>
      <c r="DSK79" s="381"/>
      <c r="DSL79" s="382"/>
      <c r="DSM79" s="383"/>
      <c r="DSN79" s="383"/>
      <c r="DSO79" s="383"/>
      <c r="DSP79" s="383"/>
      <c r="DSQ79" s="383"/>
      <c r="DSR79" s="383"/>
      <c r="DSS79" s="380"/>
      <c r="DST79" s="376"/>
      <c r="DSU79" s="376"/>
      <c r="DSV79" s="381"/>
      <c r="DSW79" s="381"/>
      <c r="DSX79" s="382"/>
      <c r="DSY79" s="383"/>
      <c r="DSZ79" s="383"/>
      <c r="DTA79" s="383"/>
      <c r="DTB79" s="383"/>
      <c r="DTC79" s="383"/>
      <c r="DTD79" s="383"/>
      <c r="DTE79" s="380"/>
      <c r="DTF79" s="376"/>
      <c r="DTG79" s="376"/>
      <c r="DTH79" s="381"/>
      <c r="DTI79" s="381"/>
      <c r="DTJ79" s="382"/>
      <c r="DTK79" s="383"/>
      <c r="DTL79" s="383"/>
      <c r="DTM79" s="383"/>
      <c r="DTN79" s="383"/>
      <c r="DTO79" s="383"/>
      <c r="DTP79" s="383"/>
      <c r="DTQ79" s="380"/>
      <c r="DTR79" s="376"/>
      <c r="DTS79" s="376"/>
      <c r="DTT79" s="381"/>
      <c r="DTU79" s="381"/>
      <c r="DTV79" s="382"/>
      <c r="DTW79" s="383"/>
      <c r="DTX79" s="383"/>
      <c r="DTY79" s="383"/>
      <c r="DTZ79" s="383"/>
      <c r="DUA79" s="383"/>
      <c r="DUB79" s="383"/>
      <c r="DUC79" s="380"/>
      <c r="DUD79" s="376"/>
      <c r="DUE79" s="376"/>
      <c r="DUF79" s="381"/>
      <c r="DUG79" s="381"/>
      <c r="DUH79" s="382"/>
      <c r="DUI79" s="383"/>
      <c r="DUJ79" s="383"/>
      <c r="DUK79" s="383"/>
      <c r="DUL79" s="383"/>
      <c r="DUM79" s="383"/>
      <c r="DUN79" s="383"/>
      <c r="DUO79" s="380"/>
      <c r="DUP79" s="376"/>
      <c r="DUQ79" s="376"/>
      <c r="DUR79" s="381"/>
      <c r="DUS79" s="381"/>
      <c r="DUT79" s="382"/>
      <c r="DUU79" s="383"/>
      <c r="DUV79" s="383"/>
      <c r="DUW79" s="383"/>
      <c r="DUX79" s="383"/>
      <c r="DUY79" s="383"/>
      <c r="DUZ79" s="383"/>
      <c r="DVA79" s="380"/>
      <c r="DVB79" s="376"/>
      <c r="DVC79" s="376"/>
      <c r="DVD79" s="381"/>
      <c r="DVE79" s="381"/>
      <c r="DVF79" s="382"/>
      <c r="DVG79" s="383"/>
      <c r="DVH79" s="383"/>
      <c r="DVI79" s="383"/>
      <c r="DVJ79" s="383"/>
      <c r="DVK79" s="383"/>
      <c r="DVL79" s="383"/>
      <c r="DVM79" s="380"/>
      <c r="DVN79" s="376"/>
      <c r="DVO79" s="376"/>
      <c r="DVP79" s="381"/>
      <c r="DVQ79" s="381"/>
      <c r="DVR79" s="382"/>
      <c r="DVS79" s="383"/>
      <c r="DVT79" s="383"/>
      <c r="DVU79" s="383"/>
      <c r="DVV79" s="383"/>
      <c r="DVW79" s="383"/>
      <c r="DVX79" s="383"/>
      <c r="DVY79" s="380"/>
      <c r="DVZ79" s="376"/>
      <c r="DWA79" s="376"/>
      <c r="DWB79" s="381"/>
      <c r="DWC79" s="381"/>
      <c r="DWD79" s="382"/>
      <c r="DWE79" s="383"/>
      <c r="DWF79" s="383"/>
      <c r="DWG79" s="383"/>
      <c r="DWH79" s="383"/>
      <c r="DWI79" s="383"/>
      <c r="DWJ79" s="383"/>
      <c r="DWK79" s="380"/>
      <c r="DWL79" s="376"/>
      <c r="DWM79" s="376"/>
      <c r="DWN79" s="381"/>
      <c r="DWO79" s="381"/>
      <c r="DWP79" s="382"/>
      <c r="DWQ79" s="383"/>
      <c r="DWR79" s="383"/>
      <c r="DWS79" s="383"/>
      <c r="DWT79" s="383"/>
      <c r="DWU79" s="383"/>
      <c r="DWV79" s="383"/>
      <c r="DWW79" s="380"/>
      <c r="DWX79" s="376"/>
      <c r="DWY79" s="376"/>
      <c r="DWZ79" s="381"/>
      <c r="DXA79" s="381"/>
      <c r="DXB79" s="382"/>
      <c r="DXC79" s="383"/>
      <c r="DXD79" s="383"/>
      <c r="DXE79" s="383"/>
      <c r="DXF79" s="383"/>
      <c r="DXG79" s="383"/>
      <c r="DXH79" s="383"/>
      <c r="DXI79" s="380"/>
      <c r="DXJ79" s="376"/>
      <c r="DXK79" s="376"/>
      <c r="DXL79" s="381"/>
      <c r="DXM79" s="381"/>
      <c r="DXN79" s="382"/>
      <c r="DXO79" s="383"/>
      <c r="DXP79" s="383"/>
      <c r="DXQ79" s="383"/>
      <c r="DXR79" s="383"/>
      <c r="DXS79" s="383"/>
      <c r="DXT79" s="383"/>
      <c r="DXU79" s="380"/>
      <c r="DXV79" s="376"/>
      <c r="DXW79" s="376"/>
      <c r="DXX79" s="381"/>
      <c r="DXY79" s="381"/>
      <c r="DXZ79" s="382"/>
      <c r="DYA79" s="383"/>
      <c r="DYB79" s="383"/>
      <c r="DYC79" s="383"/>
      <c r="DYD79" s="383"/>
      <c r="DYE79" s="383"/>
      <c r="DYF79" s="383"/>
      <c r="DYG79" s="380"/>
      <c r="DYH79" s="376"/>
      <c r="DYI79" s="376"/>
      <c r="DYJ79" s="381"/>
      <c r="DYK79" s="381"/>
      <c r="DYL79" s="382"/>
      <c r="DYM79" s="383"/>
      <c r="DYN79" s="383"/>
      <c r="DYO79" s="383"/>
      <c r="DYP79" s="383"/>
      <c r="DYQ79" s="383"/>
      <c r="DYR79" s="383"/>
      <c r="DYS79" s="380"/>
      <c r="DYT79" s="376"/>
      <c r="DYU79" s="376"/>
      <c r="DYV79" s="381"/>
      <c r="DYW79" s="381"/>
      <c r="DYX79" s="382"/>
      <c r="DYY79" s="383"/>
      <c r="DYZ79" s="383"/>
      <c r="DZA79" s="383"/>
      <c r="DZB79" s="383"/>
      <c r="DZC79" s="383"/>
      <c r="DZD79" s="383"/>
      <c r="DZE79" s="380"/>
      <c r="DZF79" s="376"/>
      <c r="DZG79" s="376"/>
      <c r="DZH79" s="381"/>
      <c r="DZI79" s="381"/>
      <c r="DZJ79" s="382"/>
      <c r="DZK79" s="383"/>
      <c r="DZL79" s="383"/>
      <c r="DZM79" s="383"/>
      <c r="DZN79" s="383"/>
      <c r="DZO79" s="383"/>
      <c r="DZP79" s="383"/>
      <c r="DZQ79" s="380"/>
      <c r="DZR79" s="376"/>
      <c r="DZS79" s="376"/>
      <c r="DZT79" s="381"/>
      <c r="DZU79" s="381"/>
      <c r="DZV79" s="382"/>
      <c r="DZW79" s="383"/>
      <c r="DZX79" s="383"/>
      <c r="DZY79" s="383"/>
      <c r="DZZ79" s="383"/>
      <c r="EAA79" s="383"/>
      <c r="EAB79" s="383"/>
      <c r="EAC79" s="380"/>
      <c r="EAD79" s="376"/>
      <c r="EAE79" s="376"/>
      <c r="EAF79" s="381"/>
      <c r="EAG79" s="381"/>
      <c r="EAH79" s="382"/>
      <c r="EAI79" s="383"/>
      <c r="EAJ79" s="383"/>
      <c r="EAK79" s="383"/>
      <c r="EAL79" s="383"/>
      <c r="EAM79" s="383"/>
      <c r="EAN79" s="383"/>
      <c r="EAO79" s="380"/>
      <c r="EAP79" s="376"/>
      <c r="EAQ79" s="376"/>
      <c r="EAR79" s="381"/>
      <c r="EAS79" s="381"/>
      <c r="EAT79" s="382"/>
      <c r="EAU79" s="383"/>
      <c r="EAV79" s="383"/>
      <c r="EAW79" s="383"/>
      <c r="EAX79" s="383"/>
      <c r="EAY79" s="383"/>
      <c r="EAZ79" s="383"/>
      <c r="EBA79" s="380"/>
      <c r="EBB79" s="376"/>
      <c r="EBC79" s="376"/>
      <c r="EBD79" s="381"/>
      <c r="EBE79" s="381"/>
      <c r="EBF79" s="382"/>
      <c r="EBG79" s="383"/>
      <c r="EBH79" s="383"/>
      <c r="EBI79" s="383"/>
      <c r="EBJ79" s="383"/>
      <c r="EBK79" s="383"/>
      <c r="EBL79" s="383"/>
      <c r="EBM79" s="380"/>
      <c r="EBN79" s="376"/>
      <c r="EBO79" s="376"/>
      <c r="EBP79" s="381"/>
      <c r="EBQ79" s="381"/>
      <c r="EBR79" s="382"/>
      <c r="EBS79" s="383"/>
      <c r="EBT79" s="383"/>
      <c r="EBU79" s="383"/>
      <c r="EBV79" s="383"/>
      <c r="EBW79" s="383"/>
      <c r="EBX79" s="383"/>
      <c r="EBY79" s="380"/>
      <c r="EBZ79" s="376"/>
      <c r="ECA79" s="376"/>
      <c r="ECB79" s="381"/>
      <c r="ECC79" s="381"/>
      <c r="ECD79" s="382"/>
      <c r="ECE79" s="383"/>
      <c r="ECF79" s="383"/>
      <c r="ECG79" s="383"/>
      <c r="ECH79" s="383"/>
      <c r="ECI79" s="383"/>
      <c r="ECJ79" s="383"/>
      <c r="ECK79" s="380"/>
      <c r="ECL79" s="376"/>
      <c r="ECM79" s="376"/>
      <c r="ECN79" s="381"/>
      <c r="ECO79" s="381"/>
      <c r="ECP79" s="382"/>
      <c r="ECQ79" s="383"/>
      <c r="ECR79" s="383"/>
      <c r="ECS79" s="383"/>
      <c r="ECT79" s="383"/>
      <c r="ECU79" s="383"/>
      <c r="ECV79" s="383"/>
      <c r="ECW79" s="380"/>
      <c r="ECX79" s="376"/>
      <c r="ECY79" s="376"/>
      <c r="ECZ79" s="381"/>
      <c r="EDA79" s="381"/>
      <c r="EDB79" s="382"/>
      <c r="EDC79" s="383"/>
      <c r="EDD79" s="383"/>
      <c r="EDE79" s="383"/>
      <c r="EDF79" s="383"/>
      <c r="EDG79" s="383"/>
      <c r="EDH79" s="383"/>
      <c r="EDI79" s="380"/>
      <c r="EDJ79" s="376"/>
      <c r="EDK79" s="376"/>
      <c r="EDL79" s="381"/>
      <c r="EDM79" s="381"/>
      <c r="EDN79" s="382"/>
      <c r="EDO79" s="383"/>
      <c r="EDP79" s="383"/>
      <c r="EDQ79" s="383"/>
      <c r="EDR79" s="383"/>
      <c r="EDS79" s="383"/>
      <c r="EDT79" s="383"/>
      <c r="EDU79" s="380"/>
      <c r="EDV79" s="376"/>
      <c r="EDW79" s="376"/>
      <c r="EDX79" s="381"/>
      <c r="EDY79" s="381"/>
      <c r="EDZ79" s="382"/>
      <c r="EEA79" s="383"/>
      <c r="EEB79" s="383"/>
      <c r="EEC79" s="383"/>
      <c r="EED79" s="383"/>
      <c r="EEE79" s="383"/>
      <c r="EEF79" s="383"/>
      <c r="EEG79" s="380"/>
      <c r="EEH79" s="376"/>
      <c r="EEI79" s="376"/>
      <c r="EEJ79" s="381"/>
      <c r="EEK79" s="381"/>
      <c r="EEL79" s="382"/>
      <c r="EEM79" s="383"/>
      <c r="EEN79" s="383"/>
      <c r="EEO79" s="383"/>
      <c r="EEP79" s="383"/>
      <c r="EEQ79" s="383"/>
      <c r="EER79" s="383"/>
      <c r="EES79" s="380"/>
      <c r="EET79" s="376"/>
      <c r="EEU79" s="376"/>
      <c r="EEV79" s="381"/>
      <c r="EEW79" s="381"/>
      <c r="EEX79" s="382"/>
      <c r="EEY79" s="383"/>
      <c r="EEZ79" s="383"/>
      <c r="EFA79" s="383"/>
      <c r="EFB79" s="383"/>
      <c r="EFC79" s="383"/>
      <c r="EFD79" s="383"/>
      <c r="EFE79" s="380"/>
      <c r="EFF79" s="376"/>
      <c r="EFG79" s="376"/>
      <c r="EFH79" s="381"/>
      <c r="EFI79" s="381"/>
      <c r="EFJ79" s="382"/>
      <c r="EFK79" s="383"/>
      <c r="EFL79" s="383"/>
      <c r="EFM79" s="383"/>
      <c r="EFN79" s="383"/>
      <c r="EFO79" s="383"/>
      <c r="EFP79" s="383"/>
      <c r="EFQ79" s="380"/>
      <c r="EFR79" s="376"/>
      <c r="EFS79" s="376"/>
      <c r="EFT79" s="381"/>
      <c r="EFU79" s="381"/>
      <c r="EFV79" s="382"/>
      <c r="EFW79" s="383"/>
      <c r="EFX79" s="383"/>
      <c r="EFY79" s="383"/>
      <c r="EFZ79" s="383"/>
      <c r="EGA79" s="383"/>
      <c r="EGB79" s="383"/>
      <c r="EGC79" s="380"/>
      <c r="EGD79" s="376"/>
      <c r="EGE79" s="376"/>
      <c r="EGF79" s="381"/>
      <c r="EGG79" s="381"/>
      <c r="EGH79" s="382"/>
      <c r="EGI79" s="383"/>
      <c r="EGJ79" s="383"/>
      <c r="EGK79" s="383"/>
      <c r="EGL79" s="383"/>
      <c r="EGM79" s="383"/>
      <c r="EGN79" s="383"/>
      <c r="EGO79" s="380"/>
      <c r="EGP79" s="376"/>
      <c r="EGQ79" s="376"/>
      <c r="EGR79" s="381"/>
      <c r="EGS79" s="381"/>
      <c r="EGT79" s="382"/>
      <c r="EGU79" s="383"/>
      <c r="EGV79" s="383"/>
      <c r="EGW79" s="383"/>
      <c r="EGX79" s="383"/>
      <c r="EGY79" s="383"/>
      <c r="EGZ79" s="383"/>
      <c r="EHA79" s="380"/>
      <c r="EHB79" s="376"/>
      <c r="EHC79" s="376"/>
      <c r="EHD79" s="381"/>
      <c r="EHE79" s="381"/>
      <c r="EHF79" s="382"/>
      <c r="EHG79" s="383"/>
      <c r="EHH79" s="383"/>
      <c r="EHI79" s="383"/>
      <c r="EHJ79" s="383"/>
      <c r="EHK79" s="383"/>
      <c r="EHL79" s="383"/>
      <c r="EHM79" s="380"/>
      <c r="EHN79" s="376"/>
      <c r="EHO79" s="376"/>
      <c r="EHP79" s="381"/>
      <c r="EHQ79" s="381"/>
      <c r="EHR79" s="382"/>
      <c r="EHS79" s="383"/>
      <c r="EHT79" s="383"/>
      <c r="EHU79" s="383"/>
      <c r="EHV79" s="383"/>
      <c r="EHW79" s="383"/>
      <c r="EHX79" s="383"/>
      <c r="EHY79" s="380"/>
      <c r="EHZ79" s="376"/>
      <c r="EIA79" s="376"/>
      <c r="EIB79" s="381"/>
      <c r="EIC79" s="381"/>
      <c r="EID79" s="382"/>
      <c r="EIE79" s="383"/>
      <c r="EIF79" s="383"/>
      <c r="EIG79" s="383"/>
      <c r="EIH79" s="383"/>
      <c r="EII79" s="383"/>
      <c r="EIJ79" s="383"/>
      <c r="EIK79" s="380"/>
      <c r="EIL79" s="376"/>
      <c r="EIM79" s="376"/>
      <c r="EIN79" s="381"/>
      <c r="EIO79" s="381"/>
      <c r="EIP79" s="382"/>
      <c r="EIQ79" s="383"/>
      <c r="EIR79" s="383"/>
      <c r="EIS79" s="383"/>
      <c r="EIT79" s="383"/>
      <c r="EIU79" s="383"/>
      <c r="EIV79" s="383"/>
      <c r="EIW79" s="380"/>
      <c r="EIX79" s="376"/>
      <c r="EIY79" s="376"/>
      <c r="EIZ79" s="381"/>
      <c r="EJA79" s="381"/>
      <c r="EJB79" s="382"/>
      <c r="EJC79" s="383"/>
      <c r="EJD79" s="383"/>
      <c r="EJE79" s="383"/>
      <c r="EJF79" s="383"/>
      <c r="EJG79" s="383"/>
      <c r="EJH79" s="383"/>
      <c r="EJI79" s="380"/>
      <c r="EJJ79" s="376"/>
      <c r="EJK79" s="376"/>
      <c r="EJL79" s="381"/>
      <c r="EJM79" s="381"/>
      <c r="EJN79" s="382"/>
      <c r="EJO79" s="383"/>
      <c r="EJP79" s="383"/>
      <c r="EJQ79" s="383"/>
      <c r="EJR79" s="383"/>
      <c r="EJS79" s="383"/>
      <c r="EJT79" s="383"/>
      <c r="EJU79" s="380"/>
      <c r="EJV79" s="376"/>
      <c r="EJW79" s="376"/>
      <c r="EJX79" s="381"/>
      <c r="EJY79" s="381"/>
      <c r="EJZ79" s="382"/>
      <c r="EKA79" s="383"/>
      <c r="EKB79" s="383"/>
      <c r="EKC79" s="383"/>
      <c r="EKD79" s="383"/>
      <c r="EKE79" s="383"/>
      <c r="EKF79" s="383"/>
      <c r="EKG79" s="380"/>
      <c r="EKH79" s="376"/>
      <c r="EKI79" s="376"/>
      <c r="EKJ79" s="381"/>
      <c r="EKK79" s="381"/>
      <c r="EKL79" s="382"/>
      <c r="EKM79" s="383"/>
      <c r="EKN79" s="383"/>
      <c r="EKO79" s="383"/>
      <c r="EKP79" s="383"/>
      <c r="EKQ79" s="383"/>
      <c r="EKR79" s="383"/>
      <c r="EKS79" s="380"/>
      <c r="EKT79" s="376"/>
      <c r="EKU79" s="376"/>
      <c r="EKV79" s="381"/>
      <c r="EKW79" s="381"/>
      <c r="EKX79" s="382"/>
      <c r="EKY79" s="383"/>
      <c r="EKZ79" s="383"/>
      <c r="ELA79" s="383"/>
      <c r="ELB79" s="383"/>
      <c r="ELC79" s="383"/>
      <c r="ELD79" s="383"/>
      <c r="ELE79" s="380"/>
      <c r="ELF79" s="376"/>
      <c r="ELG79" s="376"/>
      <c r="ELH79" s="381"/>
      <c r="ELI79" s="381"/>
      <c r="ELJ79" s="382"/>
      <c r="ELK79" s="383"/>
      <c r="ELL79" s="383"/>
      <c r="ELM79" s="383"/>
      <c r="ELN79" s="383"/>
      <c r="ELO79" s="383"/>
      <c r="ELP79" s="383"/>
      <c r="ELQ79" s="380"/>
      <c r="ELR79" s="376"/>
      <c r="ELS79" s="376"/>
      <c r="ELT79" s="381"/>
      <c r="ELU79" s="381"/>
      <c r="ELV79" s="382"/>
      <c r="ELW79" s="383"/>
      <c r="ELX79" s="383"/>
      <c r="ELY79" s="383"/>
      <c r="ELZ79" s="383"/>
      <c r="EMA79" s="383"/>
      <c r="EMB79" s="383"/>
      <c r="EMC79" s="380"/>
      <c r="EMD79" s="376"/>
      <c r="EME79" s="376"/>
      <c r="EMF79" s="381"/>
      <c r="EMG79" s="381"/>
      <c r="EMH79" s="382"/>
      <c r="EMI79" s="383"/>
      <c r="EMJ79" s="383"/>
      <c r="EMK79" s="383"/>
      <c r="EML79" s="383"/>
      <c r="EMM79" s="383"/>
      <c r="EMN79" s="383"/>
      <c r="EMO79" s="380"/>
      <c r="EMP79" s="376"/>
      <c r="EMQ79" s="376"/>
      <c r="EMR79" s="381"/>
      <c r="EMS79" s="381"/>
      <c r="EMT79" s="382"/>
      <c r="EMU79" s="383"/>
      <c r="EMV79" s="383"/>
      <c r="EMW79" s="383"/>
      <c r="EMX79" s="383"/>
      <c r="EMY79" s="383"/>
      <c r="EMZ79" s="383"/>
      <c r="ENA79" s="380"/>
      <c r="ENB79" s="376"/>
      <c r="ENC79" s="376"/>
      <c r="END79" s="381"/>
      <c r="ENE79" s="381"/>
      <c r="ENF79" s="382"/>
      <c r="ENG79" s="383"/>
      <c r="ENH79" s="383"/>
      <c r="ENI79" s="383"/>
      <c r="ENJ79" s="383"/>
      <c r="ENK79" s="383"/>
      <c r="ENL79" s="383"/>
      <c r="ENM79" s="380"/>
      <c r="ENN79" s="376"/>
      <c r="ENO79" s="376"/>
      <c r="ENP79" s="381"/>
      <c r="ENQ79" s="381"/>
      <c r="ENR79" s="382"/>
      <c r="ENS79" s="383"/>
      <c r="ENT79" s="383"/>
      <c r="ENU79" s="383"/>
      <c r="ENV79" s="383"/>
      <c r="ENW79" s="383"/>
      <c r="ENX79" s="383"/>
      <c r="ENY79" s="380"/>
      <c r="ENZ79" s="376"/>
      <c r="EOA79" s="376"/>
      <c r="EOB79" s="381"/>
      <c r="EOC79" s="381"/>
      <c r="EOD79" s="382"/>
      <c r="EOE79" s="383"/>
      <c r="EOF79" s="383"/>
      <c r="EOG79" s="383"/>
      <c r="EOH79" s="383"/>
      <c r="EOI79" s="383"/>
      <c r="EOJ79" s="383"/>
      <c r="EOK79" s="380"/>
      <c r="EOL79" s="376"/>
      <c r="EOM79" s="376"/>
      <c r="EON79" s="381"/>
      <c r="EOO79" s="381"/>
      <c r="EOP79" s="382"/>
      <c r="EOQ79" s="383"/>
      <c r="EOR79" s="383"/>
      <c r="EOS79" s="383"/>
      <c r="EOT79" s="383"/>
      <c r="EOU79" s="383"/>
      <c r="EOV79" s="383"/>
      <c r="EOW79" s="380"/>
      <c r="EOX79" s="376"/>
      <c r="EOY79" s="376"/>
      <c r="EOZ79" s="381"/>
      <c r="EPA79" s="381"/>
      <c r="EPB79" s="382"/>
      <c r="EPC79" s="383"/>
      <c r="EPD79" s="383"/>
      <c r="EPE79" s="383"/>
      <c r="EPF79" s="383"/>
      <c r="EPG79" s="383"/>
      <c r="EPH79" s="383"/>
      <c r="EPI79" s="380"/>
      <c r="EPJ79" s="376"/>
      <c r="EPK79" s="376"/>
      <c r="EPL79" s="381"/>
      <c r="EPM79" s="381"/>
      <c r="EPN79" s="382"/>
      <c r="EPO79" s="383"/>
      <c r="EPP79" s="383"/>
      <c r="EPQ79" s="383"/>
      <c r="EPR79" s="383"/>
      <c r="EPS79" s="383"/>
      <c r="EPT79" s="383"/>
      <c r="EPU79" s="380"/>
      <c r="EPV79" s="376"/>
      <c r="EPW79" s="376"/>
      <c r="EPX79" s="381"/>
      <c r="EPY79" s="381"/>
      <c r="EPZ79" s="382"/>
      <c r="EQA79" s="383"/>
      <c r="EQB79" s="383"/>
      <c r="EQC79" s="383"/>
      <c r="EQD79" s="383"/>
      <c r="EQE79" s="383"/>
      <c r="EQF79" s="383"/>
      <c r="EQG79" s="380"/>
      <c r="EQH79" s="376"/>
      <c r="EQI79" s="376"/>
      <c r="EQJ79" s="381"/>
      <c r="EQK79" s="381"/>
      <c r="EQL79" s="382"/>
      <c r="EQM79" s="383"/>
      <c r="EQN79" s="383"/>
      <c r="EQO79" s="383"/>
      <c r="EQP79" s="383"/>
      <c r="EQQ79" s="383"/>
      <c r="EQR79" s="383"/>
      <c r="EQS79" s="380"/>
      <c r="EQT79" s="376"/>
      <c r="EQU79" s="376"/>
      <c r="EQV79" s="381"/>
      <c r="EQW79" s="381"/>
      <c r="EQX79" s="382"/>
      <c r="EQY79" s="383"/>
      <c r="EQZ79" s="383"/>
      <c r="ERA79" s="383"/>
      <c r="ERB79" s="383"/>
      <c r="ERC79" s="383"/>
      <c r="ERD79" s="383"/>
      <c r="ERE79" s="380"/>
      <c r="ERF79" s="376"/>
      <c r="ERG79" s="376"/>
      <c r="ERH79" s="381"/>
      <c r="ERI79" s="381"/>
      <c r="ERJ79" s="382"/>
      <c r="ERK79" s="383"/>
      <c r="ERL79" s="383"/>
      <c r="ERM79" s="383"/>
      <c r="ERN79" s="383"/>
      <c r="ERO79" s="383"/>
      <c r="ERP79" s="383"/>
      <c r="ERQ79" s="380"/>
      <c r="ERR79" s="376"/>
      <c r="ERS79" s="376"/>
      <c r="ERT79" s="381"/>
      <c r="ERU79" s="381"/>
      <c r="ERV79" s="382"/>
      <c r="ERW79" s="383"/>
      <c r="ERX79" s="383"/>
      <c r="ERY79" s="383"/>
      <c r="ERZ79" s="383"/>
      <c r="ESA79" s="383"/>
      <c r="ESB79" s="383"/>
      <c r="ESC79" s="380"/>
      <c r="ESD79" s="376"/>
      <c r="ESE79" s="376"/>
      <c r="ESF79" s="381"/>
      <c r="ESG79" s="381"/>
      <c r="ESH79" s="382"/>
      <c r="ESI79" s="383"/>
      <c r="ESJ79" s="383"/>
      <c r="ESK79" s="383"/>
      <c r="ESL79" s="383"/>
      <c r="ESM79" s="383"/>
      <c r="ESN79" s="383"/>
      <c r="ESO79" s="380"/>
      <c r="ESP79" s="376"/>
      <c r="ESQ79" s="376"/>
      <c r="ESR79" s="381"/>
      <c r="ESS79" s="381"/>
      <c r="EST79" s="382"/>
      <c r="ESU79" s="383"/>
      <c r="ESV79" s="383"/>
      <c r="ESW79" s="383"/>
      <c r="ESX79" s="383"/>
      <c r="ESY79" s="383"/>
      <c r="ESZ79" s="383"/>
      <c r="ETA79" s="380"/>
      <c r="ETB79" s="376"/>
      <c r="ETC79" s="376"/>
      <c r="ETD79" s="381"/>
      <c r="ETE79" s="381"/>
      <c r="ETF79" s="382"/>
      <c r="ETG79" s="383"/>
      <c r="ETH79" s="383"/>
      <c r="ETI79" s="383"/>
      <c r="ETJ79" s="383"/>
      <c r="ETK79" s="383"/>
      <c r="ETL79" s="383"/>
      <c r="ETM79" s="380"/>
      <c r="ETN79" s="376"/>
      <c r="ETO79" s="376"/>
      <c r="ETP79" s="381"/>
      <c r="ETQ79" s="381"/>
      <c r="ETR79" s="382"/>
      <c r="ETS79" s="383"/>
      <c r="ETT79" s="383"/>
      <c r="ETU79" s="383"/>
      <c r="ETV79" s="383"/>
      <c r="ETW79" s="383"/>
      <c r="ETX79" s="383"/>
      <c r="ETY79" s="380"/>
      <c r="ETZ79" s="376"/>
      <c r="EUA79" s="376"/>
      <c r="EUB79" s="381"/>
      <c r="EUC79" s="381"/>
      <c r="EUD79" s="382"/>
      <c r="EUE79" s="383"/>
      <c r="EUF79" s="383"/>
      <c r="EUG79" s="383"/>
      <c r="EUH79" s="383"/>
      <c r="EUI79" s="383"/>
      <c r="EUJ79" s="383"/>
      <c r="EUK79" s="380"/>
      <c r="EUL79" s="376"/>
      <c r="EUM79" s="376"/>
      <c r="EUN79" s="381"/>
      <c r="EUO79" s="381"/>
      <c r="EUP79" s="382"/>
      <c r="EUQ79" s="383"/>
      <c r="EUR79" s="383"/>
      <c r="EUS79" s="383"/>
      <c r="EUT79" s="383"/>
      <c r="EUU79" s="383"/>
      <c r="EUV79" s="383"/>
      <c r="EUW79" s="380"/>
      <c r="EUX79" s="376"/>
      <c r="EUY79" s="376"/>
      <c r="EUZ79" s="381"/>
      <c r="EVA79" s="381"/>
      <c r="EVB79" s="382"/>
      <c r="EVC79" s="383"/>
      <c r="EVD79" s="383"/>
      <c r="EVE79" s="383"/>
      <c r="EVF79" s="383"/>
      <c r="EVG79" s="383"/>
      <c r="EVH79" s="383"/>
      <c r="EVI79" s="380"/>
      <c r="EVJ79" s="376"/>
      <c r="EVK79" s="376"/>
      <c r="EVL79" s="381"/>
      <c r="EVM79" s="381"/>
      <c r="EVN79" s="382"/>
      <c r="EVO79" s="383"/>
      <c r="EVP79" s="383"/>
      <c r="EVQ79" s="383"/>
      <c r="EVR79" s="383"/>
      <c r="EVS79" s="383"/>
      <c r="EVT79" s="383"/>
      <c r="EVU79" s="380"/>
      <c r="EVV79" s="376"/>
      <c r="EVW79" s="376"/>
      <c r="EVX79" s="381"/>
      <c r="EVY79" s="381"/>
      <c r="EVZ79" s="382"/>
      <c r="EWA79" s="383"/>
      <c r="EWB79" s="383"/>
      <c r="EWC79" s="383"/>
      <c r="EWD79" s="383"/>
      <c r="EWE79" s="383"/>
      <c r="EWF79" s="383"/>
      <c r="EWG79" s="380"/>
      <c r="EWH79" s="376"/>
      <c r="EWI79" s="376"/>
      <c r="EWJ79" s="381"/>
      <c r="EWK79" s="381"/>
      <c r="EWL79" s="382"/>
      <c r="EWM79" s="383"/>
      <c r="EWN79" s="383"/>
      <c r="EWO79" s="383"/>
      <c r="EWP79" s="383"/>
      <c r="EWQ79" s="383"/>
      <c r="EWR79" s="383"/>
      <c r="EWS79" s="380"/>
      <c r="EWT79" s="376"/>
      <c r="EWU79" s="376"/>
      <c r="EWV79" s="381"/>
      <c r="EWW79" s="381"/>
      <c r="EWX79" s="382"/>
      <c r="EWY79" s="383"/>
      <c r="EWZ79" s="383"/>
      <c r="EXA79" s="383"/>
      <c r="EXB79" s="383"/>
      <c r="EXC79" s="383"/>
      <c r="EXD79" s="383"/>
      <c r="EXE79" s="380"/>
      <c r="EXF79" s="376"/>
      <c r="EXG79" s="376"/>
      <c r="EXH79" s="381"/>
      <c r="EXI79" s="381"/>
      <c r="EXJ79" s="382"/>
      <c r="EXK79" s="383"/>
      <c r="EXL79" s="383"/>
      <c r="EXM79" s="383"/>
      <c r="EXN79" s="383"/>
      <c r="EXO79" s="383"/>
      <c r="EXP79" s="383"/>
      <c r="EXQ79" s="380"/>
      <c r="EXR79" s="376"/>
      <c r="EXS79" s="376"/>
      <c r="EXT79" s="381"/>
      <c r="EXU79" s="381"/>
      <c r="EXV79" s="382"/>
      <c r="EXW79" s="383"/>
      <c r="EXX79" s="383"/>
      <c r="EXY79" s="383"/>
      <c r="EXZ79" s="383"/>
      <c r="EYA79" s="383"/>
      <c r="EYB79" s="383"/>
      <c r="EYC79" s="380"/>
      <c r="EYD79" s="376"/>
      <c r="EYE79" s="376"/>
      <c r="EYF79" s="381"/>
      <c r="EYG79" s="381"/>
      <c r="EYH79" s="382"/>
      <c r="EYI79" s="383"/>
      <c r="EYJ79" s="383"/>
      <c r="EYK79" s="383"/>
      <c r="EYL79" s="383"/>
      <c r="EYM79" s="383"/>
      <c r="EYN79" s="383"/>
      <c r="EYO79" s="380"/>
      <c r="EYP79" s="376"/>
      <c r="EYQ79" s="376"/>
      <c r="EYR79" s="381"/>
      <c r="EYS79" s="381"/>
      <c r="EYT79" s="382"/>
      <c r="EYU79" s="383"/>
      <c r="EYV79" s="383"/>
      <c r="EYW79" s="383"/>
      <c r="EYX79" s="383"/>
      <c r="EYY79" s="383"/>
      <c r="EYZ79" s="383"/>
      <c r="EZA79" s="380"/>
      <c r="EZB79" s="376"/>
      <c r="EZC79" s="376"/>
      <c r="EZD79" s="381"/>
      <c r="EZE79" s="381"/>
      <c r="EZF79" s="382"/>
      <c r="EZG79" s="383"/>
      <c r="EZH79" s="383"/>
      <c r="EZI79" s="383"/>
      <c r="EZJ79" s="383"/>
      <c r="EZK79" s="383"/>
      <c r="EZL79" s="383"/>
      <c r="EZM79" s="380"/>
      <c r="EZN79" s="376"/>
      <c r="EZO79" s="376"/>
      <c r="EZP79" s="381"/>
      <c r="EZQ79" s="381"/>
      <c r="EZR79" s="382"/>
      <c r="EZS79" s="383"/>
      <c r="EZT79" s="383"/>
      <c r="EZU79" s="383"/>
      <c r="EZV79" s="383"/>
      <c r="EZW79" s="383"/>
      <c r="EZX79" s="383"/>
      <c r="EZY79" s="380"/>
      <c r="EZZ79" s="376"/>
      <c r="FAA79" s="376"/>
      <c r="FAB79" s="381"/>
      <c r="FAC79" s="381"/>
      <c r="FAD79" s="382"/>
      <c r="FAE79" s="383"/>
      <c r="FAF79" s="383"/>
      <c r="FAG79" s="383"/>
      <c r="FAH79" s="383"/>
      <c r="FAI79" s="383"/>
      <c r="FAJ79" s="383"/>
      <c r="FAK79" s="380"/>
      <c r="FAL79" s="376"/>
      <c r="FAM79" s="376"/>
      <c r="FAN79" s="381"/>
      <c r="FAO79" s="381"/>
      <c r="FAP79" s="382"/>
      <c r="FAQ79" s="383"/>
      <c r="FAR79" s="383"/>
      <c r="FAS79" s="383"/>
      <c r="FAT79" s="383"/>
      <c r="FAU79" s="383"/>
      <c r="FAV79" s="383"/>
      <c r="FAW79" s="380"/>
      <c r="FAX79" s="376"/>
      <c r="FAY79" s="376"/>
      <c r="FAZ79" s="381"/>
      <c r="FBA79" s="381"/>
      <c r="FBB79" s="382"/>
      <c r="FBC79" s="383"/>
      <c r="FBD79" s="383"/>
      <c r="FBE79" s="383"/>
      <c r="FBF79" s="383"/>
      <c r="FBG79" s="383"/>
      <c r="FBH79" s="383"/>
      <c r="FBI79" s="380"/>
      <c r="FBJ79" s="376"/>
      <c r="FBK79" s="376"/>
      <c r="FBL79" s="381"/>
      <c r="FBM79" s="381"/>
      <c r="FBN79" s="382"/>
      <c r="FBO79" s="383"/>
      <c r="FBP79" s="383"/>
      <c r="FBQ79" s="383"/>
      <c r="FBR79" s="383"/>
      <c r="FBS79" s="383"/>
      <c r="FBT79" s="383"/>
      <c r="FBU79" s="380"/>
      <c r="FBV79" s="376"/>
      <c r="FBW79" s="376"/>
      <c r="FBX79" s="381"/>
      <c r="FBY79" s="381"/>
      <c r="FBZ79" s="382"/>
      <c r="FCA79" s="383"/>
      <c r="FCB79" s="383"/>
      <c r="FCC79" s="383"/>
      <c r="FCD79" s="383"/>
      <c r="FCE79" s="383"/>
      <c r="FCF79" s="383"/>
      <c r="FCG79" s="380"/>
      <c r="FCH79" s="376"/>
      <c r="FCI79" s="376"/>
      <c r="FCJ79" s="381"/>
      <c r="FCK79" s="381"/>
      <c r="FCL79" s="382"/>
      <c r="FCM79" s="383"/>
      <c r="FCN79" s="383"/>
      <c r="FCO79" s="383"/>
      <c r="FCP79" s="383"/>
      <c r="FCQ79" s="383"/>
      <c r="FCR79" s="383"/>
      <c r="FCS79" s="380"/>
      <c r="FCT79" s="376"/>
      <c r="FCU79" s="376"/>
      <c r="FCV79" s="381"/>
      <c r="FCW79" s="381"/>
      <c r="FCX79" s="382"/>
      <c r="FCY79" s="383"/>
      <c r="FCZ79" s="383"/>
      <c r="FDA79" s="383"/>
      <c r="FDB79" s="383"/>
      <c r="FDC79" s="383"/>
      <c r="FDD79" s="383"/>
      <c r="FDE79" s="380"/>
      <c r="FDF79" s="376"/>
      <c r="FDG79" s="376"/>
      <c r="FDH79" s="381"/>
      <c r="FDI79" s="381"/>
      <c r="FDJ79" s="382"/>
      <c r="FDK79" s="383"/>
      <c r="FDL79" s="383"/>
      <c r="FDM79" s="383"/>
      <c r="FDN79" s="383"/>
      <c r="FDO79" s="383"/>
      <c r="FDP79" s="383"/>
      <c r="FDQ79" s="380"/>
      <c r="FDR79" s="376"/>
      <c r="FDS79" s="376"/>
      <c r="FDT79" s="381"/>
      <c r="FDU79" s="381"/>
      <c r="FDV79" s="382"/>
      <c r="FDW79" s="383"/>
      <c r="FDX79" s="383"/>
      <c r="FDY79" s="383"/>
      <c r="FDZ79" s="383"/>
      <c r="FEA79" s="383"/>
      <c r="FEB79" s="383"/>
      <c r="FEC79" s="380"/>
      <c r="FED79" s="376"/>
      <c r="FEE79" s="376"/>
      <c r="FEF79" s="381"/>
      <c r="FEG79" s="381"/>
      <c r="FEH79" s="382"/>
      <c r="FEI79" s="383"/>
      <c r="FEJ79" s="383"/>
      <c r="FEK79" s="383"/>
      <c r="FEL79" s="383"/>
      <c r="FEM79" s="383"/>
      <c r="FEN79" s="383"/>
      <c r="FEO79" s="380"/>
      <c r="FEP79" s="376"/>
      <c r="FEQ79" s="376"/>
      <c r="FER79" s="381"/>
      <c r="FES79" s="381"/>
      <c r="FET79" s="382"/>
      <c r="FEU79" s="383"/>
      <c r="FEV79" s="383"/>
      <c r="FEW79" s="383"/>
      <c r="FEX79" s="383"/>
      <c r="FEY79" s="383"/>
      <c r="FEZ79" s="383"/>
      <c r="FFA79" s="380"/>
      <c r="FFB79" s="376"/>
      <c r="FFC79" s="376"/>
      <c r="FFD79" s="381"/>
      <c r="FFE79" s="381"/>
      <c r="FFF79" s="382"/>
      <c r="FFG79" s="383"/>
      <c r="FFH79" s="383"/>
      <c r="FFI79" s="383"/>
      <c r="FFJ79" s="383"/>
      <c r="FFK79" s="383"/>
      <c r="FFL79" s="383"/>
      <c r="FFM79" s="380"/>
      <c r="FFN79" s="376"/>
      <c r="FFO79" s="376"/>
      <c r="FFP79" s="381"/>
      <c r="FFQ79" s="381"/>
      <c r="FFR79" s="382"/>
      <c r="FFS79" s="383"/>
      <c r="FFT79" s="383"/>
      <c r="FFU79" s="383"/>
      <c r="FFV79" s="383"/>
      <c r="FFW79" s="383"/>
      <c r="FFX79" s="383"/>
      <c r="FFY79" s="380"/>
      <c r="FFZ79" s="376"/>
      <c r="FGA79" s="376"/>
      <c r="FGB79" s="381"/>
      <c r="FGC79" s="381"/>
      <c r="FGD79" s="382"/>
      <c r="FGE79" s="383"/>
      <c r="FGF79" s="383"/>
      <c r="FGG79" s="383"/>
      <c r="FGH79" s="383"/>
      <c r="FGI79" s="383"/>
      <c r="FGJ79" s="383"/>
      <c r="FGK79" s="380"/>
      <c r="FGL79" s="376"/>
      <c r="FGM79" s="376"/>
      <c r="FGN79" s="381"/>
      <c r="FGO79" s="381"/>
      <c r="FGP79" s="382"/>
      <c r="FGQ79" s="383"/>
      <c r="FGR79" s="383"/>
      <c r="FGS79" s="383"/>
      <c r="FGT79" s="383"/>
      <c r="FGU79" s="383"/>
      <c r="FGV79" s="383"/>
      <c r="FGW79" s="380"/>
      <c r="FGX79" s="376"/>
      <c r="FGY79" s="376"/>
      <c r="FGZ79" s="381"/>
      <c r="FHA79" s="381"/>
      <c r="FHB79" s="382"/>
      <c r="FHC79" s="383"/>
      <c r="FHD79" s="383"/>
      <c r="FHE79" s="383"/>
      <c r="FHF79" s="383"/>
      <c r="FHG79" s="383"/>
      <c r="FHH79" s="383"/>
      <c r="FHI79" s="380"/>
      <c r="FHJ79" s="376"/>
      <c r="FHK79" s="376"/>
      <c r="FHL79" s="381"/>
      <c r="FHM79" s="381"/>
      <c r="FHN79" s="382"/>
      <c r="FHO79" s="383"/>
      <c r="FHP79" s="383"/>
      <c r="FHQ79" s="383"/>
      <c r="FHR79" s="383"/>
      <c r="FHS79" s="383"/>
      <c r="FHT79" s="383"/>
      <c r="FHU79" s="380"/>
      <c r="FHV79" s="376"/>
      <c r="FHW79" s="376"/>
      <c r="FHX79" s="381"/>
      <c r="FHY79" s="381"/>
      <c r="FHZ79" s="382"/>
      <c r="FIA79" s="383"/>
      <c r="FIB79" s="383"/>
      <c r="FIC79" s="383"/>
      <c r="FID79" s="383"/>
      <c r="FIE79" s="383"/>
      <c r="FIF79" s="383"/>
      <c r="FIG79" s="380"/>
      <c r="FIH79" s="376"/>
      <c r="FII79" s="376"/>
      <c r="FIJ79" s="381"/>
      <c r="FIK79" s="381"/>
      <c r="FIL79" s="382"/>
      <c r="FIM79" s="383"/>
      <c r="FIN79" s="383"/>
      <c r="FIO79" s="383"/>
      <c r="FIP79" s="383"/>
      <c r="FIQ79" s="383"/>
      <c r="FIR79" s="383"/>
      <c r="FIS79" s="380"/>
      <c r="FIT79" s="376"/>
      <c r="FIU79" s="376"/>
      <c r="FIV79" s="381"/>
      <c r="FIW79" s="381"/>
      <c r="FIX79" s="382"/>
      <c r="FIY79" s="383"/>
      <c r="FIZ79" s="383"/>
      <c r="FJA79" s="383"/>
      <c r="FJB79" s="383"/>
      <c r="FJC79" s="383"/>
      <c r="FJD79" s="383"/>
      <c r="FJE79" s="380"/>
      <c r="FJF79" s="376"/>
      <c r="FJG79" s="376"/>
      <c r="FJH79" s="381"/>
      <c r="FJI79" s="381"/>
      <c r="FJJ79" s="382"/>
      <c r="FJK79" s="383"/>
      <c r="FJL79" s="383"/>
      <c r="FJM79" s="383"/>
      <c r="FJN79" s="383"/>
      <c r="FJO79" s="383"/>
      <c r="FJP79" s="383"/>
      <c r="FJQ79" s="380"/>
      <c r="FJR79" s="376"/>
      <c r="FJS79" s="376"/>
      <c r="FJT79" s="381"/>
      <c r="FJU79" s="381"/>
      <c r="FJV79" s="382"/>
      <c r="FJW79" s="383"/>
      <c r="FJX79" s="383"/>
      <c r="FJY79" s="383"/>
      <c r="FJZ79" s="383"/>
      <c r="FKA79" s="383"/>
      <c r="FKB79" s="383"/>
      <c r="FKC79" s="380"/>
      <c r="FKD79" s="376"/>
      <c r="FKE79" s="376"/>
      <c r="FKF79" s="381"/>
      <c r="FKG79" s="381"/>
      <c r="FKH79" s="382"/>
      <c r="FKI79" s="383"/>
      <c r="FKJ79" s="383"/>
      <c r="FKK79" s="383"/>
      <c r="FKL79" s="383"/>
      <c r="FKM79" s="383"/>
      <c r="FKN79" s="383"/>
      <c r="FKO79" s="380"/>
      <c r="FKP79" s="376"/>
      <c r="FKQ79" s="376"/>
      <c r="FKR79" s="381"/>
      <c r="FKS79" s="381"/>
      <c r="FKT79" s="382"/>
      <c r="FKU79" s="383"/>
      <c r="FKV79" s="383"/>
      <c r="FKW79" s="383"/>
      <c r="FKX79" s="383"/>
      <c r="FKY79" s="383"/>
      <c r="FKZ79" s="383"/>
      <c r="FLA79" s="380"/>
      <c r="FLB79" s="376"/>
      <c r="FLC79" s="376"/>
      <c r="FLD79" s="381"/>
      <c r="FLE79" s="381"/>
      <c r="FLF79" s="382"/>
      <c r="FLG79" s="383"/>
      <c r="FLH79" s="383"/>
      <c r="FLI79" s="383"/>
      <c r="FLJ79" s="383"/>
      <c r="FLK79" s="383"/>
      <c r="FLL79" s="383"/>
      <c r="FLM79" s="380"/>
      <c r="FLN79" s="376"/>
      <c r="FLO79" s="376"/>
      <c r="FLP79" s="381"/>
      <c r="FLQ79" s="381"/>
      <c r="FLR79" s="382"/>
      <c r="FLS79" s="383"/>
      <c r="FLT79" s="383"/>
      <c r="FLU79" s="383"/>
      <c r="FLV79" s="383"/>
      <c r="FLW79" s="383"/>
      <c r="FLX79" s="383"/>
      <c r="FLY79" s="380"/>
      <c r="FLZ79" s="376"/>
      <c r="FMA79" s="376"/>
      <c r="FMB79" s="381"/>
      <c r="FMC79" s="381"/>
      <c r="FMD79" s="382"/>
      <c r="FME79" s="383"/>
      <c r="FMF79" s="383"/>
      <c r="FMG79" s="383"/>
      <c r="FMH79" s="383"/>
      <c r="FMI79" s="383"/>
      <c r="FMJ79" s="383"/>
      <c r="FMK79" s="380"/>
      <c r="FML79" s="376"/>
      <c r="FMM79" s="376"/>
      <c r="FMN79" s="381"/>
      <c r="FMO79" s="381"/>
      <c r="FMP79" s="382"/>
      <c r="FMQ79" s="383"/>
      <c r="FMR79" s="383"/>
      <c r="FMS79" s="383"/>
      <c r="FMT79" s="383"/>
      <c r="FMU79" s="383"/>
      <c r="FMV79" s="383"/>
      <c r="FMW79" s="380"/>
      <c r="FMX79" s="376"/>
      <c r="FMY79" s="376"/>
      <c r="FMZ79" s="381"/>
      <c r="FNA79" s="381"/>
      <c r="FNB79" s="382"/>
      <c r="FNC79" s="383"/>
      <c r="FND79" s="383"/>
      <c r="FNE79" s="383"/>
      <c r="FNF79" s="383"/>
      <c r="FNG79" s="383"/>
      <c r="FNH79" s="383"/>
      <c r="FNI79" s="380"/>
      <c r="FNJ79" s="376"/>
      <c r="FNK79" s="376"/>
      <c r="FNL79" s="381"/>
      <c r="FNM79" s="381"/>
      <c r="FNN79" s="382"/>
      <c r="FNO79" s="383"/>
      <c r="FNP79" s="383"/>
      <c r="FNQ79" s="383"/>
      <c r="FNR79" s="383"/>
      <c r="FNS79" s="383"/>
      <c r="FNT79" s="383"/>
      <c r="FNU79" s="380"/>
      <c r="FNV79" s="376"/>
      <c r="FNW79" s="376"/>
      <c r="FNX79" s="381"/>
      <c r="FNY79" s="381"/>
      <c r="FNZ79" s="382"/>
      <c r="FOA79" s="383"/>
      <c r="FOB79" s="383"/>
      <c r="FOC79" s="383"/>
      <c r="FOD79" s="383"/>
      <c r="FOE79" s="383"/>
      <c r="FOF79" s="383"/>
      <c r="FOG79" s="380"/>
      <c r="FOH79" s="376"/>
      <c r="FOI79" s="376"/>
      <c r="FOJ79" s="381"/>
      <c r="FOK79" s="381"/>
      <c r="FOL79" s="382"/>
      <c r="FOM79" s="383"/>
      <c r="FON79" s="383"/>
      <c r="FOO79" s="383"/>
      <c r="FOP79" s="383"/>
      <c r="FOQ79" s="383"/>
      <c r="FOR79" s="383"/>
      <c r="FOS79" s="380"/>
      <c r="FOT79" s="376"/>
      <c r="FOU79" s="376"/>
      <c r="FOV79" s="381"/>
      <c r="FOW79" s="381"/>
      <c r="FOX79" s="382"/>
      <c r="FOY79" s="383"/>
      <c r="FOZ79" s="383"/>
      <c r="FPA79" s="383"/>
      <c r="FPB79" s="383"/>
      <c r="FPC79" s="383"/>
      <c r="FPD79" s="383"/>
      <c r="FPE79" s="380"/>
      <c r="FPF79" s="376"/>
      <c r="FPG79" s="376"/>
      <c r="FPH79" s="381"/>
      <c r="FPI79" s="381"/>
      <c r="FPJ79" s="382"/>
      <c r="FPK79" s="383"/>
      <c r="FPL79" s="383"/>
      <c r="FPM79" s="383"/>
      <c r="FPN79" s="383"/>
      <c r="FPO79" s="383"/>
      <c r="FPP79" s="383"/>
      <c r="FPQ79" s="380"/>
      <c r="FPR79" s="376"/>
      <c r="FPS79" s="376"/>
      <c r="FPT79" s="381"/>
      <c r="FPU79" s="381"/>
      <c r="FPV79" s="382"/>
      <c r="FPW79" s="383"/>
      <c r="FPX79" s="383"/>
      <c r="FPY79" s="383"/>
      <c r="FPZ79" s="383"/>
      <c r="FQA79" s="383"/>
      <c r="FQB79" s="383"/>
      <c r="FQC79" s="380"/>
      <c r="FQD79" s="376"/>
      <c r="FQE79" s="376"/>
      <c r="FQF79" s="381"/>
      <c r="FQG79" s="381"/>
      <c r="FQH79" s="382"/>
      <c r="FQI79" s="383"/>
      <c r="FQJ79" s="383"/>
      <c r="FQK79" s="383"/>
      <c r="FQL79" s="383"/>
      <c r="FQM79" s="383"/>
      <c r="FQN79" s="383"/>
      <c r="FQO79" s="380"/>
      <c r="FQP79" s="376"/>
      <c r="FQQ79" s="376"/>
      <c r="FQR79" s="381"/>
      <c r="FQS79" s="381"/>
      <c r="FQT79" s="382"/>
      <c r="FQU79" s="383"/>
      <c r="FQV79" s="383"/>
      <c r="FQW79" s="383"/>
      <c r="FQX79" s="383"/>
      <c r="FQY79" s="383"/>
      <c r="FQZ79" s="383"/>
      <c r="FRA79" s="380"/>
      <c r="FRB79" s="376"/>
      <c r="FRC79" s="376"/>
      <c r="FRD79" s="381"/>
      <c r="FRE79" s="381"/>
      <c r="FRF79" s="382"/>
      <c r="FRG79" s="383"/>
      <c r="FRH79" s="383"/>
      <c r="FRI79" s="383"/>
      <c r="FRJ79" s="383"/>
      <c r="FRK79" s="383"/>
      <c r="FRL79" s="383"/>
      <c r="FRM79" s="380"/>
      <c r="FRN79" s="376"/>
      <c r="FRO79" s="376"/>
      <c r="FRP79" s="381"/>
      <c r="FRQ79" s="381"/>
      <c r="FRR79" s="382"/>
      <c r="FRS79" s="383"/>
      <c r="FRT79" s="383"/>
      <c r="FRU79" s="383"/>
      <c r="FRV79" s="383"/>
      <c r="FRW79" s="383"/>
      <c r="FRX79" s="383"/>
      <c r="FRY79" s="380"/>
      <c r="FRZ79" s="376"/>
      <c r="FSA79" s="376"/>
      <c r="FSB79" s="381"/>
      <c r="FSC79" s="381"/>
      <c r="FSD79" s="382"/>
      <c r="FSE79" s="383"/>
      <c r="FSF79" s="383"/>
      <c r="FSG79" s="383"/>
      <c r="FSH79" s="383"/>
      <c r="FSI79" s="383"/>
      <c r="FSJ79" s="383"/>
      <c r="FSK79" s="380"/>
      <c r="FSL79" s="376"/>
      <c r="FSM79" s="376"/>
      <c r="FSN79" s="381"/>
      <c r="FSO79" s="381"/>
      <c r="FSP79" s="382"/>
      <c r="FSQ79" s="383"/>
      <c r="FSR79" s="383"/>
      <c r="FSS79" s="383"/>
      <c r="FST79" s="383"/>
      <c r="FSU79" s="383"/>
      <c r="FSV79" s="383"/>
      <c r="FSW79" s="380"/>
      <c r="FSX79" s="376"/>
      <c r="FSY79" s="376"/>
      <c r="FSZ79" s="381"/>
      <c r="FTA79" s="381"/>
      <c r="FTB79" s="382"/>
      <c r="FTC79" s="383"/>
      <c r="FTD79" s="383"/>
      <c r="FTE79" s="383"/>
      <c r="FTF79" s="383"/>
      <c r="FTG79" s="383"/>
      <c r="FTH79" s="383"/>
      <c r="FTI79" s="380"/>
      <c r="FTJ79" s="376"/>
      <c r="FTK79" s="376"/>
      <c r="FTL79" s="381"/>
      <c r="FTM79" s="381"/>
      <c r="FTN79" s="382"/>
      <c r="FTO79" s="383"/>
      <c r="FTP79" s="383"/>
      <c r="FTQ79" s="383"/>
      <c r="FTR79" s="383"/>
      <c r="FTS79" s="383"/>
      <c r="FTT79" s="383"/>
      <c r="FTU79" s="380"/>
      <c r="FTV79" s="376"/>
      <c r="FTW79" s="376"/>
      <c r="FTX79" s="381"/>
      <c r="FTY79" s="381"/>
      <c r="FTZ79" s="382"/>
      <c r="FUA79" s="383"/>
      <c r="FUB79" s="383"/>
      <c r="FUC79" s="383"/>
      <c r="FUD79" s="383"/>
      <c r="FUE79" s="383"/>
      <c r="FUF79" s="383"/>
      <c r="FUG79" s="380"/>
      <c r="FUH79" s="376"/>
      <c r="FUI79" s="376"/>
      <c r="FUJ79" s="381"/>
      <c r="FUK79" s="381"/>
      <c r="FUL79" s="382"/>
      <c r="FUM79" s="383"/>
      <c r="FUN79" s="383"/>
      <c r="FUO79" s="383"/>
      <c r="FUP79" s="383"/>
      <c r="FUQ79" s="383"/>
      <c r="FUR79" s="383"/>
      <c r="FUS79" s="380"/>
      <c r="FUT79" s="376"/>
      <c r="FUU79" s="376"/>
      <c r="FUV79" s="381"/>
      <c r="FUW79" s="381"/>
      <c r="FUX79" s="382"/>
      <c r="FUY79" s="383"/>
      <c r="FUZ79" s="383"/>
      <c r="FVA79" s="383"/>
      <c r="FVB79" s="383"/>
      <c r="FVC79" s="383"/>
      <c r="FVD79" s="383"/>
      <c r="FVE79" s="380"/>
      <c r="FVF79" s="376"/>
      <c r="FVG79" s="376"/>
      <c r="FVH79" s="381"/>
      <c r="FVI79" s="381"/>
      <c r="FVJ79" s="382"/>
      <c r="FVK79" s="383"/>
      <c r="FVL79" s="383"/>
      <c r="FVM79" s="383"/>
      <c r="FVN79" s="383"/>
      <c r="FVO79" s="383"/>
      <c r="FVP79" s="383"/>
      <c r="FVQ79" s="380"/>
      <c r="FVR79" s="376"/>
      <c r="FVS79" s="376"/>
      <c r="FVT79" s="381"/>
      <c r="FVU79" s="381"/>
      <c r="FVV79" s="382"/>
      <c r="FVW79" s="383"/>
      <c r="FVX79" s="383"/>
      <c r="FVY79" s="383"/>
      <c r="FVZ79" s="383"/>
      <c r="FWA79" s="383"/>
      <c r="FWB79" s="383"/>
      <c r="FWC79" s="380"/>
      <c r="FWD79" s="376"/>
      <c r="FWE79" s="376"/>
      <c r="FWF79" s="381"/>
      <c r="FWG79" s="381"/>
      <c r="FWH79" s="382"/>
      <c r="FWI79" s="383"/>
      <c r="FWJ79" s="383"/>
      <c r="FWK79" s="383"/>
      <c r="FWL79" s="383"/>
      <c r="FWM79" s="383"/>
      <c r="FWN79" s="383"/>
      <c r="FWO79" s="380"/>
      <c r="FWP79" s="376"/>
      <c r="FWQ79" s="376"/>
      <c r="FWR79" s="381"/>
      <c r="FWS79" s="381"/>
      <c r="FWT79" s="382"/>
      <c r="FWU79" s="383"/>
      <c r="FWV79" s="383"/>
      <c r="FWW79" s="383"/>
      <c r="FWX79" s="383"/>
      <c r="FWY79" s="383"/>
      <c r="FWZ79" s="383"/>
      <c r="FXA79" s="380"/>
      <c r="FXB79" s="376"/>
      <c r="FXC79" s="376"/>
      <c r="FXD79" s="381"/>
      <c r="FXE79" s="381"/>
      <c r="FXF79" s="382"/>
      <c r="FXG79" s="383"/>
      <c r="FXH79" s="383"/>
      <c r="FXI79" s="383"/>
      <c r="FXJ79" s="383"/>
      <c r="FXK79" s="383"/>
      <c r="FXL79" s="383"/>
      <c r="FXM79" s="380"/>
      <c r="FXN79" s="376"/>
      <c r="FXO79" s="376"/>
      <c r="FXP79" s="381"/>
      <c r="FXQ79" s="381"/>
      <c r="FXR79" s="382"/>
      <c r="FXS79" s="383"/>
      <c r="FXT79" s="383"/>
      <c r="FXU79" s="383"/>
      <c r="FXV79" s="383"/>
      <c r="FXW79" s="383"/>
      <c r="FXX79" s="383"/>
      <c r="FXY79" s="380"/>
      <c r="FXZ79" s="376"/>
      <c r="FYA79" s="376"/>
      <c r="FYB79" s="381"/>
      <c r="FYC79" s="381"/>
      <c r="FYD79" s="382"/>
      <c r="FYE79" s="383"/>
      <c r="FYF79" s="383"/>
      <c r="FYG79" s="383"/>
      <c r="FYH79" s="383"/>
      <c r="FYI79" s="383"/>
      <c r="FYJ79" s="383"/>
      <c r="FYK79" s="380"/>
      <c r="FYL79" s="376"/>
      <c r="FYM79" s="376"/>
      <c r="FYN79" s="381"/>
      <c r="FYO79" s="381"/>
      <c r="FYP79" s="382"/>
      <c r="FYQ79" s="383"/>
      <c r="FYR79" s="383"/>
      <c r="FYS79" s="383"/>
      <c r="FYT79" s="383"/>
      <c r="FYU79" s="383"/>
      <c r="FYV79" s="383"/>
      <c r="FYW79" s="380"/>
      <c r="FYX79" s="376"/>
      <c r="FYY79" s="376"/>
      <c r="FYZ79" s="381"/>
      <c r="FZA79" s="381"/>
      <c r="FZB79" s="382"/>
      <c r="FZC79" s="383"/>
      <c r="FZD79" s="383"/>
      <c r="FZE79" s="383"/>
      <c r="FZF79" s="383"/>
      <c r="FZG79" s="383"/>
      <c r="FZH79" s="383"/>
      <c r="FZI79" s="380"/>
      <c r="FZJ79" s="376"/>
      <c r="FZK79" s="376"/>
      <c r="FZL79" s="381"/>
      <c r="FZM79" s="381"/>
      <c r="FZN79" s="382"/>
      <c r="FZO79" s="383"/>
      <c r="FZP79" s="383"/>
      <c r="FZQ79" s="383"/>
      <c r="FZR79" s="383"/>
      <c r="FZS79" s="383"/>
      <c r="FZT79" s="383"/>
      <c r="FZU79" s="380"/>
      <c r="FZV79" s="376"/>
      <c r="FZW79" s="376"/>
      <c r="FZX79" s="381"/>
      <c r="FZY79" s="381"/>
      <c r="FZZ79" s="382"/>
      <c r="GAA79" s="383"/>
      <c r="GAB79" s="383"/>
      <c r="GAC79" s="383"/>
      <c r="GAD79" s="383"/>
      <c r="GAE79" s="383"/>
      <c r="GAF79" s="383"/>
      <c r="GAG79" s="380"/>
      <c r="GAH79" s="376"/>
      <c r="GAI79" s="376"/>
      <c r="GAJ79" s="381"/>
      <c r="GAK79" s="381"/>
      <c r="GAL79" s="382"/>
      <c r="GAM79" s="383"/>
      <c r="GAN79" s="383"/>
      <c r="GAO79" s="383"/>
      <c r="GAP79" s="383"/>
      <c r="GAQ79" s="383"/>
      <c r="GAR79" s="383"/>
      <c r="GAS79" s="380"/>
      <c r="GAT79" s="376"/>
      <c r="GAU79" s="376"/>
      <c r="GAV79" s="381"/>
      <c r="GAW79" s="381"/>
      <c r="GAX79" s="382"/>
      <c r="GAY79" s="383"/>
      <c r="GAZ79" s="383"/>
      <c r="GBA79" s="383"/>
      <c r="GBB79" s="383"/>
      <c r="GBC79" s="383"/>
      <c r="GBD79" s="383"/>
      <c r="GBE79" s="380"/>
      <c r="GBF79" s="376"/>
      <c r="GBG79" s="376"/>
      <c r="GBH79" s="381"/>
      <c r="GBI79" s="381"/>
      <c r="GBJ79" s="382"/>
      <c r="GBK79" s="383"/>
      <c r="GBL79" s="383"/>
      <c r="GBM79" s="383"/>
      <c r="GBN79" s="383"/>
      <c r="GBO79" s="383"/>
      <c r="GBP79" s="383"/>
      <c r="GBQ79" s="380"/>
      <c r="GBR79" s="376"/>
      <c r="GBS79" s="376"/>
      <c r="GBT79" s="381"/>
      <c r="GBU79" s="381"/>
      <c r="GBV79" s="382"/>
      <c r="GBW79" s="383"/>
      <c r="GBX79" s="383"/>
      <c r="GBY79" s="383"/>
      <c r="GBZ79" s="383"/>
      <c r="GCA79" s="383"/>
      <c r="GCB79" s="383"/>
      <c r="GCC79" s="380"/>
      <c r="GCD79" s="376"/>
      <c r="GCE79" s="376"/>
      <c r="GCF79" s="381"/>
      <c r="GCG79" s="381"/>
      <c r="GCH79" s="382"/>
      <c r="GCI79" s="383"/>
      <c r="GCJ79" s="383"/>
      <c r="GCK79" s="383"/>
      <c r="GCL79" s="383"/>
      <c r="GCM79" s="383"/>
      <c r="GCN79" s="383"/>
      <c r="GCO79" s="380"/>
      <c r="GCP79" s="376"/>
      <c r="GCQ79" s="376"/>
      <c r="GCR79" s="381"/>
      <c r="GCS79" s="381"/>
      <c r="GCT79" s="382"/>
      <c r="GCU79" s="383"/>
      <c r="GCV79" s="383"/>
      <c r="GCW79" s="383"/>
      <c r="GCX79" s="383"/>
      <c r="GCY79" s="383"/>
      <c r="GCZ79" s="383"/>
      <c r="GDA79" s="380"/>
      <c r="GDB79" s="376"/>
      <c r="GDC79" s="376"/>
      <c r="GDD79" s="381"/>
      <c r="GDE79" s="381"/>
      <c r="GDF79" s="382"/>
      <c r="GDG79" s="383"/>
      <c r="GDH79" s="383"/>
      <c r="GDI79" s="383"/>
      <c r="GDJ79" s="383"/>
      <c r="GDK79" s="383"/>
      <c r="GDL79" s="383"/>
      <c r="GDM79" s="380"/>
      <c r="GDN79" s="376"/>
      <c r="GDO79" s="376"/>
      <c r="GDP79" s="381"/>
      <c r="GDQ79" s="381"/>
      <c r="GDR79" s="382"/>
      <c r="GDS79" s="383"/>
      <c r="GDT79" s="383"/>
      <c r="GDU79" s="383"/>
      <c r="GDV79" s="383"/>
      <c r="GDW79" s="383"/>
      <c r="GDX79" s="383"/>
      <c r="GDY79" s="380"/>
      <c r="GDZ79" s="376"/>
      <c r="GEA79" s="376"/>
      <c r="GEB79" s="381"/>
      <c r="GEC79" s="381"/>
      <c r="GED79" s="382"/>
      <c r="GEE79" s="383"/>
      <c r="GEF79" s="383"/>
      <c r="GEG79" s="383"/>
      <c r="GEH79" s="383"/>
      <c r="GEI79" s="383"/>
      <c r="GEJ79" s="383"/>
      <c r="GEK79" s="380"/>
      <c r="GEL79" s="376"/>
      <c r="GEM79" s="376"/>
      <c r="GEN79" s="381"/>
      <c r="GEO79" s="381"/>
      <c r="GEP79" s="382"/>
      <c r="GEQ79" s="383"/>
      <c r="GER79" s="383"/>
      <c r="GES79" s="383"/>
      <c r="GET79" s="383"/>
      <c r="GEU79" s="383"/>
      <c r="GEV79" s="383"/>
      <c r="GEW79" s="380"/>
      <c r="GEX79" s="376"/>
      <c r="GEY79" s="376"/>
      <c r="GEZ79" s="381"/>
      <c r="GFA79" s="381"/>
      <c r="GFB79" s="382"/>
      <c r="GFC79" s="383"/>
      <c r="GFD79" s="383"/>
      <c r="GFE79" s="383"/>
      <c r="GFF79" s="383"/>
      <c r="GFG79" s="383"/>
      <c r="GFH79" s="383"/>
      <c r="GFI79" s="380"/>
      <c r="GFJ79" s="376"/>
      <c r="GFK79" s="376"/>
      <c r="GFL79" s="381"/>
      <c r="GFM79" s="381"/>
      <c r="GFN79" s="382"/>
      <c r="GFO79" s="383"/>
      <c r="GFP79" s="383"/>
      <c r="GFQ79" s="383"/>
      <c r="GFR79" s="383"/>
      <c r="GFS79" s="383"/>
      <c r="GFT79" s="383"/>
      <c r="GFU79" s="380"/>
      <c r="GFV79" s="376"/>
      <c r="GFW79" s="376"/>
      <c r="GFX79" s="381"/>
      <c r="GFY79" s="381"/>
      <c r="GFZ79" s="382"/>
      <c r="GGA79" s="383"/>
      <c r="GGB79" s="383"/>
      <c r="GGC79" s="383"/>
      <c r="GGD79" s="383"/>
      <c r="GGE79" s="383"/>
      <c r="GGF79" s="383"/>
      <c r="GGG79" s="380"/>
      <c r="GGH79" s="376"/>
      <c r="GGI79" s="376"/>
      <c r="GGJ79" s="381"/>
      <c r="GGK79" s="381"/>
      <c r="GGL79" s="382"/>
      <c r="GGM79" s="383"/>
      <c r="GGN79" s="383"/>
      <c r="GGO79" s="383"/>
      <c r="GGP79" s="383"/>
      <c r="GGQ79" s="383"/>
      <c r="GGR79" s="383"/>
      <c r="GGS79" s="380"/>
      <c r="GGT79" s="376"/>
      <c r="GGU79" s="376"/>
      <c r="GGV79" s="381"/>
      <c r="GGW79" s="381"/>
      <c r="GGX79" s="382"/>
      <c r="GGY79" s="383"/>
      <c r="GGZ79" s="383"/>
      <c r="GHA79" s="383"/>
      <c r="GHB79" s="383"/>
      <c r="GHC79" s="383"/>
      <c r="GHD79" s="383"/>
      <c r="GHE79" s="380"/>
      <c r="GHF79" s="376"/>
      <c r="GHG79" s="376"/>
      <c r="GHH79" s="381"/>
      <c r="GHI79" s="381"/>
      <c r="GHJ79" s="382"/>
      <c r="GHK79" s="383"/>
      <c r="GHL79" s="383"/>
      <c r="GHM79" s="383"/>
      <c r="GHN79" s="383"/>
      <c r="GHO79" s="383"/>
      <c r="GHP79" s="383"/>
      <c r="GHQ79" s="380"/>
      <c r="GHR79" s="376"/>
      <c r="GHS79" s="376"/>
      <c r="GHT79" s="381"/>
      <c r="GHU79" s="381"/>
      <c r="GHV79" s="382"/>
      <c r="GHW79" s="383"/>
      <c r="GHX79" s="383"/>
      <c r="GHY79" s="383"/>
      <c r="GHZ79" s="383"/>
      <c r="GIA79" s="383"/>
      <c r="GIB79" s="383"/>
      <c r="GIC79" s="380"/>
      <c r="GID79" s="376"/>
      <c r="GIE79" s="376"/>
      <c r="GIF79" s="381"/>
      <c r="GIG79" s="381"/>
      <c r="GIH79" s="382"/>
      <c r="GII79" s="383"/>
      <c r="GIJ79" s="383"/>
      <c r="GIK79" s="383"/>
      <c r="GIL79" s="383"/>
      <c r="GIM79" s="383"/>
      <c r="GIN79" s="383"/>
      <c r="GIO79" s="380"/>
      <c r="GIP79" s="376"/>
      <c r="GIQ79" s="376"/>
      <c r="GIR79" s="381"/>
      <c r="GIS79" s="381"/>
      <c r="GIT79" s="382"/>
      <c r="GIU79" s="383"/>
      <c r="GIV79" s="383"/>
      <c r="GIW79" s="383"/>
      <c r="GIX79" s="383"/>
      <c r="GIY79" s="383"/>
      <c r="GIZ79" s="383"/>
      <c r="GJA79" s="380"/>
      <c r="GJB79" s="376"/>
      <c r="GJC79" s="376"/>
      <c r="GJD79" s="381"/>
      <c r="GJE79" s="381"/>
      <c r="GJF79" s="382"/>
      <c r="GJG79" s="383"/>
      <c r="GJH79" s="383"/>
      <c r="GJI79" s="383"/>
      <c r="GJJ79" s="383"/>
      <c r="GJK79" s="383"/>
      <c r="GJL79" s="383"/>
      <c r="GJM79" s="380"/>
      <c r="GJN79" s="376"/>
      <c r="GJO79" s="376"/>
      <c r="GJP79" s="381"/>
      <c r="GJQ79" s="381"/>
      <c r="GJR79" s="382"/>
      <c r="GJS79" s="383"/>
      <c r="GJT79" s="383"/>
      <c r="GJU79" s="383"/>
      <c r="GJV79" s="383"/>
      <c r="GJW79" s="383"/>
      <c r="GJX79" s="383"/>
      <c r="GJY79" s="380"/>
      <c r="GJZ79" s="376"/>
      <c r="GKA79" s="376"/>
      <c r="GKB79" s="381"/>
      <c r="GKC79" s="381"/>
      <c r="GKD79" s="382"/>
      <c r="GKE79" s="383"/>
      <c r="GKF79" s="383"/>
      <c r="GKG79" s="383"/>
      <c r="GKH79" s="383"/>
      <c r="GKI79" s="383"/>
      <c r="GKJ79" s="383"/>
      <c r="GKK79" s="380"/>
      <c r="GKL79" s="376"/>
      <c r="GKM79" s="376"/>
      <c r="GKN79" s="381"/>
      <c r="GKO79" s="381"/>
      <c r="GKP79" s="382"/>
      <c r="GKQ79" s="383"/>
      <c r="GKR79" s="383"/>
      <c r="GKS79" s="383"/>
      <c r="GKT79" s="383"/>
      <c r="GKU79" s="383"/>
      <c r="GKV79" s="383"/>
      <c r="GKW79" s="380"/>
      <c r="GKX79" s="376"/>
      <c r="GKY79" s="376"/>
      <c r="GKZ79" s="381"/>
      <c r="GLA79" s="381"/>
      <c r="GLB79" s="382"/>
      <c r="GLC79" s="383"/>
      <c r="GLD79" s="383"/>
      <c r="GLE79" s="383"/>
      <c r="GLF79" s="383"/>
      <c r="GLG79" s="383"/>
      <c r="GLH79" s="383"/>
      <c r="GLI79" s="380"/>
      <c r="GLJ79" s="376"/>
      <c r="GLK79" s="376"/>
      <c r="GLL79" s="381"/>
      <c r="GLM79" s="381"/>
      <c r="GLN79" s="382"/>
      <c r="GLO79" s="383"/>
      <c r="GLP79" s="383"/>
      <c r="GLQ79" s="383"/>
      <c r="GLR79" s="383"/>
      <c r="GLS79" s="383"/>
      <c r="GLT79" s="383"/>
      <c r="GLU79" s="380"/>
      <c r="GLV79" s="376"/>
      <c r="GLW79" s="376"/>
      <c r="GLX79" s="381"/>
      <c r="GLY79" s="381"/>
      <c r="GLZ79" s="382"/>
      <c r="GMA79" s="383"/>
      <c r="GMB79" s="383"/>
      <c r="GMC79" s="383"/>
      <c r="GMD79" s="383"/>
      <c r="GME79" s="383"/>
      <c r="GMF79" s="383"/>
      <c r="GMG79" s="380"/>
      <c r="GMH79" s="376"/>
      <c r="GMI79" s="376"/>
      <c r="GMJ79" s="381"/>
      <c r="GMK79" s="381"/>
      <c r="GML79" s="382"/>
      <c r="GMM79" s="383"/>
      <c r="GMN79" s="383"/>
      <c r="GMO79" s="383"/>
      <c r="GMP79" s="383"/>
      <c r="GMQ79" s="383"/>
      <c r="GMR79" s="383"/>
      <c r="GMS79" s="380"/>
      <c r="GMT79" s="376"/>
      <c r="GMU79" s="376"/>
      <c r="GMV79" s="381"/>
      <c r="GMW79" s="381"/>
      <c r="GMX79" s="382"/>
      <c r="GMY79" s="383"/>
      <c r="GMZ79" s="383"/>
      <c r="GNA79" s="383"/>
      <c r="GNB79" s="383"/>
      <c r="GNC79" s="383"/>
      <c r="GND79" s="383"/>
      <c r="GNE79" s="380"/>
      <c r="GNF79" s="376"/>
      <c r="GNG79" s="376"/>
      <c r="GNH79" s="381"/>
      <c r="GNI79" s="381"/>
      <c r="GNJ79" s="382"/>
      <c r="GNK79" s="383"/>
      <c r="GNL79" s="383"/>
      <c r="GNM79" s="383"/>
      <c r="GNN79" s="383"/>
      <c r="GNO79" s="383"/>
      <c r="GNP79" s="383"/>
      <c r="GNQ79" s="380"/>
      <c r="GNR79" s="376"/>
      <c r="GNS79" s="376"/>
      <c r="GNT79" s="381"/>
      <c r="GNU79" s="381"/>
      <c r="GNV79" s="382"/>
      <c r="GNW79" s="383"/>
      <c r="GNX79" s="383"/>
      <c r="GNY79" s="383"/>
      <c r="GNZ79" s="383"/>
      <c r="GOA79" s="383"/>
      <c r="GOB79" s="383"/>
      <c r="GOC79" s="380"/>
      <c r="GOD79" s="376"/>
      <c r="GOE79" s="376"/>
      <c r="GOF79" s="381"/>
      <c r="GOG79" s="381"/>
      <c r="GOH79" s="382"/>
      <c r="GOI79" s="383"/>
      <c r="GOJ79" s="383"/>
      <c r="GOK79" s="383"/>
      <c r="GOL79" s="383"/>
      <c r="GOM79" s="383"/>
      <c r="GON79" s="383"/>
      <c r="GOO79" s="380"/>
      <c r="GOP79" s="376"/>
      <c r="GOQ79" s="376"/>
      <c r="GOR79" s="381"/>
      <c r="GOS79" s="381"/>
      <c r="GOT79" s="382"/>
      <c r="GOU79" s="383"/>
      <c r="GOV79" s="383"/>
      <c r="GOW79" s="383"/>
      <c r="GOX79" s="383"/>
      <c r="GOY79" s="383"/>
      <c r="GOZ79" s="383"/>
      <c r="GPA79" s="380"/>
      <c r="GPB79" s="376"/>
      <c r="GPC79" s="376"/>
      <c r="GPD79" s="381"/>
      <c r="GPE79" s="381"/>
      <c r="GPF79" s="382"/>
      <c r="GPG79" s="383"/>
      <c r="GPH79" s="383"/>
      <c r="GPI79" s="383"/>
      <c r="GPJ79" s="383"/>
      <c r="GPK79" s="383"/>
      <c r="GPL79" s="383"/>
      <c r="GPM79" s="380"/>
      <c r="GPN79" s="376"/>
      <c r="GPO79" s="376"/>
      <c r="GPP79" s="381"/>
      <c r="GPQ79" s="381"/>
      <c r="GPR79" s="382"/>
      <c r="GPS79" s="383"/>
      <c r="GPT79" s="383"/>
      <c r="GPU79" s="383"/>
      <c r="GPV79" s="383"/>
      <c r="GPW79" s="383"/>
      <c r="GPX79" s="383"/>
      <c r="GPY79" s="380"/>
      <c r="GPZ79" s="376"/>
      <c r="GQA79" s="376"/>
      <c r="GQB79" s="381"/>
      <c r="GQC79" s="381"/>
      <c r="GQD79" s="382"/>
      <c r="GQE79" s="383"/>
      <c r="GQF79" s="383"/>
      <c r="GQG79" s="383"/>
      <c r="GQH79" s="383"/>
      <c r="GQI79" s="383"/>
      <c r="GQJ79" s="383"/>
      <c r="GQK79" s="380"/>
      <c r="GQL79" s="376"/>
      <c r="GQM79" s="376"/>
      <c r="GQN79" s="381"/>
      <c r="GQO79" s="381"/>
      <c r="GQP79" s="382"/>
      <c r="GQQ79" s="383"/>
      <c r="GQR79" s="383"/>
      <c r="GQS79" s="383"/>
      <c r="GQT79" s="383"/>
      <c r="GQU79" s="383"/>
      <c r="GQV79" s="383"/>
      <c r="GQW79" s="380"/>
      <c r="GQX79" s="376"/>
      <c r="GQY79" s="376"/>
      <c r="GQZ79" s="381"/>
      <c r="GRA79" s="381"/>
      <c r="GRB79" s="382"/>
      <c r="GRC79" s="383"/>
      <c r="GRD79" s="383"/>
      <c r="GRE79" s="383"/>
      <c r="GRF79" s="383"/>
      <c r="GRG79" s="383"/>
      <c r="GRH79" s="383"/>
      <c r="GRI79" s="380"/>
      <c r="GRJ79" s="376"/>
      <c r="GRK79" s="376"/>
      <c r="GRL79" s="381"/>
      <c r="GRM79" s="381"/>
      <c r="GRN79" s="382"/>
      <c r="GRO79" s="383"/>
      <c r="GRP79" s="383"/>
      <c r="GRQ79" s="383"/>
      <c r="GRR79" s="383"/>
      <c r="GRS79" s="383"/>
      <c r="GRT79" s="383"/>
      <c r="GRU79" s="380"/>
      <c r="GRV79" s="376"/>
      <c r="GRW79" s="376"/>
      <c r="GRX79" s="381"/>
      <c r="GRY79" s="381"/>
      <c r="GRZ79" s="382"/>
      <c r="GSA79" s="383"/>
      <c r="GSB79" s="383"/>
      <c r="GSC79" s="383"/>
      <c r="GSD79" s="383"/>
      <c r="GSE79" s="383"/>
      <c r="GSF79" s="383"/>
      <c r="GSG79" s="380"/>
      <c r="GSH79" s="376"/>
      <c r="GSI79" s="376"/>
      <c r="GSJ79" s="381"/>
      <c r="GSK79" s="381"/>
      <c r="GSL79" s="382"/>
      <c r="GSM79" s="383"/>
      <c r="GSN79" s="383"/>
      <c r="GSO79" s="383"/>
      <c r="GSP79" s="383"/>
      <c r="GSQ79" s="383"/>
      <c r="GSR79" s="383"/>
      <c r="GSS79" s="380"/>
      <c r="GST79" s="376"/>
      <c r="GSU79" s="376"/>
      <c r="GSV79" s="381"/>
      <c r="GSW79" s="381"/>
      <c r="GSX79" s="382"/>
      <c r="GSY79" s="383"/>
      <c r="GSZ79" s="383"/>
      <c r="GTA79" s="383"/>
      <c r="GTB79" s="383"/>
      <c r="GTC79" s="383"/>
      <c r="GTD79" s="383"/>
      <c r="GTE79" s="380"/>
      <c r="GTF79" s="376"/>
      <c r="GTG79" s="376"/>
      <c r="GTH79" s="381"/>
      <c r="GTI79" s="381"/>
      <c r="GTJ79" s="382"/>
      <c r="GTK79" s="383"/>
      <c r="GTL79" s="383"/>
      <c r="GTM79" s="383"/>
      <c r="GTN79" s="383"/>
      <c r="GTO79" s="383"/>
      <c r="GTP79" s="383"/>
      <c r="GTQ79" s="380"/>
      <c r="GTR79" s="376"/>
      <c r="GTS79" s="376"/>
      <c r="GTT79" s="381"/>
      <c r="GTU79" s="381"/>
      <c r="GTV79" s="382"/>
      <c r="GTW79" s="383"/>
      <c r="GTX79" s="383"/>
      <c r="GTY79" s="383"/>
      <c r="GTZ79" s="383"/>
      <c r="GUA79" s="383"/>
      <c r="GUB79" s="383"/>
      <c r="GUC79" s="380"/>
      <c r="GUD79" s="376"/>
      <c r="GUE79" s="376"/>
      <c r="GUF79" s="381"/>
      <c r="GUG79" s="381"/>
      <c r="GUH79" s="382"/>
      <c r="GUI79" s="383"/>
      <c r="GUJ79" s="383"/>
      <c r="GUK79" s="383"/>
      <c r="GUL79" s="383"/>
      <c r="GUM79" s="383"/>
      <c r="GUN79" s="383"/>
      <c r="GUO79" s="380"/>
      <c r="GUP79" s="376"/>
      <c r="GUQ79" s="376"/>
      <c r="GUR79" s="381"/>
      <c r="GUS79" s="381"/>
      <c r="GUT79" s="382"/>
      <c r="GUU79" s="383"/>
      <c r="GUV79" s="383"/>
      <c r="GUW79" s="383"/>
      <c r="GUX79" s="383"/>
      <c r="GUY79" s="383"/>
      <c r="GUZ79" s="383"/>
      <c r="GVA79" s="380"/>
      <c r="GVB79" s="376"/>
      <c r="GVC79" s="376"/>
      <c r="GVD79" s="381"/>
      <c r="GVE79" s="381"/>
      <c r="GVF79" s="382"/>
      <c r="GVG79" s="383"/>
      <c r="GVH79" s="383"/>
      <c r="GVI79" s="383"/>
      <c r="GVJ79" s="383"/>
      <c r="GVK79" s="383"/>
      <c r="GVL79" s="383"/>
      <c r="GVM79" s="380"/>
      <c r="GVN79" s="376"/>
      <c r="GVO79" s="376"/>
      <c r="GVP79" s="381"/>
      <c r="GVQ79" s="381"/>
      <c r="GVR79" s="382"/>
      <c r="GVS79" s="383"/>
      <c r="GVT79" s="383"/>
      <c r="GVU79" s="383"/>
      <c r="GVV79" s="383"/>
      <c r="GVW79" s="383"/>
      <c r="GVX79" s="383"/>
      <c r="GVY79" s="380"/>
      <c r="GVZ79" s="376"/>
      <c r="GWA79" s="376"/>
      <c r="GWB79" s="381"/>
      <c r="GWC79" s="381"/>
      <c r="GWD79" s="382"/>
      <c r="GWE79" s="383"/>
      <c r="GWF79" s="383"/>
      <c r="GWG79" s="383"/>
      <c r="GWH79" s="383"/>
      <c r="GWI79" s="383"/>
      <c r="GWJ79" s="383"/>
      <c r="GWK79" s="380"/>
      <c r="GWL79" s="376"/>
      <c r="GWM79" s="376"/>
      <c r="GWN79" s="381"/>
      <c r="GWO79" s="381"/>
      <c r="GWP79" s="382"/>
      <c r="GWQ79" s="383"/>
      <c r="GWR79" s="383"/>
      <c r="GWS79" s="383"/>
      <c r="GWT79" s="383"/>
      <c r="GWU79" s="383"/>
      <c r="GWV79" s="383"/>
      <c r="GWW79" s="380"/>
      <c r="GWX79" s="376"/>
      <c r="GWY79" s="376"/>
      <c r="GWZ79" s="381"/>
      <c r="GXA79" s="381"/>
      <c r="GXB79" s="382"/>
      <c r="GXC79" s="383"/>
      <c r="GXD79" s="383"/>
      <c r="GXE79" s="383"/>
      <c r="GXF79" s="383"/>
      <c r="GXG79" s="383"/>
      <c r="GXH79" s="383"/>
      <c r="GXI79" s="380"/>
      <c r="GXJ79" s="376"/>
      <c r="GXK79" s="376"/>
      <c r="GXL79" s="381"/>
      <c r="GXM79" s="381"/>
      <c r="GXN79" s="382"/>
      <c r="GXO79" s="383"/>
      <c r="GXP79" s="383"/>
      <c r="GXQ79" s="383"/>
      <c r="GXR79" s="383"/>
      <c r="GXS79" s="383"/>
      <c r="GXT79" s="383"/>
      <c r="GXU79" s="380"/>
      <c r="GXV79" s="376"/>
      <c r="GXW79" s="376"/>
      <c r="GXX79" s="381"/>
      <c r="GXY79" s="381"/>
      <c r="GXZ79" s="382"/>
      <c r="GYA79" s="383"/>
      <c r="GYB79" s="383"/>
      <c r="GYC79" s="383"/>
      <c r="GYD79" s="383"/>
      <c r="GYE79" s="383"/>
      <c r="GYF79" s="383"/>
      <c r="GYG79" s="380"/>
      <c r="GYH79" s="376"/>
      <c r="GYI79" s="376"/>
      <c r="GYJ79" s="381"/>
      <c r="GYK79" s="381"/>
      <c r="GYL79" s="382"/>
      <c r="GYM79" s="383"/>
      <c r="GYN79" s="383"/>
      <c r="GYO79" s="383"/>
      <c r="GYP79" s="383"/>
      <c r="GYQ79" s="383"/>
      <c r="GYR79" s="383"/>
      <c r="GYS79" s="380"/>
      <c r="GYT79" s="376"/>
      <c r="GYU79" s="376"/>
      <c r="GYV79" s="381"/>
      <c r="GYW79" s="381"/>
      <c r="GYX79" s="382"/>
      <c r="GYY79" s="383"/>
      <c r="GYZ79" s="383"/>
      <c r="GZA79" s="383"/>
      <c r="GZB79" s="383"/>
      <c r="GZC79" s="383"/>
      <c r="GZD79" s="383"/>
      <c r="GZE79" s="380"/>
      <c r="GZF79" s="376"/>
      <c r="GZG79" s="376"/>
      <c r="GZH79" s="381"/>
      <c r="GZI79" s="381"/>
      <c r="GZJ79" s="382"/>
      <c r="GZK79" s="383"/>
      <c r="GZL79" s="383"/>
      <c r="GZM79" s="383"/>
      <c r="GZN79" s="383"/>
      <c r="GZO79" s="383"/>
      <c r="GZP79" s="383"/>
      <c r="GZQ79" s="380"/>
      <c r="GZR79" s="376"/>
      <c r="GZS79" s="376"/>
      <c r="GZT79" s="381"/>
      <c r="GZU79" s="381"/>
      <c r="GZV79" s="382"/>
      <c r="GZW79" s="383"/>
      <c r="GZX79" s="383"/>
      <c r="GZY79" s="383"/>
      <c r="GZZ79" s="383"/>
      <c r="HAA79" s="383"/>
      <c r="HAB79" s="383"/>
      <c r="HAC79" s="380"/>
      <c r="HAD79" s="376"/>
      <c r="HAE79" s="376"/>
      <c r="HAF79" s="381"/>
      <c r="HAG79" s="381"/>
      <c r="HAH79" s="382"/>
      <c r="HAI79" s="383"/>
      <c r="HAJ79" s="383"/>
      <c r="HAK79" s="383"/>
      <c r="HAL79" s="383"/>
      <c r="HAM79" s="383"/>
      <c r="HAN79" s="383"/>
      <c r="HAO79" s="380"/>
      <c r="HAP79" s="376"/>
      <c r="HAQ79" s="376"/>
      <c r="HAR79" s="381"/>
      <c r="HAS79" s="381"/>
      <c r="HAT79" s="382"/>
      <c r="HAU79" s="383"/>
      <c r="HAV79" s="383"/>
      <c r="HAW79" s="383"/>
      <c r="HAX79" s="383"/>
      <c r="HAY79" s="383"/>
      <c r="HAZ79" s="383"/>
      <c r="HBA79" s="380"/>
      <c r="HBB79" s="376"/>
      <c r="HBC79" s="376"/>
      <c r="HBD79" s="381"/>
      <c r="HBE79" s="381"/>
      <c r="HBF79" s="382"/>
      <c r="HBG79" s="383"/>
      <c r="HBH79" s="383"/>
      <c r="HBI79" s="383"/>
      <c r="HBJ79" s="383"/>
      <c r="HBK79" s="383"/>
      <c r="HBL79" s="383"/>
      <c r="HBM79" s="380"/>
      <c r="HBN79" s="376"/>
      <c r="HBO79" s="376"/>
      <c r="HBP79" s="381"/>
      <c r="HBQ79" s="381"/>
      <c r="HBR79" s="382"/>
      <c r="HBS79" s="383"/>
      <c r="HBT79" s="383"/>
      <c r="HBU79" s="383"/>
      <c r="HBV79" s="383"/>
      <c r="HBW79" s="383"/>
      <c r="HBX79" s="383"/>
      <c r="HBY79" s="380"/>
      <c r="HBZ79" s="376"/>
      <c r="HCA79" s="376"/>
      <c r="HCB79" s="381"/>
      <c r="HCC79" s="381"/>
      <c r="HCD79" s="382"/>
      <c r="HCE79" s="383"/>
      <c r="HCF79" s="383"/>
      <c r="HCG79" s="383"/>
      <c r="HCH79" s="383"/>
      <c r="HCI79" s="383"/>
      <c r="HCJ79" s="383"/>
      <c r="HCK79" s="380"/>
      <c r="HCL79" s="376"/>
      <c r="HCM79" s="376"/>
      <c r="HCN79" s="381"/>
      <c r="HCO79" s="381"/>
      <c r="HCP79" s="382"/>
      <c r="HCQ79" s="383"/>
      <c r="HCR79" s="383"/>
      <c r="HCS79" s="383"/>
      <c r="HCT79" s="383"/>
      <c r="HCU79" s="383"/>
      <c r="HCV79" s="383"/>
      <c r="HCW79" s="380"/>
      <c r="HCX79" s="376"/>
      <c r="HCY79" s="376"/>
      <c r="HCZ79" s="381"/>
      <c r="HDA79" s="381"/>
      <c r="HDB79" s="382"/>
      <c r="HDC79" s="383"/>
      <c r="HDD79" s="383"/>
      <c r="HDE79" s="383"/>
      <c r="HDF79" s="383"/>
      <c r="HDG79" s="383"/>
      <c r="HDH79" s="383"/>
      <c r="HDI79" s="380"/>
      <c r="HDJ79" s="376"/>
      <c r="HDK79" s="376"/>
      <c r="HDL79" s="381"/>
      <c r="HDM79" s="381"/>
      <c r="HDN79" s="382"/>
      <c r="HDO79" s="383"/>
      <c r="HDP79" s="383"/>
      <c r="HDQ79" s="383"/>
      <c r="HDR79" s="383"/>
      <c r="HDS79" s="383"/>
      <c r="HDT79" s="383"/>
      <c r="HDU79" s="380"/>
      <c r="HDV79" s="376"/>
      <c r="HDW79" s="376"/>
      <c r="HDX79" s="381"/>
      <c r="HDY79" s="381"/>
      <c r="HDZ79" s="382"/>
      <c r="HEA79" s="383"/>
      <c r="HEB79" s="383"/>
      <c r="HEC79" s="383"/>
      <c r="HED79" s="383"/>
      <c r="HEE79" s="383"/>
      <c r="HEF79" s="383"/>
      <c r="HEG79" s="380"/>
      <c r="HEH79" s="376"/>
      <c r="HEI79" s="376"/>
      <c r="HEJ79" s="381"/>
      <c r="HEK79" s="381"/>
      <c r="HEL79" s="382"/>
      <c r="HEM79" s="383"/>
      <c r="HEN79" s="383"/>
      <c r="HEO79" s="383"/>
      <c r="HEP79" s="383"/>
      <c r="HEQ79" s="383"/>
      <c r="HER79" s="383"/>
      <c r="HES79" s="380"/>
      <c r="HET79" s="376"/>
      <c r="HEU79" s="376"/>
      <c r="HEV79" s="381"/>
      <c r="HEW79" s="381"/>
      <c r="HEX79" s="382"/>
      <c r="HEY79" s="383"/>
      <c r="HEZ79" s="383"/>
      <c r="HFA79" s="383"/>
      <c r="HFB79" s="383"/>
      <c r="HFC79" s="383"/>
      <c r="HFD79" s="383"/>
      <c r="HFE79" s="380"/>
      <c r="HFF79" s="376"/>
      <c r="HFG79" s="376"/>
      <c r="HFH79" s="381"/>
      <c r="HFI79" s="381"/>
      <c r="HFJ79" s="382"/>
      <c r="HFK79" s="383"/>
      <c r="HFL79" s="383"/>
      <c r="HFM79" s="383"/>
      <c r="HFN79" s="383"/>
      <c r="HFO79" s="383"/>
      <c r="HFP79" s="383"/>
      <c r="HFQ79" s="380"/>
      <c r="HFR79" s="376"/>
      <c r="HFS79" s="376"/>
      <c r="HFT79" s="381"/>
      <c r="HFU79" s="381"/>
      <c r="HFV79" s="382"/>
      <c r="HFW79" s="383"/>
      <c r="HFX79" s="383"/>
      <c r="HFY79" s="383"/>
      <c r="HFZ79" s="383"/>
      <c r="HGA79" s="383"/>
      <c r="HGB79" s="383"/>
      <c r="HGC79" s="380"/>
      <c r="HGD79" s="376"/>
      <c r="HGE79" s="376"/>
      <c r="HGF79" s="381"/>
      <c r="HGG79" s="381"/>
      <c r="HGH79" s="382"/>
      <c r="HGI79" s="383"/>
      <c r="HGJ79" s="383"/>
      <c r="HGK79" s="383"/>
      <c r="HGL79" s="383"/>
      <c r="HGM79" s="383"/>
      <c r="HGN79" s="383"/>
      <c r="HGO79" s="380"/>
      <c r="HGP79" s="376"/>
      <c r="HGQ79" s="376"/>
      <c r="HGR79" s="381"/>
      <c r="HGS79" s="381"/>
      <c r="HGT79" s="382"/>
      <c r="HGU79" s="383"/>
      <c r="HGV79" s="383"/>
      <c r="HGW79" s="383"/>
      <c r="HGX79" s="383"/>
      <c r="HGY79" s="383"/>
      <c r="HGZ79" s="383"/>
      <c r="HHA79" s="380"/>
      <c r="HHB79" s="376"/>
      <c r="HHC79" s="376"/>
      <c r="HHD79" s="381"/>
      <c r="HHE79" s="381"/>
      <c r="HHF79" s="382"/>
      <c r="HHG79" s="383"/>
      <c r="HHH79" s="383"/>
      <c r="HHI79" s="383"/>
      <c r="HHJ79" s="383"/>
      <c r="HHK79" s="383"/>
      <c r="HHL79" s="383"/>
      <c r="HHM79" s="380"/>
      <c r="HHN79" s="376"/>
      <c r="HHO79" s="376"/>
      <c r="HHP79" s="381"/>
      <c r="HHQ79" s="381"/>
      <c r="HHR79" s="382"/>
      <c r="HHS79" s="383"/>
      <c r="HHT79" s="383"/>
      <c r="HHU79" s="383"/>
      <c r="HHV79" s="383"/>
      <c r="HHW79" s="383"/>
      <c r="HHX79" s="383"/>
      <c r="HHY79" s="380"/>
      <c r="HHZ79" s="376"/>
      <c r="HIA79" s="376"/>
      <c r="HIB79" s="381"/>
      <c r="HIC79" s="381"/>
      <c r="HID79" s="382"/>
      <c r="HIE79" s="383"/>
      <c r="HIF79" s="383"/>
      <c r="HIG79" s="383"/>
      <c r="HIH79" s="383"/>
      <c r="HII79" s="383"/>
      <c r="HIJ79" s="383"/>
      <c r="HIK79" s="380"/>
      <c r="HIL79" s="376"/>
      <c r="HIM79" s="376"/>
      <c r="HIN79" s="381"/>
      <c r="HIO79" s="381"/>
      <c r="HIP79" s="382"/>
      <c r="HIQ79" s="383"/>
      <c r="HIR79" s="383"/>
      <c r="HIS79" s="383"/>
      <c r="HIT79" s="383"/>
      <c r="HIU79" s="383"/>
      <c r="HIV79" s="383"/>
      <c r="HIW79" s="380"/>
      <c r="HIX79" s="376"/>
      <c r="HIY79" s="376"/>
      <c r="HIZ79" s="381"/>
      <c r="HJA79" s="381"/>
      <c r="HJB79" s="382"/>
      <c r="HJC79" s="383"/>
      <c r="HJD79" s="383"/>
      <c r="HJE79" s="383"/>
      <c r="HJF79" s="383"/>
      <c r="HJG79" s="383"/>
      <c r="HJH79" s="383"/>
      <c r="HJI79" s="380"/>
      <c r="HJJ79" s="376"/>
      <c r="HJK79" s="376"/>
      <c r="HJL79" s="381"/>
      <c r="HJM79" s="381"/>
      <c r="HJN79" s="382"/>
      <c r="HJO79" s="383"/>
      <c r="HJP79" s="383"/>
      <c r="HJQ79" s="383"/>
      <c r="HJR79" s="383"/>
      <c r="HJS79" s="383"/>
      <c r="HJT79" s="383"/>
      <c r="HJU79" s="380"/>
      <c r="HJV79" s="376"/>
      <c r="HJW79" s="376"/>
      <c r="HJX79" s="381"/>
      <c r="HJY79" s="381"/>
      <c r="HJZ79" s="382"/>
      <c r="HKA79" s="383"/>
      <c r="HKB79" s="383"/>
      <c r="HKC79" s="383"/>
      <c r="HKD79" s="383"/>
      <c r="HKE79" s="383"/>
      <c r="HKF79" s="383"/>
      <c r="HKG79" s="380"/>
      <c r="HKH79" s="376"/>
      <c r="HKI79" s="376"/>
      <c r="HKJ79" s="381"/>
      <c r="HKK79" s="381"/>
      <c r="HKL79" s="382"/>
      <c r="HKM79" s="383"/>
      <c r="HKN79" s="383"/>
      <c r="HKO79" s="383"/>
      <c r="HKP79" s="383"/>
      <c r="HKQ79" s="383"/>
      <c r="HKR79" s="383"/>
      <c r="HKS79" s="380"/>
      <c r="HKT79" s="376"/>
      <c r="HKU79" s="376"/>
      <c r="HKV79" s="381"/>
      <c r="HKW79" s="381"/>
      <c r="HKX79" s="382"/>
      <c r="HKY79" s="383"/>
      <c r="HKZ79" s="383"/>
      <c r="HLA79" s="383"/>
      <c r="HLB79" s="383"/>
      <c r="HLC79" s="383"/>
      <c r="HLD79" s="383"/>
      <c r="HLE79" s="380"/>
      <c r="HLF79" s="376"/>
      <c r="HLG79" s="376"/>
      <c r="HLH79" s="381"/>
      <c r="HLI79" s="381"/>
      <c r="HLJ79" s="382"/>
      <c r="HLK79" s="383"/>
      <c r="HLL79" s="383"/>
      <c r="HLM79" s="383"/>
      <c r="HLN79" s="383"/>
      <c r="HLO79" s="383"/>
      <c r="HLP79" s="383"/>
      <c r="HLQ79" s="380"/>
      <c r="HLR79" s="376"/>
      <c r="HLS79" s="376"/>
      <c r="HLT79" s="381"/>
      <c r="HLU79" s="381"/>
      <c r="HLV79" s="382"/>
      <c r="HLW79" s="383"/>
      <c r="HLX79" s="383"/>
      <c r="HLY79" s="383"/>
      <c r="HLZ79" s="383"/>
      <c r="HMA79" s="383"/>
      <c r="HMB79" s="383"/>
      <c r="HMC79" s="380"/>
      <c r="HMD79" s="376"/>
      <c r="HME79" s="376"/>
      <c r="HMF79" s="381"/>
      <c r="HMG79" s="381"/>
      <c r="HMH79" s="382"/>
      <c r="HMI79" s="383"/>
      <c r="HMJ79" s="383"/>
      <c r="HMK79" s="383"/>
      <c r="HML79" s="383"/>
      <c r="HMM79" s="383"/>
      <c r="HMN79" s="383"/>
      <c r="HMO79" s="380"/>
      <c r="HMP79" s="376"/>
      <c r="HMQ79" s="376"/>
      <c r="HMR79" s="381"/>
      <c r="HMS79" s="381"/>
      <c r="HMT79" s="382"/>
      <c r="HMU79" s="383"/>
      <c r="HMV79" s="383"/>
      <c r="HMW79" s="383"/>
      <c r="HMX79" s="383"/>
      <c r="HMY79" s="383"/>
      <c r="HMZ79" s="383"/>
      <c r="HNA79" s="380"/>
      <c r="HNB79" s="376"/>
      <c r="HNC79" s="376"/>
      <c r="HND79" s="381"/>
      <c r="HNE79" s="381"/>
      <c r="HNF79" s="382"/>
      <c r="HNG79" s="383"/>
      <c r="HNH79" s="383"/>
      <c r="HNI79" s="383"/>
      <c r="HNJ79" s="383"/>
      <c r="HNK79" s="383"/>
      <c r="HNL79" s="383"/>
      <c r="HNM79" s="380"/>
      <c r="HNN79" s="376"/>
      <c r="HNO79" s="376"/>
      <c r="HNP79" s="381"/>
      <c r="HNQ79" s="381"/>
      <c r="HNR79" s="382"/>
      <c r="HNS79" s="383"/>
      <c r="HNT79" s="383"/>
      <c r="HNU79" s="383"/>
      <c r="HNV79" s="383"/>
      <c r="HNW79" s="383"/>
      <c r="HNX79" s="383"/>
      <c r="HNY79" s="380"/>
      <c r="HNZ79" s="376"/>
      <c r="HOA79" s="376"/>
      <c r="HOB79" s="381"/>
      <c r="HOC79" s="381"/>
      <c r="HOD79" s="382"/>
      <c r="HOE79" s="383"/>
      <c r="HOF79" s="383"/>
      <c r="HOG79" s="383"/>
      <c r="HOH79" s="383"/>
      <c r="HOI79" s="383"/>
      <c r="HOJ79" s="383"/>
      <c r="HOK79" s="380"/>
      <c r="HOL79" s="376"/>
      <c r="HOM79" s="376"/>
      <c r="HON79" s="381"/>
      <c r="HOO79" s="381"/>
      <c r="HOP79" s="382"/>
      <c r="HOQ79" s="383"/>
      <c r="HOR79" s="383"/>
      <c r="HOS79" s="383"/>
      <c r="HOT79" s="383"/>
      <c r="HOU79" s="383"/>
      <c r="HOV79" s="383"/>
      <c r="HOW79" s="380"/>
      <c r="HOX79" s="376"/>
      <c r="HOY79" s="376"/>
      <c r="HOZ79" s="381"/>
      <c r="HPA79" s="381"/>
      <c r="HPB79" s="382"/>
      <c r="HPC79" s="383"/>
      <c r="HPD79" s="383"/>
      <c r="HPE79" s="383"/>
      <c r="HPF79" s="383"/>
      <c r="HPG79" s="383"/>
      <c r="HPH79" s="383"/>
      <c r="HPI79" s="380"/>
      <c r="HPJ79" s="376"/>
      <c r="HPK79" s="376"/>
      <c r="HPL79" s="381"/>
      <c r="HPM79" s="381"/>
      <c r="HPN79" s="382"/>
      <c r="HPO79" s="383"/>
      <c r="HPP79" s="383"/>
      <c r="HPQ79" s="383"/>
      <c r="HPR79" s="383"/>
      <c r="HPS79" s="383"/>
      <c r="HPT79" s="383"/>
      <c r="HPU79" s="380"/>
      <c r="HPV79" s="376"/>
      <c r="HPW79" s="376"/>
      <c r="HPX79" s="381"/>
      <c r="HPY79" s="381"/>
      <c r="HPZ79" s="382"/>
      <c r="HQA79" s="383"/>
      <c r="HQB79" s="383"/>
      <c r="HQC79" s="383"/>
      <c r="HQD79" s="383"/>
      <c r="HQE79" s="383"/>
      <c r="HQF79" s="383"/>
      <c r="HQG79" s="380"/>
      <c r="HQH79" s="376"/>
      <c r="HQI79" s="376"/>
      <c r="HQJ79" s="381"/>
      <c r="HQK79" s="381"/>
      <c r="HQL79" s="382"/>
      <c r="HQM79" s="383"/>
      <c r="HQN79" s="383"/>
      <c r="HQO79" s="383"/>
      <c r="HQP79" s="383"/>
      <c r="HQQ79" s="383"/>
      <c r="HQR79" s="383"/>
      <c r="HQS79" s="380"/>
      <c r="HQT79" s="376"/>
      <c r="HQU79" s="376"/>
      <c r="HQV79" s="381"/>
      <c r="HQW79" s="381"/>
      <c r="HQX79" s="382"/>
      <c r="HQY79" s="383"/>
      <c r="HQZ79" s="383"/>
      <c r="HRA79" s="383"/>
      <c r="HRB79" s="383"/>
      <c r="HRC79" s="383"/>
      <c r="HRD79" s="383"/>
      <c r="HRE79" s="380"/>
      <c r="HRF79" s="376"/>
      <c r="HRG79" s="376"/>
      <c r="HRH79" s="381"/>
      <c r="HRI79" s="381"/>
      <c r="HRJ79" s="382"/>
      <c r="HRK79" s="383"/>
      <c r="HRL79" s="383"/>
      <c r="HRM79" s="383"/>
      <c r="HRN79" s="383"/>
      <c r="HRO79" s="383"/>
      <c r="HRP79" s="383"/>
      <c r="HRQ79" s="380"/>
      <c r="HRR79" s="376"/>
      <c r="HRS79" s="376"/>
      <c r="HRT79" s="381"/>
      <c r="HRU79" s="381"/>
      <c r="HRV79" s="382"/>
      <c r="HRW79" s="383"/>
      <c r="HRX79" s="383"/>
      <c r="HRY79" s="383"/>
      <c r="HRZ79" s="383"/>
      <c r="HSA79" s="383"/>
      <c r="HSB79" s="383"/>
      <c r="HSC79" s="380"/>
      <c r="HSD79" s="376"/>
      <c r="HSE79" s="376"/>
      <c r="HSF79" s="381"/>
      <c r="HSG79" s="381"/>
      <c r="HSH79" s="382"/>
      <c r="HSI79" s="383"/>
      <c r="HSJ79" s="383"/>
      <c r="HSK79" s="383"/>
      <c r="HSL79" s="383"/>
      <c r="HSM79" s="383"/>
      <c r="HSN79" s="383"/>
      <c r="HSO79" s="380"/>
      <c r="HSP79" s="376"/>
      <c r="HSQ79" s="376"/>
      <c r="HSR79" s="381"/>
      <c r="HSS79" s="381"/>
      <c r="HST79" s="382"/>
      <c r="HSU79" s="383"/>
      <c r="HSV79" s="383"/>
      <c r="HSW79" s="383"/>
      <c r="HSX79" s="383"/>
      <c r="HSY79" s="383"/>
      <c r="HSZ79" s="383"/>
      <c r="HTA79" s="380"/>
      <c r="HTB79" s="376"/>
      <c r="HTC79" s="376"/>
      <c r="HTD79" s="381"/>
      <c r="HTE79" s="381"/>
      <c r="HTF79" s="382"/>
      <c r="HTG79" s="383"/>
      <c r="HTH79" s="383"/>
      <c r="HTI79" s="383"/>
      <c r="HTJ79" s="383"/>
      <c r="HTK79" s="383"/>
      <c r="HTL79" s="383"/>
      <c r="HTM79" s="380"/>
      <c r="HTN79" s="376"/>
      <c r="HTO79" s="376"/>
      <c r="HTP79" s="381"/>
      <c r="HTQ79" s="381"/>
      <c r="HTR79" s="382"/>
      <c r="HTS79" s="383"/>
      <c r="HTT79" s="383"/>
      <c r="HTU79" s="383"/>
      <c r="HTV79" s="383"/>
      <c r="HTW79" s="383"/>
      <c r="HTX79" s="383"/>
      <c r="HTY79" s="380"/>
      <c r="HTZ79" s="376"/>
      <c r="HUA79" s="376"/>
      <c r="HUB79" s="381"/>
      <c r="HUC79" s="381"/>
      <c r="HUD79" s="382"/>
      <c r="HUE79" s="383"/>
      <c r="HUF79" s="383"/>
      <c r="HUG79" s="383"/>
      <c r="HUH79" s="383"/>
      <c r="HUI79" s="383"/>
      <c r="HUJ79" s="383"/>
      <c r="HUK79" s="380"/>
      <c r="HUL79" s="376"/>
      <c r="HUM79" s="376"/>
      <c r="HUN79" s="381"/>
      <c r="HUO79" s="381"/>
      <c r="HUP79" s="382"/>
      <c r="HUQ79" s="383"/>
      <c r="HUR79" s="383"/>
      <c r="HUS79" s="383"/>
      <c r="HUT79" s="383"/>
      <c r="HUU79" s="383"/>
      <c r="HUV79" s="383"/>
      <c r="HUW79" s="380"/>
      <c r="HUX79" s="376"/>
      <c r="HUY79" s="376"/>
      <c r="HUZ79" s="381"/>
      <c r="HVA79" s="381"/>
      <c r="HVB79" s="382"/>
      <c r="HVC79" s="383"/>
      <c r="HVD79" s="383"/>
      <c r="HVE79" s="383"/>
      <c r="HVF79" s="383"/>
      <c r="HVG79" s="383"/>
      <c r="HVH79" s="383"/>
      <c r="HVI79" s="380"/>
      <c r="HVJ79" s="376"/>
      <c r="HVK79" s="376"/>
      <c r="HVL79" s="381"/>
      <c r="HVM79" s="381"/>
      <c r="HVN79" s="382"/>
      <c r="HVO79" s="383"/>
      <c r="HVP79" s="383"/>
      <c r="HVQ79" s="383"/>
      <c r="HVR79" s="383"/>
      <c r="HVS79" s="383"/>
      <c r="HVT79" s="383"/>
      <c r="HVU79" s="380"/>
      <c r="HVV79" s="376"/>
      <c r="HVW79" s="376"/>
      <c r="HVX79" s="381"/>
      <c r="HVY79" s="381"/>
      <c r="HVZ79" s="382"/>
      <c r="HWA79" s="383"/>
      <c r="HWB79" s="383"/>
      <c r="HWC79" s="383"/>
      <c r="HWD79" s="383"/>
      <c r="HWE79" s="383"/>
      <c r="HWF79" s="383"/>
      <c r="HWG79" s="380"/>
      <c r="HWH79" s="376"/>
      <c r="HWI79" s="376"/>
      <c r="HWJ79" s="381"/>
      <c r="HWK79" s="381"/>
      <c r="HWL79" s="382"/>
      <c r="HWM79" s="383"/>
      <c r="HWN79" s="383"/>
      <c r="HWO79" s="383"/>
      <c r="HWP79" s="383"/>
      <c r="HWQ79" s="383"/>
      <c r="HWR79" s="383"/>
      <c r="HWS79" s="380"/>
      <c r="HWT79" s="376"/>
      <c r="HWU79" s="376"/>
      <c r="HWV79" s="381"/>
      <c r="HWW79" s="381"/>
      <c r="HWX79" s="382"/>
      <c r="HWY79" s="383"/>
      <c r="HWZ79" s="383"/>
      <c r="HXA79" s="383"/>
      <c r="HXB79" s="383"/>
      <c r="HXC79" s="383"/>
      <c r="HXD79" s="383"/>
      <c r="HXE79" s="380"/>
      <c r="HXF79" s="376"/>
      <c r="HXG79" s="376"/>
      <c r="HXH79" s="381"/>
      <c r="HXI79" s="381"/>
      <c r="HXJ79" s="382"/>
      <c r="HXK79" s="383"/>
      <c r="HXL79" s="383"/>
      <c r="HXM79" s="383"/>
      <c r="HXN79" s="383"/>
      <c r="HXO79" s="383"/>
      <c r="HXP79" s="383"/>
      <c r="HXQ79" s="380"/>
      <c r="HXR79" s="376"/>
      <c r="HXS79" s="376"/>
      <c r="HXT79" s="381"/>
      <c r="HXU79" s="381"/>
      <c r="HXV79" s="382"/>
      <c r="HXW79" s="383"/>
      <c r="HXX79" s="383"/>
      <c r="HXY79" s="383"/>
      <c r="HXZ79" s="383"/>
      <c r="HYA79" s="383"/>
      <c r="HYB79" s="383"/>
      <c r="HYC79" s="380"/>
      <c r="HYD79" s="376"/>
      <c r="HYE79" s="376"/>
      <c r="HYF79" s="381"/>
      <c r="HYG79" s="381"/>
      <c r="HYH79" s="382"/>
      <c r="HYI79" s="383"/>
      <c r="HYJ79" s="383"/>
      <c r="HYK79" s="383"/>
      <c r="HYL79" s="383"/>
      <c r="HYM79" s="383"/>
      <c r="HYN79" s="383"/>
      <c r="HYO79" s="380"/>
      <c r="HYP79" s="376"/>
      <c r="HYQ79" s="376"/>
      <c r="HYR79" s="381"/>
      <c r="HYS79" s="381"/>
      <c r="HYT79" s="382"/>
      <c r="HYU79" s="383"/>
      <c r="HYV79" s="383"/>
      <c r="HYW79" s="383"/>
      <c r="HYX79" s="383"/>
      <c r="HYY79" s="383"/>
      <c r="HYZ79" s="383"/>
      <c r="HZA79" s="380"/>
      <c r="HZB79" s="376"/>
      <c r="HZC79" s="376"/>
      <c r="HZD79" s="381"/>
      <c r="HZE79" s="381"/>
      <c r="HZF79" s="382"/>
      <c r="HZG79" s="383"/>
      <c r="HZH79" s="383"/>
      <c r="HZI79" s="383"/>
      <c r="HZJ79" s="383"/>
      <c r="HZK79" s="383"/>
      <c r="HZL79" s="383"/>
      <c r="HZM79" s="380"/>
      <c r="HZN79" s="376"/>
      <c r="HZO79" s="376"/>
      <c r="HZP79" s="381"/>
      <c r="HZQ79" s="381"/>
      <c r="HZR79" s="382"/>
      <c r="HZS79" s="383"/>
      <c r="HZT79" s="383"/>
      <c r="HZU79" s="383"/>
      <c r="HZV79" s="383"/>
      <c r="HZW79" s="383"/>
      <c r="HZX79" s="383"/>
      <c r="HZY79" s="380"/>
      <c r="HZZ79" s="376"/>
      <c r="IAA79" s="376"/>
      <c r="IAB79" s="381"/>
      <c r="IAC79" s="381"/>
      <c r="IAD79" s="382"/>
      <c r="IAE79" s="383"/>
      <c r="IAF79" s="383"/>
      <c r="IAG79" s="383"/>
      <c r="IAH79" s="383"/>
      <c r="IAI79" s="383"/>
      <c r="IAJ79" s="383"/>
      <c r="IAK79" s="380"/>
      <c r="IAL79" s="376"/>
      <c r="IAM79" s="376"/>
      <c r="IAN79" s="381"/>
      <c r="IAO79" s="381"/>
      <c r="IAP79" s="382"/>
      <c r="IAQ79" s="383"/>
      <c r="IAR79" s="383"/>
      <c r="IAS79" s="383"/>
      <c r="IAT79" s="383"/>
      <c r="IAU79" s="383"/>
      <c r="IAV79" s="383"/>
      <c r="IAW79" s="380"/>
      <c r="IAX79" s="376"/>
      <c r="IAY79" s="376"/>
      <c r="IAZ79" s="381"/>
      <c r="IBA79" s="381"/>
      <c r="IBB79" s="382"/>
      <c r="IBC79" s="383"/>
      <c r="IBD79" s="383"/>
      <c r="IBE79" s="383"/>
      <c r="IBF79" s="383"/>
      <c r="IBG79" s="383"/>
      <c r="IBH79" s="383"/>
      <c r="IBI79" s="380"/>
      <c r="IBJ79" s="376"/>
      <c r="IBK79" s="376"/>
      <c r="IBL79" s="381"/>
      <c r="IBM79" s="381"/>
      <c r="IBN79" s="382"/>
      <c r="IBO79" s="383"/>
      <c r="IBP79" s="383"/>
      <c r="IBQ79" s="383"/>
      <c r="IBR79" s="383"/>
      <c r="IBS79" s="383"/>
      <c r="IBT79" s="383"/>
      <c r="IBU79" s="380"/>
      <c r="IBV79" s="376"/>
      <c r="IBW79" s="376"/>
      <c r="IBX79" s="381"/>
      <c r="IBY79" s="381"/>
      <c r="IBZ79" s="382"/>
      <c r="ICA79" s="383"/>
      <c r="ICB79" s="383"/>
      <c r="ICC79" s="383"/>
      <c r="ICD79" s="383"/>
      <c r="ICE79" s="383"/>
      <c r="ICF79" s="383"/>
      <c r="ICG79" s="380"/>
      <c r="ICH79" s="376"/>
      <c r="ICI79" s="376"/>
      <c r="ICJ79" s="381"/>
      <c r="ICK79" s="381"/>
      <c r="ICL79" s="382"/>
      <c r="ICM79" s="383"/>
      <c r="ICN79" s="383"/>
      <c r="ICO79" s="383"/>
      <c r="ICP79" s="383"/>
      <c r="ICQ79" s="383"/>
      <c r="ICR79" s="383"/>
      <c r="ICS79" s="380"/>
      <c r="ICT79" s="376"/>
      <c r="ICU79" s="376"/>
      <c r="ICV79" s="381"/>
      <c r="ICW79" s="381"/>
      <c r="ICX79" s="382"/>
      <c r="ICY79" s="383"/>
      <c r="ICZ79" s="383"/>
      <c r="IDA79" s="383"/>
      <c r="IDB79" s="383"/>
      <c r="IDC79" s="383"/>
      <c r="IDD79" s="383"/>
      <c r="IDE79" s="380"/>
      <c r="IDF79" s="376"/>
      <c r="IDG79" s="376"/>
      <c r="IDH79" s="381"/>
      <c r="IDI79" s="381"/>
      <c r="IDJ79" s="382"/>
      <c r="IDK79" s="383"/>
      <c r="IDL79" s="383"/>
      <c r="IDM79" s="383"/>
      <c r="IDN79" s="383"/>
      <c r="IDO79" s="383"/>
      <c r="IDP79" s="383"/>
      <c r="IDQ79" s="380"/>
      <c r="IDR79" s="376"/>
      <c r="IDS79" s="376"/>
      <c r="IDT79" s="381"/>
      <c r="IDU79" s="381"/>
      <c r="IDV79" s="382"/>
      <c r="IDW79" s="383"/>
      <c r="IDX79" s="383"/>
      <c r="IDY79" s="383"/>
      <c r="IDZ79" s="383"/>
      <c r="IEA79" s="383"/>
      <c r="IEB79" s="383"/>
      <c r="IEC79" s="380"/>
      <c r="IED79" s="376"/>
      <c r="IEE79" s="376"/>
      <c r="IEF79" s="381"/>
      <c r="IEG79" s="381"/>
      <c r="IEH79" s="382"/>
      <c r="IEI79" s="383"/>
      <c r="IEJ79" s="383"/>
      <c r="IEK79" s="383"/>
      <c r="IEL79" s="383"/>
      <c r="IEM79" s="383"/>
      <c r="IEN79" s="383"/>
      <c r="IEO79" s="380"/>
      <c r="IEP79" s="376"/>
      <c r="IEQ79" s="376"/>
      <c r="IER79" s="381"/>
      <c r="IES79" s="381"/>
      <c r="IET79" s="382"/>
      <c r="IEU79" s="383"/>
      <c r="IEV79" s="383"/>
      <c r="IEW79" s="383"/>
      <c r="IEX79" s="383"/>
      <c r="IEY79" s="383"/>
      <c r="IEZ79" s="383"/>
      <c r="IFA79" s="380"/>
      <c r="IFB79" s="376"/>
      <c r="IFC79" s="376"/>
      <c r="IFD79" s="381"/>
      <c r="IFE79" s="381"/>
      <c r="IFF79" s="382"/>
      <c r="IFG79" s="383"/>
      <c r="IFH79" s="383"/>
      <c r="IFI79" s="383"/>
      <c r="IFJ79" s="383"/>
      <c r="IFK79" s="383"/>
      <c r="IFL79" s="383"/>
      <c r="IFM79" s="380"/>
      <c r="IFN79" s="376"/>
      <c r="IFO79" s="376"/>
      <c r="IFP79" s="381"/>
      <c r="IFQ79" s="381"/>
      <c r="IFR79" s="382"/>
      <c r="IFS79" s="383"/>
      <c r="IFT79" s="383"/>
      <c r="IFU79" s="383"/>
      <c r="IFV79" s="383"/>
      <c r="IFW79" s="383"/>
      <c r="IFX79" s="383"/>
      <c r="IFY79" s="380"/>
      <c r="IFZ79" s="376"/>
      <c r="IGA79" s="376"/>
      <c r="IGB79" s="381"/>
      <c r="IGC79" s="381"/>
      <c r="IGD79" s="382"/>
      <c r="IGE79" s="383"/>
      <c r="IGF79" s="383"/>
      <c r="IGG79" s="383"/>
      <c r="IGH79" s="383"/>
      <c r="IGI79" s="383"/>
      <c r="IGJ79" s="383"/>
      <c r="IGK79" s="380"/>
      <c r="IGL79" s="376"/>
      <c r="IGM79" s="376"/>
      <c r="IGN79" s="381"/>
      <c r="IGO79" s="381"/>
      <c r="IGP79" s="382"/>
      <c r="IGQ79" s="383"/>
      <c r="IGR79" s="383"/>
      <c r="IGS79" s="383"/>
      <c r="IGT79" s="383"/>
      <c r="IGU79" s="383"/>
      <c r="IGV79" s="383"/>
      <c r="IGW79" s="380"/>
      <c r="IGX79" s="376"/>
      <c r="IGY79" s="376"/>
      <c r="IGZ79" s="381"/>
      <c r="IHA79" s="381"/>
      <c r="IHB79" s="382"/>
      <c r="IHC79" s="383"/>
      <c r="IHD79" s="383"/>
      <c r="IHE79" s="383"/>
      <c r="IHF79" s="383"/>
      <c r="IHG79" s="383"/>
      <c r="IHH79" s="383"/>
      <c r="IHI79" s="380"/>
      <c r="IHJ79" s="376"/>
      <c r="IHK79" s="376"/>
      <c r="IHL79" s="381"/>
      <c r="IHM79" s="381"/>
      <c r="IHN79" s="382"/>
      <c r="IHO79" s="383"/>
      <c r="IHP79" s="383"/>
      <c r="IHQ79" s="383"/>
      <c r="IHR79" s="383"/>
      <c r="IHS79" s="383"/>
      <c r="IHT79" s="383"/>
      <c r="IHU79" s="380"/>
      <c r="IHV79" s="376"/>
      <c r="IHW79" s="376"/>
      <c r="IHX79" s="381"/>
      <c r="IHY79" s="381"/>
      <c r="IHZ79" s="382"/>
      <c r="IIA79" s="383"/>
      <c r="IIB79" s="383"/>
      <c r="IIC79" s="383"/>
      <c r="IID79" s="383"/>
      <c r="IIE79" s="383"/>
      <c r="IIF79" s="383"/>
      <c r="IIG79" s="380"/>
      <c r="IIH79" s="376"/>
      <c r="III79" s="376"/>
      <c r="IIJ79" s="381"/>
      <c r="IIK79" s="381"/>
      <c r="IIL79" s="382"/>
      <c r="IIM79" s="383"/>
      <c r="IIN79" s="383"/>
      <c r="IIO79" s="383"/>
      <c r="IIP79" s="383"/>
      <c r="IIQ79" s="383"/>
      <c r="IIR79" s="383"/>
      <c r="IIS79" s="380"/>
      <c r="IIT79" s="376"/>
      <c r="IIU79" s="376"/>
      <c r="IIV79" s="381"/>
      <c r="IIW79" s="381"/>
      <c r="IIX79" s="382"/>
      <c r="IIY79" s="383"/>
      <c r="IIZ79" s="383"/>
      <c r="IJA79" s="383"/>
      <c r="IJB79" s="383"/>
      <c r="IJC79" s="383"/>
      <c r="IJD79" s="383"/>
      <c r="IJE79" s="380"/>
      <c r="IJF79" s="376"/>
      <c r="IJG79" s="376"/>
      <c r="IJH79" s="381"/>
      <c r="IJI79" s="381"/>
      <c r="IJJ79" s="382"/>
      <c r="IJK79" s="383"/>
      <c r="IJL79" s="383"/>
      <c r="IJM79" s="383"/>
      <c r="IJN79" s="383"/>
      <c r="IJO79" s="383"/>
      <c r="IJP79" s="383"/>
      <c r="IJQ79" s="380"/>
      <c r="IJR79" s="376"/>
      <c r="IJS79" s="376"/>
      <c r="IJT79" s="381"/>
      <c r="IJU79" s="381"/>
      <c r="IJV79" s="382"/>
      <c r="IJW79" s="383"/>
      <c r="IJX79" s="383"/>
      <c r="IJY79" s="383"/>
      <c r="IJZ79" s="383"/>
      <c r="IKA79" s="383"/>
      <c r="IKB79" s="383"/>
      <c r="IKC79" s="380"/>
      <c r="IKD79" s="376"/>
      <c r="IKE79" s="376"/>
      <c r="IKF79" s="381"/>
      <c r="IKG79" s="381"/>
      <c r="IKH79" s="382"/>
      <c r="IKI79" s="383"/>
      <c r="IKJ79" s="383"/>
      <c r="IKK79" s="383"/>
      <c r="IKL79" s="383"/>
      <c r="IKM79" s="383"/>
      <c r="IKN79" s="383"/>
      <c r="IKO79" s="380"/>
      <c r="IKP79" s="376"/>
      <c r="IKQ79" s="376"/>
      <c r="IKR79" s="381"/>
      <c r="IKS79" s="381"/>
      <c r="IKT79" s="382"/>
      <c r="IKU79" s="383"/>
      <c r="IKV79" s="383"/>
      <c r="IKW79" s="383"/>
      <c r="IKX79" s="383"/>
      <c r="IKY79" s="383"/>
      <c r="IKZ79" s="383"/>
      <c r="ILA79" s="380"/>
      <c r="ILB79" s="376"/>
      <c r="ILC79" s="376"/>
      <c r="ILD79" s="381"/>
      <c r="ILE79" s="381"/>
      <c r="ILF79" s="382"/>
      <c r="ILG79" s="383"/>
      <c r="ILH79" s="383"/>
      <c r="ILI79" s="383"/>
      <c r="ILJ79" s="383"/>
      <c r="ILK79" s="383"/>
      <c r="ILL79" s="383"/>
      <c r="ILM79" s="380"/>
      <c r="ILN79" s="376"/>
      <c r="ILO79" s="376"/>
      <c r="ILP79" s="381"/>
      <c r="ILQ79" s="381"/>
      <c r="ILR79" s="382"/>
      <c r="ILS79" s="383"/>
      <c r="ILT79" s="383"/>
      <c r="ILU79" s="383"/>
      <c r="ILV79" s="383"/>
      <c r="ILW79" s="383"/>
      <c r="ILX79" s="383"/>
      <c r="ILY79" s="380"/>
      <c r="ILZ79" s="376"/>
      <c r="IMA79" s="376"/>
      <c r="IMB79" s="381"/>
      <c r="IMC79" s="381"/>
      <c r="IMD79" s="382"/>
      <c r="IME79" s="383"/>
      <c r="IMF79" s="383"/>
      <c r="IMG79" s="383"/>
      <c r="IMH79" s="383"/>
      <c r="IMI79" s="383"/>
      <c r="IMJ79" s="383"/>
      <c r="IMK79" s="380"/>
      <c r="IML79" s="376"/>
      <c r="IMM79" s="376"/>
      <c r="IMN79" s="381"/>
      <c r="IMO79" s="381"/>
      <c r="IMP79" s="382"/>
      <c r="IMQ79" s="383"/>
      <c r="IMR79" s="383"/>
      <c r="IMS79" s="383"/>
      <c r="IMT79" s="383"/>
      <c r="IMU79" s="383"/>
      <c r="IMV79" s="383"/>
      <c r="IMW79" s="380"/>
      <c r="IMX79" s="376"/>
      <c r="IMY79" s="376"/>
      <c r="IMZ79" s="381"/>
      <c r="INA79" s="381"/>
      <c r="INB79" s="382"/>
      <c r="INC79" s="383"/>
      <c r="IND79" s="383"/>
      <c r="INE79" s="383"/>
      <c r="INF79" s="383"/>
      <c r="ING79" s="383"/>
      <c r="INH79" s="383"/>
      <c r="INI79" s="380"/>
      <c r="INJ79" s="376"/>
      <c r="INK79" s="376"/>
      <c r="INL79" s="381"/>
      <c r="INM79" s="381"/>
      <c r="INN79" s="382"/>
      <c r="INO79" s="383"/>
      <c r="INP79" s="383"/>
      <c r="INQ79" s="383"/>
      <c r="INR79" s="383"/>
      <c r="INS79" s="383"/>
      <c r="INT79" s="383"/>
      <c r="INU79" s="380"/>
      <c r="INV79" s="376"/>
      <c r="INW79" s="376"/>
      <c r="INX79" s="381"/>
      <c r="INY79" s="381"/>
      <c r="INZ79" s="382"/>
      <c r="IOA79" s="383"/>
      <c r="IOB79" s="383"/>
      <c r="IOC79" s="383"/>
      <c r="IOD79" s="383"/>
      <c r="IOE79" s="383"/>
      <c r="IOF79" s="383"/>
      <c r="IOG79" s="380"/>
      <c r="IOH79" s="376"/>
      <c r="IOI79" s="376"/>
      <c r="IOJ79" s="381"/>
      <c r="IOK79" s="381"/>
      <c r="IOL79" s="382"/>
      <c r="IOM79" s="383"/>
      <c r="ION79" s="383"/>
      <c r="IOO79" s="383"/>
      <c r="IOP79" s="383"/>
      <c r="IOQ79" s="383"/>
      <c r="IOR79" s="383"/>
      <c r="IOS79" s="380"/>
      <c r="IOT79" s="376"/>
      <c r="IOU79" s="376"/>
      <c r="IOV79" s="381"/>
      <c r="IOW79" s="381"/>
      <c r="IOX79" s="382"/>
      <c r="IOY79" s="383"/>
      <c r="IOZ79" s="383"/>
      <c r="IPA79" s="383"/>
      <c r="IPB79" s="383"/>
      <c r="IPC79" s="383"/>
      <c r="IPD79" s="383"/>
      <c r="IPE79" s="380"/>
      <c r="IPF79" s="376"/>
      <c r="IPG79" s="376"/>
      <c r="IPH79" s="381"/>
      <c r="IPI79" s="381"/>
      <c r="IPJ79" s="382"/>
      <c r="IPK79" s="383"/>
      <c r="IPL79" s="383"/>
      <c r="IPM79" s="383"/>
      <c r="IPN79" s="383"/>
      <c r="IPO79" s="383"/>
      <c r="IPP79" s="383"/>
      <c r="IPQ79" s="380"/>
      <c r="IPR79" s="376"/>
      <c r="IPS79" s="376"/>
      <c r="IPT79" s="381"/>
      <c r="IPU79" s="381"/>
      <c r="IPV79" s="382"/>
      <c r="IPW79" s="383"/>
      <c r="IPX79" s="383"/>
      <c r="IPY79" s="383"/>
      <c r="IPZ79" s="383"/>
      <c r="IQA79" s="383"/>
      <c r="IQB79" s="383"/>
      <c r="IQC79" s="380"/>
      <c r="IQD79" s="376"/>
      <c r="IQE79" s="376"/>
      <c r="IQF79" s="381"/>
      <c r="IQG79" s="381"/>
      <c r="IQH79" s="382"/>
      <c r="IQI79" s="383"/>
      <c r="IQJ79" s="383"/>
      <c r="IQK79" s="383"/>
      <c r="IQL79" s="383"/>
      <c r="IQM79" s="383"/>
      <c r="IQN79" s="383"/>
      <c r="IQO79" s="380"/>
      <c r="IQP79" s="376"/>
      <c r="IQQ79" s="376"/>
      <c r="IQR79" s="381"/>
      <c r="IQS79" s="381"/>
      <c r="IQT79" s="382"/>
      <c r="IQU79" s="383"/>
      <c r="IQV79" s="383"/>
      <c r="IQW79" s="383"/>
      <c r="IQX79" s="383"/>
      <c r="IQY79" s="383"/>
      <c r="IQZ79" s="383"/>
      <c r="IRA79" s="380"/>
      <c r="IRB79" s="376"/>
      <c r="IRC79" s="376"/>
      <c r="IRD79" s="381"/>
      <c r="IRE79" s="381"/>
      <c r="IRF79" s="382"/>
      <c r="IRG79" s="383"/>
      <c r="IRH79" s="383"/>
      <c r="IRI79" s="383"/>
      <c r="IRJ79" s="383"/>
      <c r="IRK79" s="383"/>
      <c r="IRL79" s="383"/>
      <c r="IRM79" s="380"/>
      <c r="IRN79" s="376"/>
      <c r="IRO79" s="376"/>
      <c r="IRP79" s="381"/>
      <c r="IRQ79" s="381"/>
      <c r="IRR79" s="382"/>
      <c r="IRS79" s="383"/>
      <c r="IRT79" s="383"/>
      <c r="IRU79" s="383"/>
      <c r="IRV79" s="383"/>
      <c r="IRW79" s="383"/>
      <c r="IRX79" s="383"/>
      <c r="IRY79" s="380"/>
      <c r="IRZ79" s="376"/>
      <c r="ISA79" s="376"/>
      <c r="ISB79" s="381"/>
      <c r="ISC79" s="381"/>
      <c r="ISD79" s="382"/>
      <c r="ISE79" s="383"/>
      <c r="ISF79" s="383"/>
      <c r="ISG79" s="383"/>
      <c r="ISH79" s="383"/>
      <c r="ISI79" s="383"/>
      <c r="ISJ79" s="383"/>
      <c r="ISK79" s="380"/>
      <c r="ISL79" s="376"/>
      <c r="ISM79" s="376"/>
      <c r="ISN79" s="381"/>
      <c r="ISO79" s="381"/>
      <c r="ISP79" s="382"/>
      <c r="ISQ79" s="383"/>
      <c r="ISR79" s="383"/>
      <c r="ISS79" s="383"/>
      <c r="IST79" s="383"/>
      <c r="ISU79" s="383"/>
      <c r="ISV79" s="383"/>
      <c r="ISW79" s="380"/>
      <c r="ISX79" s="376"/>
      <c r="ISY79" s="376"/>
      <c r="ISZ79" s="381"/>
      <c r="ITA79" s="381"/>
      <c r="ITB79" s="382"/>
      <c r="ITC79" s="383"/>
      <c r="ITD79" s="383"/>
      <c r="ITE79" s="383"/>
      <c r="ITF79" s="383"/>
      <c r="ITG79" s="383"/>
      <c r="ITH79" s="383"/>
      <c r="ITI79" s="380"/>
      <c r="ITJ79" s="376"/>
      <c r="ITK79" s="376"/>
      <c r="ITL79" s="381"/>
      <c r="ITM79" s="381"/>
      <c r="ITN79" s="382"/>
      <c r="ITO79" s="383"/>
      <c r="ITP79" s="383"/>
      <c r="ITQ79" s="383"/>
      <c r="ITR79" s="383"/>
      <c r="ITS79" s="383"/>
      <c r="ITT79" s="383"/>
      <c r="ITU79" s="380"/>
      <c r="ITV79" s="376"/>
      <c r="ITW79" s="376"/>
      <c r="ITX79" s="381"/>
      <c r="ITY79" s="381"/>
      <c r="ITZ79" s="382"/>
      <c r="IUA79" s="383"/>
      <c r="IUB79" s="383"/>
      <c r="IUC79" s="383"/>
      <c r="IUD79" s="383"/>
      <c r="IUE79" s="383"/>
      <c r="IUF79" s="383"/>
      <c r="IUG79" s="380"/>
      <c r="IUH79" s="376"/>
      <c r="IUI79" s="376"/>
      <c r="IUJ79" s="381"/>
      <c r="IUK79" s="381"/>
      <c r="IUL79" s="382"/>
      <c r="IUM79" s="383"/>
      <c r="IUN79" s="383"/>
      <c r="IUO79" s="383"/>
      <c r="IUP79" s="383"/>
      <c r="IUQ79" s="383"/>
      <c r="IUR79" s="383"/>
      <c r="IUS79" s="380"/>
      <c r="IUT79" s="376"/>
      <c r="IUU79" s="376"/>
      <c r="IUV79" s="381"/>
      <c r="IUW79" s="381"/>
      <c r="IUX79" s="382"/>
      <c r="IUY79" s="383"/>
      <c r="IUZ79" s="383"/>
      <c r="IVA79" s="383"/>
      <c r="IVB79" s="383"/>
      <c r="IVC79" s="383"/>
      <c r="IVD79" s="383"/>
      <c r="IVE79" s="380"/>
      <c r="IVF79" s="376"/>
      <c r="IVG79" s="376"/>
      <c r="IVH79" s="381"/>
      <c r="IVI79" s="381"/>
      <c r="IVJ79" s="382"/>
      <c r="IVK79" s="383"/>
      <c r="IVL79" s="383"/>
      <c r="IVM79" s="383"/>
      <c r="IVN79" s="383"/>
      <c r="IVO79" s="383"/>
      <c r="IVP79" s="383"/>
      <c r="IVQ79" s="380"/>
      <c r="IVR79" s="376"/>
      <c r="IVS79" s="376"/>
      <c r="IVT79" s="381"/>
      <c r="IVU79" s="381"/>
      <c r="IVV79" s="382"/>
      <c r="IVW79" s="383"/>
      <c r="IVX79" s="383"/>
      <c r="IVY79" s="383"/>
      <c r="IVZ79" s="383"/>
      <c r="IWA79" s="383"/>
      <c r="IWB79" s="383"/>
      <c r="IWC79" s="380"/>
      <c r="IWD79" s="376"/>
      <c r="IWE79" s="376"/>
      <c r="IWF79" s="381"/>
      <c r="IWG79" s="381"/>
      <c r="IWH79" s="382"/>
      <c r="IWI79" s="383"/>
      <c r="IWJ79" s="383"/>
      <c r="IWK79" s="383"/>
      <c r="IWL79" s="383"/>
      <c r="IWM79" s="383"/>
      <c r="IWN79" s="383"/>
      <c r="IWO79" s="380"/>
      <c r="IWP79" s="376"/>
      <c r="IWQ79" s="376"/>
      <c r="IWR79" s="381"/>
      <c r="IWS79" s="381"/>
      <c r="IWT79" s="382"/>
      <c r="IWU79" s="383"/>
      <c r="IWV79" s="383"/>
      <c r="IWW79" s="383"/>
      <c r="IWX79" s="383"/>
      <c r="IWY79" s="383"/>
      <c r="IWZ79" s="383"/>
      <c r="IXA79" s="380"/>
      <c r="IXB79" s="376"/>
      <c r="IXC79" s="376"/>
      <c r="IXD79" s="381"/>
      <c r="IXE79" s="381"/>
      <c r="IXF79" s="382"/>
      <c r="IXG79" s="383"/>
      <c r="IXH79" s="383"/>
      <c r="IXI79" s="383"/>
      <c r="IXJ79" s="383"/>
      <c r="IXK79" s="383"/>
      <c r="IXL79" s="383"/>
      <c r="IXM79" s="380"/>
      <c r="IXN79" s="376"/>
      <c r="IXO79" s="376"/>
      <c r="IXP79" s="381"/>
      <c r="IXQ79" s="381"/>
      <c r="IXR79" s="382"/>
      <c r="IXS79" s="383"/>
      <c r="IXT79" s="383"/>
      <c r="IXU79" s="383"/>
      <c r="IXV79" s="383"/>
      <c r="IXW79" s="383"/>
      <c r="IXX79" s="383"/>
      <c r="IXY79" s="380"/>
      <c r="IXZ79" s="376"/>
      <c r="IYA79" s="376"/>
      <c r="IYB79" s="381"/>
      <c r="IYC79" s="381"/>
      <c r="IYD79" s="382"/>
      <c r="IYE79" s="383"/>
      <c r="IYF79" s="383"/>
      <c r="IYG79" s="383"/>
      <c r="IYH79" s="383"/>
      <c r="IYI79" s="383"/>
      <c r="IYJ79" s="383"/>
      <c r="IYK79" s="380"/>
      <c r="IYL79" s="376"/>
      <c r="IYM79" s="376"/>
      <c r="IYN79" s="381"/>
      <c r="IYO79" s="381"/>
      <c r="IYP79" s="382"/>
      <c r="IYQ79" s="383"/>
      <c r="IYR79" s="383"/>
      <c r="IYS79" s="383"/>
      <c r="IYT79" s="383"/>
      <c r="IYU79" s="383"/>
      <c r="IYV79" s="383"/>
      <c r="IYW79" s="380"/>
      <c r="IYX79" s="376"/>
      <c r="IYY79" s="376"/>
      <c r="IYZ79" s="381"/>
      <c r="IZA79" s="381"/>
      <c r="IZB79" s="382"/>
      <c r="IZC79" s="383"/>
      <c r="IZD79" s="383"/>
      <c r="IZE79" s="383"/>
      <c r="IZF79" s="383"/>
      <c r="IZG79" s="383"/>
      <c r="IZH79" s="383"/>
      <c r="IZI79" s="380"/>
      <c r="IZJ79" s="376"/>
      <c r="IZK79" s="376"/>
      <c r="IZL79" s="381"/>
      <c r="IZM79" s="381"/>
      <c r="IZN79" s="382"/>
      <c r="IZO79" s="383"/>
      <c r="IZP79" s="383"/>
      <c r="IZQ79" s="383"/>
      <c r="IZR79" s="383"/>
      <c r="IZS79" s="383"/>
      <c r="IZT79" s="383"/>
      <c r="IZU79" s="380"/>
      <c r="IZV79" s="376"/>
      <c r="IZW79" s="376"/>
      <c r="IZX79" s="381"/>
      <c r="IZY79" s="381"/>
      <c r="IZZ79" s="382"/>
      <c r="JAA79" s="383"/>
      <c r="JAB79" s="383"/>
      <c r="JAC79" s="383"/>
      <c r="JAD79" s="383"/>
      <c r="JAE79" s="383"/>
      <c r="JAF79" s="383"/>
      <c r="JAG79" s="380"/>
      <c r="JAH79" s="376"/>
      <c r="JAI79" s="376"/>
      <c r="JAJ79" s="381"/>
      <c r="JAK79" s="381"/>
      <c r="JAL79" s="382"/>
      <c r="JAM79" s="383"/>
      <c r="JAN79" s="383"/>
      <c r="JAO79" s="383"/>
      <c r="JAP79" s="383"/>
      <c r="JAQ79" s="383"/>
      <c r="JAR79" s="383"/>
      <c r="JAS79" s="380"/>
      <c r="JAT79" s="376"/>
      <c r="JAU79" s="376"/>
      <c r="JAV79" s="381"/>
      <c r="JAW79" s="381"/>
      <c r="JAX79" s="382"/>
      <c r="JAY79" s="383"/>
      <c r="JAZ79" s="383"/>
      <c r="JBA79" s="383"/>
      <c r="JBB79" s="383"/>
      <c r="JBC79" s="383"/>
      <c r="JBD79" s="383"/>
      <c r="JBE79" s="380"/>
      <c r="JBF79" s="376"/>
      <c r="JBG79" s="376"/>
      <c r="JBH79" s="381"/>
      <c r="JBI79" s="381"/>
      <c r="JBJ79" s="382"/>
      <c r="JBK79" s="383"/>
      <c r="JBL79" s="383"/>
      <c r="JBM79" s="383"/>
      <c r="JBN79" s="383"/>
      <c r="JBO79" s="383"/>
      <c r="JBP79" s="383"/>
      <c r="JBQ79" s="380"/>
      <c r="JBR79" s="376"/>
      <c r="JBS79" s="376"/>
      <c r="JBT79" s="381"/>
      <c r="JBU79" s="381"/>
      <c r="JBV79" s="382"/>
      <c r="JBW79" s="383"/>
      <c r="JBX79" s="383"/>
      <c r="JBY79" s="383"/>
      <c r="JBZ79" s="383"/>
      <c r="JCA79" s="383"/>
      <c r="JCB79" s="383"/>
      <c r="JCC79" s="380"/>
      <c r="JCD79" s="376"/>
      <c r="JCE79" s="376"/>
      <c r="JCF79" s="381"/>
      <c r="JCG79" s="381"/>
      <c r="JCH79" s="382"/>
      <c r="JCI79" s="383"/>
      <c r="JCJ79" s="383"/>
      <c r="JCK79" s="383"/>
      <c r="JCL79" s="383"/>
      <c r="JCM79" s="383"/>
      <c r="JCN79" s="383"/>
      <c r="JCO79" s="380"/>
      <c r="JCP79" s="376"/>
      <c r="JCQ79" s="376"/>
      <c r="JCR79" s="381"/>
      <c r="JCS79" s="381"/>
      <c r="JCT79" s="382"/>
      <c r="JCU79" s="383"/>
      <c r="JCV79" s="383"/>
      <c r="JCW79" s="383"/>
      <c r="JCX79" s="383"/>
      <c r="JCY79" s="383"/>
      <c r="JCZ79" s="383"/>
      <c r="JDA79" s="380"/>
      <c r="JDB79" s="376"/>
      <c r="JDC79" s="376"/>
      <c r="JDD79" s="381"/>
      <c r="JDE79" s="381"/>
      <c r="JDF79" s="382"/>
      <c r="JDG79" s="383"/>
      <c r="JDH79" s="383"/>
      <c r="JDI79" s="383"/>
      <c r="JDJ79" s="383"/>
      <c r="JDK79" s="383"/>
      <c r="JDL79" s="383"/>
      <c r="JDM79" s="380"/>
      <c r="JDN79" s="376"/>
      <c r="JDO79" s="376"/>
      <c r="JDP79" s="381"/>
      <c r="JDQ79" s="381"/>
      <c r="JDR79" s="382"/>
      <c r="JDS79" s="383"/>
      <c r="JDT79" s="383"/>
      <c r="JDU79" s="383"/>
      <c r="JDV79" s="383"/>
      <c r="JDW79" s="383"/>
      <c r="JDX79" s="383"/>
      <c r="JDY79" s="380"/>
      <c r="JDZ79" s="376"/>
      <c r="JEA79" s="376"/>
      <c r="JEB79" s="381"/>
      <c r="JEC79" s="381"/>
      <c r="JED79" s="382"/>
      <c r="JEE79" s="383"/>
      <c r="JEF79" s="383"/>
      <c r="JEG79" s="383"/>
      <c r="JEH79" s="383"/>
      <c r="JEI79" s="383"/>
      <c r="JEJ79" s="383"/>
      <c r="JEK79" s="380"/>
      <c r="JEL79" s="376"/>
      <c r="JEM79" s="376"/>
      <c r="JEN79" s="381"/>
      <c r="JEO79" s="381"/>
      <c r="JEP79" s="382"/>
      <c r="JEQ79" s="383"/>
      <c r="JER79" s="383"/>
      <c r="JES79" s="383"/>
      <c r="JET79" s="383"/>
      <c r="JEU79" s="383"/>
      <c r="JEV79" s="383"/>
      <c r="JEW79" s="380"/>
      <c r="JEX79" s="376"/>
      <c r="JEY79" s="376"/>
      <c r="JEZ79" s="381"/>
      <c r="JFA79" s="381"/>
      <c r="JFB79" s="382"/>
      <c r="JFC79" s="383"/>
      <c r="JFD79" s="383"/>
      <c r="JFE79" s="383"/>
      <c r="JFF79" s="383"/>
      <c r="JFG79" s="383"/>
      <c r="JFH79" s="383"/>
      <c r="JFI79" s="380"/>
      <c r="JFJ79" s="376"/>
      <c r="JFK79" s="376"/>
      <c r="JFL79" s="381"/>
      <c r="JFM79" s="381"/>
      <c r="JFN79" s="382"/>
      <c r="JFO79" s="383"/>
      <c r="JFP79" s="383"/>
      <c r="JFQ79" s="383"/>
      <c r="JFR79" s="383"/>
      <c r="JFS79" s="383"/>
      <c r="JFT79" s="383"/>
      <c r="JFU79" s="380"/>
      <c r="JFV79" s="376"/>
      <c r="JFW79" s="376"/>
      <c r="JFX79" s="381"/>
      <c r="JFY79" s="381"/>
      <c r="JFZ79" s="382"/>
      <c r="JGA79" s="383"/>
      <c r="JGB79" s="383"/>
      <c r="JGC79" s="383"/>
      <c r="JGD79" s="383"/>
      <c r="JGE79" s="383"/>
      <c r="JGF79" s="383"/>
      <c r="JGG79" s="380"/>
      <c r="JGH79" s="376"/>
      <c r="JGI79" s="376"/>
      <c r="JGJ79" s="381"/>
      <c r="JGK79" s="381"/>
      <c r="JGL79" s="382"/>
      <c r="JGM79" s="383"/>
      <c r="JGN79" s="383"/>
      <c r="JGO79" s="383"/>
      <c r="JGP79" s="383"/>
      <c r="JGQ79" s="383"/>
      <c r="JGR79" s="383"/>
      <c r="JGS79" s="380"/>
      <c r="JGT79" s="376"/>
      <c r="JGU79" s="376"/>
      <c r="JGV79" s="381"/>
      <c r="JGW79" s="381"/>
      <c r="JGX79" s="382"/>
      <c r="JGY79" s="383"/>
      <c r="JGZ79" s="383"/>
      <c r="JHA79" s="383"/>
      <c r="JHB79" s="383"/>
      <c r="JHC79" s="383"/>
      <c r="JHD79" s="383"/>
      <c r="JHE79" s="380"/>
      <c r="JHF79" s="376"/>
      <c r="JHG79" s="376"/>
      <c r="JHH79" s="381"/>
      <c r="JHI79" s="381"/>
      <c r="JHJ79" s="382"/>
      <c r="JHK79" s="383"/>
      <c r="JHL79" s="383"/>
      <c r="JHM79" s="383"/>
      <c r="JHN79" s="383"/>
      <c r="JHO79" s="383"/>
      <c r="JHP79" s="383"/>
      <c r="JHQ79" s="380"/>
      <c r="JHR79" s="376"/>
      <c r="JHS79" s="376"/>
      <c r="JHT79" s="381"/>
      <c r="JHU79" s="381"/>
      <c r="JHV79" s="382"/>
      <c r="JHW79" s="383"/>
      <c r="JHX79" s="383"/>
      <c r="JHY79" s="383"/>
      <c r="JHZ79" s="383"/>
      <c r="JIA79" s="383"/>
      <c r="JIB79" s="383"/>
      <c r="JIC79" s="380"/>
      <c r="JID79" s="376"/>
      <c r="JIE79" s="376"/>
      <c r="JIF79" s="381"/>
      <c r="JIG79" s="381"/>
      <c r="JIH79" s="382"/>
      <c r="JII79" s="383"/>
      <c r="JIJ79" s="383"/>
      <c r="JIK79" s="383"/>
      <c r="JIL79" s="383"/>
      <c r="JIM79" s="383"/>
      <c r="JIN79" s="383"/>
      <c r="JIO79" s="380"/>
      <c r="JIP79" s="376"/>
      <c r="JIQ79" s="376"/>
      <c r="JIR79" s="381"/>
      <c r="JIS79" s="381"/>
      <c r="JIT79" s="382"/>
      <c r="JIU79" s="383"/>
      <c r="JIV79" s="383"/>
      <c r="JIW79" s="383"/>
      <c r="JIX79" s="383"/>
      <c r="JIY79" s="383"/>
      <c r="JIZ79" s="383"/>
      <c r="JJA79" s="380"/>
      <c r="JJB79" s="376"/>
      <c r="JJC79" s="376"/>
      <c r="JJD79" s="381"/>
      <c r="JJE79" s="381"/>
      <c r="JJF79" s="382"/>
      <c r="JJG79" s="383"/>
      <c r="JJH79" s="383"/>
      <c r="JJI79" s="383"/>
      <c r="JJJ79" s="383"/>
      <c r="JJK79" s="383"/>
      <c r="JJL79" s="383"/>
      <c r="JJM79" s="380"/>
      <c r="JJN79" s="376"/>
      <c r="JJO79" s="376"/>
      <c r="JJP79" s="381"/>
      <c r="JJQ79" s="381"/>
      <c r="JJR79" s="382"/>
      <c r="JJS79" s="383"/>
      <c r="JJT79" s="383"/>
      <c r="JJU79" s="383"/>
      <c r="JJV79" s="383"/>
      <c r="JJW79" s="383"/>
      <c r="JJX79" s="383"/>
      <c r="JJY79" s="380"/>
      <c r="JJZ79" s="376"/>
      <c r="JKA79" s="376"/>
      <c r="JKB79" s="381"/>
      <c r="JKC79" s="381"/>
      <c r="JKD79" s="382"/>
      <c r="JKE79" s="383"/>
      <c r="JKF79" s="383"/>
      <c r="JKG79" s="383"/>
      <c r="JKH79" s="383"/>
      <c r="JKI79" s="383"/>
      <c r="JKJ79" s="383"/>
      <c r="JKK79" s="380"/>
      <c r="JKL79" s="376"/>
      <c r="JKM79" s="376"/>
      <c r="JKN79" s="381"/>
      <c r="JKO79" s="381"/>
      <c r="JKP79" s="382"/>
      <c r="JKQ79" s="383"/>
      <c r="JKR79" s="383"/>
      <c r="JKS79" s="383"/>
      <c r="JKT79" s="383"/>
      <c r="JKU79" s="383"/>
      <c r="JKV79" s="383"/>
      <c r="JKW79" s="380"/>
      <c r="JKX79" s="376"/>
      <c r="JKY79" s="376"/>
      <c r="JKZ79" s="381"/>
      <c r="JLA79" s="381"/>
      <c r="JLB79" s="382"/>
      <c r="JLC79" s="383"/>
      <c r="JLD79" s="383"/>
      <c r="JLE79" s="383"/>
      <c r="JLF79" s="383"/>
      <c r="JLG79" s="383"/>
      <c r="JLH79" s="383"/>
      <c r="JLI79" s="380"/>
      <c r="JLJ79" s="376"/>
      <c r="JLK79" s="376"/>
      <c r="JLL79" s="381"/>
      <c r="JLM79" s="381"/>
      <c r="JLN79" s="382"/>
      <c r="JLO79" s="383"/>
      <c r="JLP79" s="383"/>
      <c r="JLQ79" s="383"/>
      <c r="JLR79" s="383"/>
      <c r="JLS79" s="383"/>
      <c r="JLT79" s="383"/>
      <c r="JLU79" s="380"/>
      <c r="JLV79" s="376"/>
      <c r="JLW79" s="376"/>
      <c r="JLX79" s="381"/>
      <c r="JLY79" s="381"/>
      <c r="JLZ79" s="382"/>
      <c r="JMA79" s="383"/>
      <c r="JMB79" s="383"/>
      <c r="JMC79" s="383"/>
      <c r="JMD79" s="383"/>
      <c r="JME79" s="383"/>
      <c r="JMF79" s="383"/>
      <c r="JMG79" s="380"/>
      <c r="JMH79" s="376"/>
      <c r="JMI79" s="376"/>
      <c r="JMJ79" s="381"/>
      <c r="JMK79" s="381"/>
      <c r="JML79" s="382"/>
      <c r="JMM79" s="383"/>
      <c r="JMN79" s="383"/>
      <c r="JMO79" s="383"/>
      <c r="JMP79" s="383"/>
      <c r="JMQ79" s="383"/>
      <c r="JMR79" s="383"/>
      <c r="JMS79" s="380"/>
      <c r="JMT79" s="376"/>
      <c r="JMU79" s="376"/>
      <c r="JMV79" s="381"/>
      <c r="JMW79" s="381"/>
      <c r="JMX79" s="382"/>
      <c r="JMY79" s="383"/>
      <c r="JMZ79" s="383"/>
      <c r="JNA79" s="383"/>
      <c r="JNB79" s="383"/>
      <c r="JNC79" s="383"/>
      <c r="JND79" s="383"/>
      <c r="JNE79" s="380"/>
      <c r="JNF79" s="376"/>
      <c r="JNG79" s="376"/>
      <c r="JNH79" s="381"/>
      <c r="JNI79" s="381"/>
      <c r="JNJ79" s="382"/>
      <c r="JNK79" s="383"/>
      <c r="JNL79" s="383"/>
      <c r="JNM79" s="383"/>
      <c r="JNN79" s="383"/>
      <c r="JNO79" s="383"/>
      <c r="JNP79" s="383"/>
      <c r="JNQ79" s="380"/>
      <c r="JNR79" s="376"/>
      <c r="JNS79" s="376"/>
      <c r="JNT79" s="381"/>
      <c r="JNU79" s="381"/>
      <c r="JNV79" s="382"/>
      <c r="JNW79" s="383"/>
      <c r="JNX79" s="383"/>
      <c r="JNY79" s="383"/>
      <c r="JNZ79" s="383"/>
      <c r="JOA79" s="383"/>
      <c r="JOB79" s="383"/>
      <c r="JOC79" s="380"/>
      <c r="JOD79" s="376"/>
      <c r="JOE79" s="376"/>
      <c r="JOF79" s="381"/>
      <c r="JOG79" s="381"/>
      <c r="JOH79" s="382"/>
      <c r="JOI79" s="383"/>
      <c r="JOJ79" s="383"/>
      <c r="JOK79" s="383"/>
      <c r="JOL79" s="383"/>
      <c r="JOM79" s="383"/>
      <c r="JON79" s="383"/>
      <c r="JOO79" s="380"/>
      <c r="JOP79" s="376"/>
      <c r="JOQ79" s="376"/>
      <c r="JOR79" s="381"/>
      <c r="JOS79" s="381"/>
      <c r="JOT79" s="382"/>
      <c r="JOU79" s="383"/>
      <c r="JOV79" s="383"/>
      <c r="JOW79" s="383"/>
      <c r="JOX79" s="383"/>
      <c r="JOY79" s="383"/>
      <c r="JOZ79" s="383"/>
      <c r="JPA79" s="380"/>
      <c r="JPB79" s="376"/>
      <c r="JPC79" s="376"/>
      <c r="JPD79" s="381"/>
      <c r="JPE79" s="381"/>
      <c r="JPF79" s="382"/>
      <c r="JPG79" s="383"/>
      <c r="JPH79" s="383"/>
      <c r="JPI79" s="383"/>
      <c r="JPJ79" s="383"/>
      <c r="JPK79" s="383"/>
      <c r="JPL79" s="383"/>
      <c r="JPM79" s="380"/>
      <c r="JPN79" s="376"/>
      <c r="JPO79" s="376"/>
      <c r="JPP79" s="381"/>
      <c r="JPQ79" s="381"/>
      <c r="JPR79" s="382"/>
      <c r="JPS79" s="383"/>
      <c r="JPT79" s="383"/>
      <c r="JPU79" s="383"/>
      <c r="JPV79" s="383"/>
      <c r="JPW79" s="383"/>
      <c r="JPX79" s="383"/>
      <c r="JPY79" s="380"/>
      <c r="JPZ79" s="376"/>
      <c r="JQA79" s="376"/>
      <c r="JQB79" s="381"/>
      <c r="JQC79" s="381"/>
      <c r="JQD79" s="382"/>
      <c r="JQE79" s="383"/>
      <c r="JQF79" s="383"/>
      <c r="JQG79" s="383"/>
      <c r="JQH79" s="383"/>
      <c r="JQI79" s="383"/>
      <c r="JQJ79" s="383"/>
      <c r="JQK79" s="380"/>
      <c r="JQL79" s="376"/>
      <c r="JQM79" s="376"/>
      <c r="JQN79" s="381"/>
      <c r="JQO79" s="381"/>
      <c r="JQP79" s="382"/>
      <c r="JQQ79" s="383"/>
      <c r="JQR79" s="383"/>
      <c r="JQS79" s="383"/>
      <c r="JQT79" s="383"/>
      <c r="JQU79" s="383"/>
      <c r="JQV79" s="383"/>
      <c r="JQW79" s="380"/>
      <c r="JQX79" s="376"/>
      <c r="JQY79" s="376"/>
      <c r="JQZ79" s="381"/>
      <c r="JRA79" s="381"/>
      <c r="JRB79" s="382"/>
      <c r="JRC79" s="383"/>
      <c r="JRD79" s="383"/>
      <c r="JRE79" s="383"/>
      <c r="JRF79" s="383"/>
      <c r="JRG79" s="383"/>
      <c r="JRH79" s="383"/>
      <c r="JRI79" s="380"/>
      <c r="JRJ79" s="376"/>
      <c r="JRK79" s="376"/>
      <c r="JRL79" s="381"/>
      <c r="JRM79" s="381"/>
      <c r="JRN79" s="382"/>
      <c r="JRO79" s="383"/>
      <c r="JRP79" s="383"/>
      <c r="JRQ79" s="383"/>
      <c r="JRR79" s="383"/>
      <c r="JRS79" s="383"/>
      <c r="JRT79" s="383"/>
      <c r="JRU79" s="380"/>
      <c r="JRV79" s="376"/>
      <c r="JRW79" s="376"/>
      <c r="JRX79" s="381"/>
      <c r="JRY79" s="381"/>
      <c r="JRZ79" s="382"/>
      <c r="JSA79" s="383"/>
      <c r="JSB79" s="383"/>
      <c r="JSC79" s="383"/>
      <c r="JSD79" s="383"/>
      <c r="JSE79" s="383"/>
      <c r="JSF79" s="383"/>
      <c r="JSG79" s="380"/>
      <c r="JSH79" s="376"/>
      <c r="JSI79" s="376"/>
      <c r="JSJ79" s="381"/>
      <c r="JSK79" s="381"/>
      <c r="JSL79" s="382"/>
      <c r="JSM79" s="383"/>
      <c r="JSN79" s="383"/>
      <c r="JSO79" s="383"/>
      <c r="JSP79" s="383"/>
      <c r="JSQ79" s="383"/>
      <c r="JSR79" s="383"/>
      <c r="JSS79" s="380"/>
      <c r="JST79" s="376"/>
      <c r="JSU79" s="376"/>
      <c r="JSV79" s="381"/>
      <c r="JSW79" s="381"/>
      <c r="JSX79" s="382"/>
      <c r="JSY79" s="383"/>
      <c r="JSZ79" s="383"/>
      <c r="JTA79" s="383"/>
      <c r="JTB79" s="383"/>
      <c r="JTC79" s="383"/>
      <c r="JTD79" s="383"/>
      <c r="JTE79" s="380"/>
      <c r="JTF79" s="376"/>
      <c r="JTG79" s="376"/>
      <c r="JTH79" s="381"/>
      <c r="JTI79" s="381"/>
      <c r="JTJ79" s="382"/>
      <c r="JTK79" s="383"/>
      <c r="JTL79" s="383"/>
      <c r="JTM79" s="383"/>
      <c r="JTN79" s="383"/>
      <c r="JTO79" s="383"/>
      <c r="JTP79" s="383"/>
      <c r="JTQ79" s="380"/>
      <c r="JTR79" s="376"/>
      <c r="JTS79" s="376"/>
      <c r="JTT79" s="381"/>
      <c r="JTU79" s="381"/>
      <c r="JTV79" s="382"/>
      <c r="JTW79" s="383"/>
      <c r="JTX79" s="383"/>
      <c r="JTY79" s="383"/>
      <c r="JTZ79" s="383"/>
      <c r="JUA79" s="383"/>
      <c r="JUB79" s="383"/>
      <c r="JUC79" s="380"/>
      <c r="JUD79" s="376"/>
      <c r="JUE79" s="376"/>
      <c r="JUF79" s="381"/>
      <c r="JUG79" s="381"/>
      <c r="JUH79" s="382"/>
      <c r="JUI79" s="383"/>
      <c r="JUJ79" s="383"/>
      <c r="JUK79" s="383"/>
      <c r="JUL79" s="383"/>
      <c r="JUM79" s="383"/>
      <c r="JUN79" s="383"/>
      <c r="JUO79" s="380"/>
      <c r="JUP79" s="376"/>
      <c r="JUQ79" s="376"/>
      <c r="JUR79" s="381"/>
      <c r="JUS79" s="381"/>
      <c r="JUT79" s="382"/>
      <c r="JUU79" s="383"/>
      <c r="JUV79" s="383"/>
      <c r="JUW79" s="383"/>
      <c r="JUX79" s="383"/>
      <c r="JUY79" s="383"/>
      <c r="JUZ79" s="383"/>
      <c r="JVA79" s="380"/>
      <c r="JVB79" s="376"/>
      <c r="JVC79" s="376"/>
      <c r="JVD79" s="381"/>
      <c r="JVE79" s="381"/>
      <c r="JVF79" s="382"/>
      <c r="JVG79" s="383"/>
      <c r="JVH79" s="383"/>
      <c r="JVI79" s="383"/>
      <c r="JVJ79" s="383"/>
      <c r="JVK79" s="383"/>
      <c r="JVL79" s="383"/>
      <c r="JVM79" s="380"/>
      <c r="JVN79" s="376"/>
      <c r="JVO79" s="376"/>
      <c r="JVP79" s="381"/>
      <c r="JVQ79" s="381"/>
      <c r="JVR79" s="382"/>
      <c r="JVS79" s="383"/>
      <c r="JVT79" s="383"/>
      <c r="JVU79" s="383"/>
      <c r="JVV79" s="383"/>
      <c r="JVW79" s="383"/>
      <c r="JVX79" s="383"/>
      <c r="JVY79" s="380"/>
      <c r="JVZ79" s="376"/>
      <c r="JWA79" s="376"/>
      <c r="JWB79" s="381"/>
      <c r="JWC79" s="381"/>
      <c r="JWD79" s="382"/>
      <c r="JWE79" s="383"/>
      <c r="JWF79" s="383"/>
      <c r="JWG79" s="383"/>
      <c r="JWH79" s="383"/>
      <c r="JWI79" s="383"/>
      <c r="JWJ79" s="383"/>
      <c r="JWK79" s="380"/>
      <c r="JWL79" s="376"/>
      <c r="JWM79" s="376"/>
      <c r="JWN79" s="381"/>
      <c r="JWO79" s="381"/>
      <c r="JWP79" s="382"/>
      <c r="JWQ79" s="383"/>
      <c r="JWR79" s="383"/>
      <c r="JWS79" s="383"/>
      <c r="JWT79" s="383"/>
      <c r="JWU79" s="383"/>
      <c r="JWV79" s="383"/>
      <c r="JWW79" s="380"/>
      <c r="JWX79" s="376"/>
      <c r="JWY79" s="376"/>
      <c r="JWZ79" s="381"/>
      <c r="JXA79" s="381"/>
      <c r="JXB79" s="382"/>
      <c r="JXC79" s="383"/>
      <c r="JXD79" s="383"/>
      <c r="JXE79" s="383"/>
      <c r="JXF79" s="383"/>
      <c r="JXG79" s="383"/>
      <c r="JXH79" s="383"/>
      <c r="JXI79" s="380"/>
      <c r="JXJ79" s="376"/>
      <c r="JXK79" s="376"/>
      <c r="JXL79" s="381"/>
      <c r="JXM79" s="381"/>
      <c r="JXN79" s="382"/>
      <c r="JXO79" s="383"/>
      <c r="JXP79" s="383"/>
      <c r="JXQ79" s="383"/>
      <c r="JXR79" s="383"/>
      <c r="JXS79" s="383"/>
      <c r="JXT79" s="383"/>
      <c r="JXU79" s="380"/>
      <c r="JXV79" s="376"/>
      <c r="JXW79" s="376"/>
      <c r="JXX79" s="381"/>
      <c r="JXY79" s="381"/>
      <c r="JXZ79" s="382"/>
      <c r="JYA79" s="383"/>
      <c r="JYB79" s="383"/>
      <c r="JYC79" s="383"/>
      <c r="JYD79" s="383"/>
      <c r="JYE79" s="383"/>
      <c r="JYF79" s="383"/>
      <c r="JYG79" s="380"/>
      <c r="JYH79" s="376"/>
      <c r="JYI79" s="376"/>
      <c r="JYJ79" s="381"/>
      <c r="JYK79" s="381"/>
      <c r="JYL79" s="382"/>
      <c r="JYM79" s="383"/>
      <c r="JYN79" s="383"/>
      <c r="JYO79" s="383"/>
      <c r="JYP79" s="383"/>
      <c r="JYQ79" s="383"/>
      <c r="JYR79" s="383"/>
      <c r="JYS79" s="380"/>
      <c r="JYT79" s="376"/>
      <c r="JYU79" s="376"/>
      <c r="JYV79" s="381"/>
      <c r="JYW79" s="381"/>
      <c r="JYX79" s="382"/>
      <c r="JYY79" s="383"/>
      <c r="JYZ79" s="383"/>
      <c r="JZA79" s="383"/>
      <c r="JZB79" s="383"/>
      <c r="JZC79" s="383"/>
      <c r="JZD79" s="383"/>
      <c r="JZE79" s="380"/>
      <c r="JZF79" s="376"/>
      <c r="JZG79" s="376"/>
      <c r="JZH79" s="381"/>
      <c r="JZI79" s="381"/>
      <c r="JZJ79" s="382"/>
      <c r="JZK79" s="383"/>
      <c r="JZL79" s="383"/>
      <c r="JZM79" s="383"/>
      <c r="JZN79" s="383"/>
      <c r="JZO79" s="383"/>
      <c r="JZP79" s="383"/>
      <c r="JZQ79" s="380"/>
      <c r="JZR79" s="376"/>
      <c r="JZS79" s="376"/>
      <c r="JZT79" s="381"/>
      <c r="JZU79" s="381"/>
      <c r="JZV79" s="382"/>
      <c r="JZW79" s="383"/>
      <c r="JZX79" s="383"/>
      <c r="JZY79" s="383"/>
      <c r="JZZ79" s="383"/>
      <c r="KAA79" s="383"/>
      <c r="KAB79" s="383"/>
      <c r="KAC79" s="380"/>
      <c r="KAD79" s="376"/>
      <c r="KAE79" s="376"/>
      <c r="KAF79" s="381"/>
      <c r="KAG79" s="381"/>
      <c r="KAH79" s="382"/>
      <c r="KAI79" s="383"/>
      <c r="KAJ79" s="383"/>
      <c r="KAK79" s="383"/>
      <c r="KAL79" s="383"/>
      <c r="KAM79" s="383"/>
      <c r="KAN79" s="383"/>
      <c r="KAO79" s="380"/>
      <c r="KAP79" s="376"/>
      <c r="KAQ79" s="376"/>
      <c r="KAR79" s="381"/>
      <c r="KAS79" s="381"/>
      <c r="KAT79" s="382"/>
      <c r="KAU79" s="383"/>
      <c r="KAV79" s="383"/>
      <c r="KAW79" s="383"/>
      <c r="KAX79" s="383"/>
      <c r="KAY79" s="383"/>
      <c r="KAZ79" s="383"/>
      <c r="KBA79" s="380"/>
      <c r="KBB79" s="376"/>
      <c r="KBC79" s="376"/>
      <c r="KBD79" s="381"/>
      <c r="KBE79" s="381"/>
      <c r="KBF79" s="382"/>
      <c r="KBG79" s="383"/>
      <c r="KBH79" s="383"/>
      <c r="KBI79" s="383"/>
      <c r="KBJ79" s="383"/>
      <c r="KBK79" s="383"/>
      <c r="KBL79" s="383"/>
      <c r="KBM79" s="380"/>
      <c r="KBN79" s="376"/>
      <c r="KBO79" s="376"/>
      <c r="KBP79" s="381"/>
      <c r="KBQ79" s="381"/>
      <c r="KBR79" s="382"/>
      <c r="KBS79" s="383"/>
      <c r="KBT79" s="383"/>
      <c r="KBU79" s="383"/>
      <c r="KBV79" s="383"/>
      <c r="KBW79" s="383"/>
      <c r="KBX79" s="383"/>
      <c r="KBY79" s="380"/>
      <c r="KBZ79" s="376"/>
      <c r="KCA79" s="376"/>
      <c r="KCB79" s="381"/>
      <c r="KCC79" s="381"/>
      <c r="KCD79" s="382"/>
      <c r="KCE79" s="383"/>
      <c r="KCF79" s="383"/>
      <c r="KCG79" s="383"/>
      <c r="KCH79" s="383"/>
      <c r="KCI79" s="383"/>
      <c r="KCJ79" s="383"/>
      <c r="KCK79" s="380"/>
      <c r="KCL79" s="376"/>
      <c r="KCM79" s="376"/>
      <c r="KCN79" s="381"/>
      <c r="KCO79" s="381"/>
      <c r="KCP79" s="382"/>
      <c r="KCQ79" s="383"/>
      <c r="KCR79" s="383"/>
      <c r="KCS79" s="383"/>
      <c r="KCT79" s="383"/>
      <c r="KCU79" s="383"/>
      <c r="KCV79" s="383"/>
      <c r="KCW79" s="380"/>
      <c r="KCX79" s="376"/>
      <c r="KCY79" s="376"/>
      <c r="KCZ79" s="381"/>
      <c r="KDA79" s="381"/>
      <c r="KDB79" s="382"/>
      <c r="KDC79" s="383"/>
      <c r="KDD79" s="383"/>
      <c r="KDE79" s="383"/>
      <c r="KDF79" s="383"/>
      <c r="KDG79" s="383"/>
      <c r="KDH79" s="383"/>
      <c r="KDI79" s="380"/>
      <c r="KDJ79" s="376"/>
      <c r="KDK79" s="376"/>
      <c r="KDL79" s="381"/>
      <c r="KDM79" s="381"/>
      <c r="KDN79" s="382"/>
      <c r="KDO79" s="383"/>
      <c r="KDP79" s="383"/>
      <c r="KDQ79" s="383"/>
      <c r="KDR79" s="383"/>
      <c r="KDS79" s="383"/>
      <c r="KDT79" s="383"/>
      <c r="KDU79" s="380"/>
      <c r="KDV79" s="376"/>
      <c r="KDW79" s="376"/>
      <c r="KDX79" s="381"/>
      <c r="KDY79" s="381"/>
      <c r="KDZ79" s="382"/>
      <c r="KEA79" s="383"/>
      <c r="KEB79" s="383"/>
      <c r="KEC79" s="383"/>
      <c r="KED79" s="383"/>
      <c r="KEE79" s="383"/>
      <c r="KEF79" s="383"/>
      <c r="KEG79" s="380"/>
      <c r="KEH79" s="376"/>
      <c r="KEI79" s="376"/>
      <c r="KEJ79" s="381"/>
      <c r="KEK79" s="381"/>
      <c r="KEL79" s="382"/>
      <c r="KEM79" s="383"/>
      <c r="KEN79" s="383"/>
      <c r="KEO79" s="383"/>
      <c r="KEP79" s="383"/>
      <c r="KEQ79" s="383"/>
      <c r="KER79" s="383"/>
      <c r="KES79" s="380"/>
      <c r="KET79" s="376"/>
      <c r="KEU79" s="376"/>
      <c r="KEV79" s="381"/>
      <c r="KEW79" s="381"/>
      <c r="KEX79" s="382"/>
      <c r="KEY79" s="383"/>
      <c r="KEZ79" s="383"/>
      <c r="KFA79" s="383"/>
      <c r="KFB79" s="383"/>
      <c r="KFC79" s="383"/>
      <c r="KFD79" s="383"/>
      <c r="KFE79" s="380"/>
      <c r="KFF79" s="376"/>
      <c r="KFG79" s="376"/>
      <c r="KFH79" s="381"/>
      <c r="KFI79" s="381"/>
      <c r="KFJ79" s="382"/>
      <c r="KFK79" s="383"/>
      <c r="KFL79" s="383"/>
      <c r="KFM79" s="383"/>
      <c r="KFN79" s="383"/>
      <c r="KFO79" s="383"/>
      <c r="KFP79" s="383"/>
      <c r="KFQ79" s="380"/>
      <c r="KFR79" s="376"/>
      <c r="KFS79" s="376"/>
      <c r="KFT79" s="381"/>
      <c r="KFU79" s="381"/>
      <c r="KFV79" s="382"/>
      <c r="KFW79" s="383"/>
      <c r="KFX79" s="383"/>
      <c r="KFY79" s="383"/>
      <c r="KFZ79" s="383"/>
      <c r="KGA79" s="383"/>
      <c r="KGB79" s="383"/>
      <c r="KGC79" s="380"/>
      <c r="KGD79" s="376"/>
      <c r="KGE79" s="376"/>
      <c r="KGF79" s="381"/>
      <c r="KGG79" s="381"/>
      <c r="KGH79" s="382"/>
      <c r="KGI79" s="383"/>
      <c r="KGJ79" s="383"/>
      <c r="KGK79" s="383"/>
      <c r="KGL79" s="383"/>
      <c r="KGM79" s="383"/>
      <c r="KGN79" s="383"/>
      <c r="KGO79" s="380"/>
      <c r="KGP79" s="376"/>
      <c r="KGQ79" s="376"/>
      <c r="KGR79" s="381"/>
      <c r="KGS79" s="381"/>
      <c r="KGT79" s="382"/>
      <c r="KGU79" s="383"/>
      <c r="KGV79" s="383"/>
      <c r="KGW79" s="383"/>
      <c r="KGX79" s="383"/>
      <c r="KGY79" s="383"/>
      <c r="KGZ79" s="383"/>
      <c r="KHA79" s="380"/>
      <c r="KHB79" s="376"/>
      <c r="KHC79" s="376"/>
      <c r="KHD79" s="381"/>
      <c r="KHE79" s="381"/>
      <c r="KHF79" s="382"/>
      <c r="KHG79" s="383"/>
      <c r="KHH79" s="383"/>
      <c r="KHI79" s="383"/>
      <c r="KHJ79" s="383"/>
      <c r="KHK79" s="383"/>
      <c r="KHL79" s="383"/>
      <c r="KHM79" s="380"/>
      <c r="KHN79" s="376"/>
      <c r="KHO79" s="376"/>
      <c r="KHP79" s="381"/>
      <c r="KHQ79" s="381"/>
      <c r="KHR79" s="382"/>
      <c r="KHS79" s="383"/>
      <c r="KHT79" s="383"/>
      <c r="KHU79" s="383"/>
      <c r="KHV79" s="383"/>
      <c r="KHW79" s="383"/>
      <c r="KHX79" s="383"/>
      <c r="KHY79" s="380"/>
      <c r="KHZ79" s="376"/>
      <c r="KIA79" s="376"/>
      <c r="KIB79" s="381"/>
      <c r="KIC79" s="381"/>
      <c r="KID79" s="382"/>
      <c r="KIE79" s="383"/>
      <c r="KIF79" s="383"/>
      <c r="KIG79" s="383"/>
      <c r="KIH79" s="383"/>
      <c r="KII79" s="383"/>
      <c r="KIJ79" s="383"/>
      <c r="KIK79" s="380"/>
      <c r="KIL79" s="376"/>
      <c r="KIM79" s="376"/>
      <c r="KIN79" s="381"/>
      <c r="KIO79" s="381"/>
      <c r="KIP79" s="382"/>
      <c r="KIQ79" s="383"/>
      <c r="KIR79" s="383"/>
      <c r="KIS79" s="383"/>
      <c r="KIT79" s="383"/>
      <c r="KIU79" s="383"/>
      <c r="KIV79" s="383"/>
      <c r="KIW79" s="380"/>
      <c r="KIX79" s="376"/>
      <c r="KIY79" s="376"/>
      <c r="KIZ79" s="381"/>
      <c r="KJA79" s="381"/>
      <c r="KJB79" s="382"/>
      <c r="KJC79" s="383"/>
      <c r="KJD79" s="383"/>
      <c r="KJE79" s="383"/>
      <c r="KJF79" s="383"/>
      <c r="KJG79" s="383"/>
      <c r="KJH79" s="383"/>
      <c r="KJI79" s="380"/>
      <c r="KJJ79" s="376"/>
      <c r="KJK79" s="376"/>
      <c r="KJL79" s="381"/>
      <c r="KJM79" s="381"/>
      <c r="KJN79" s="382"/>
      <c r="KJO79" s="383"/>
      <c r="KJP79" s="383"/>
      <c r="KJQ79" s="383"/>
      <c r="KJR79" s="383"/>
      <c r="KJS79" s="383"/>
      <c r="KJT79" s="383"/>
      <c r="KJU79" s="380"/>
      <c r="KJV79" s="376"/>
      <c r="KJW79" s="376"/>
      <c r="KJX79" s="381"/>
      <c r="KJY79" s="381"/>
      <c r="KJZ79" s="382"/>
      <c r="KKA79" s="383"/>
      <c r="KKB79" s="383"/>
      <c r="KKC79" s="383"/>
      <c r="KKD79" s="383"/>
      <c r="KKE79" s="383"/>
      <c r="KKF79" s="383"/>
      <c r="KKG79" s="380"/>
      <c r="KKH79" s="376"/>
      <c r="KKI79" s="376"/>
      <c r="KKJ79" s="381"/>
      <c r="KKK79" s="381"/>
      <c r="KKL79" s="382"/>
      <c r="KKM79" s="383"/>
      <c r="KKN79" s="383"/>
      <c r="KKO79" s="383"/>
      <c r="KKP79" s="383"/>
      <c r="KKQ79" s="383"/>
      <c r="KKR79" s="383"/>
      <c r="KKS79" s="380"/>
      <c r="KKT79" s="376"/>
      <c r="KKU79" s="376"/>
      <c r="KKV79" s="381"/>
      <c r="KKW79" s="381"/>
      <c r="KKX79" s="382"/>
      <c r="KKY79" s="383"/>
      <c r="KKZ79" s="383"/>
      <c r="KLA79" s="383"/>
      <c r="KLB79" s="383"/>
      <c r="KLC79" s="383"/>
      <c r="KLD79" s="383"/>
      <c r="KLE79" s="380"/>
      <c r="KLF79" s="376"/>
      <c r="KLG79" s="376"/>
      <c r="KLH79" s="381"/>
      <c r="KLI79" s="381"/>
      <c r="KLJ79" s="382"/>
      <c r="KLK79" s="383"/>
      <c r="KLL79" s="383"/>
      <c r="KLM79" s="383"/>
      <c r="KLN79" s="383"/>
      <c r="KLO79" s="383"/>
      <c r="KLP79" s="383"/>
      <c r="KLQ79" s="380"/>
      <c r="KLR79" s="376"/>
      <c r="KLS79" s="376"/>
      <c r="KLT79" s="381"/>
      <c r="KLU79" s="381"/>
      <c r="KLV79" s="382"/>
      <c r="KLW79" s="383"/>
      <c r="KLX79" s="383"/>
      <c r="KLY79" s="383"/>
      <c r="KLZ79" s="383"/>
      <c r="KMA79" s="383"/>
      <c r="KMB79" s="383"/>
      <c r="KMC79" s="380"/>
      <c r="KMD79" s="376"/>
      <c r="KME79" s="376"/>
      <c r="KMF79" s="381"/>
      <c r="KMG79" s="381"/>
      <c r="KMH79" s="382"/>
      <c r="KMI79" s="383"/>
      <c r="KMJ79" s="383"/>
      <c r="KMK79" s="383"/>
      <c r="KML79" s="383"/>
      <c r="KMM79" s="383"/>
      <c r="KMN79" s="383"/>
      <c r="KMO79" s="380"/>
      <c r="KMP79" s="376"/>
      <c r="KMQ79" s="376"/>
      <c r="KMR79" s="381"/>
      <c r="KMS79" s="381"/>
      <c r="KMT79" s="382"/>
      <c r="KMU79" s="383"/>
      <c r="KMV79" s="383"/>
      <c r="KMW79" s="383"/>
      <c r="KMX79" s="383"/>
      <c r="KMY79" s="383"/>
      <c r="KMZ79" s="383"/>
      <c r="KNA79" s="380"/>
      <c r="KNB79" s="376"/>
      <c r="KNC79" s="376"/>
      <c r="KND79" s="381"/>
      <c r="KNE79" s="381"/>
      <c r="KNF79" s="382"/>
      <c r="KNG79" s="383"/>
      <c r="KNH79" s="383"/>
      <c r="KNI79" s="383"/>
      <c r="KNJ79" s="383"/>
      <c r="KNK79" s="383"/>
      <c r="KNL79" s="383"/>
      <c r="KNM79" s="380"/>
      <c r="KNN79" s="376"/>
      <c r="KNO79" s="376"/>
      <c r="KNP79" s="381"/>
      <c r="KNQ79" s="381"/>
      <c r="KNR79" s="382"/>
      <c r="KNS79" s="383"/>
      <c r="KNT79" s="383"/>
      <c r="KNU79" s="383"/>
      <c r="KNV79" s="383"/>
      <c r="KNW79" s="383"/>
      <c r="KNX79" s="383"/>
      <c r="KNY79" s="380"/>
      <c r="KNZ79" s="376"/>
      <c r="KOA79" s="376"/>
      <c r="KOB79" s="381"/>
      <c r="KOC79" s="381"/>
      <c r="KOD79" s="382"/>
      <c r="KOE79" s="383"/>
      <c r="KOF79" s="383"/>
      <c r="KOG79" s="383"/>
      <c r="KOH79" s="383"/>
      <c r="KOI79" s="383"/>
      <c r="KOJ79" s="383"/>
      <c r="KOK79" s="380"/>
      <c r="KOL79" s="376"/>
      <c r="KOM79" s="376"/>
      <c r="KON79" s="381"/>
      <c r="KOO79" s="381"/>
      <c r="KOP79" s="382"/>
      <c r="KOQ79" s="383"/>
      <c r="KOR79" s="383"/>
      <c r="KOS79" s="383"/>
      <c r="KOT79" s="383"/>
      <c r="KOU79" s="383"/>
      <c r="KOV79" s="383"/>
      <c r="KOW79" s="380"/>
      <c r="KOX79" s="376"/>
      <c r="KOY79" s="376"/>
      <c r="KOZ79" s="381"/>
      <c r="KPA79" s="381"/>
      <c r="KPB79" s="382"/>
      <c r="KPC79" s="383"/>
      <c r="KPD79" s="383"/>
      <c r="KPE79" s="383"/>
      <c r="KPF79" s="383"/>
      <c r="KPG79" s="383"/>
      <c r="KPH79" s="383"/>
      <c r="KPI79" s="380"/>
      <c r="KPJ79" s="376"/>
      <c r="KPK79" s="376"/>
      <c r="KPL79" s="381"/>
      <c r="KPM79" s="381"/>
      <c r="KPN79" s="382"/>
      <c r="KPO79" s="383"/>
      <c r="KPP79" s="383"/>
      <c r="KPQ79" s="383"/>
      <c r="KPR79" s="383"/>
      <c r="KPS79" s="383"/>
      <c r="KPT79" s="383"/>
      <c r="KPU79" s="380"/>
      <c r="KPV79" s="376"/>
      <c r="KPW79" s="376"/>
      <c r="KPX79" s="381"/>
      <c r="KPY79" s="381"/>
      <c r="KPZ79" s="382"/>
      <c r="KQA79" s="383"/>
      <c r="KQB79" s="383"/>
      <c r="KQC79" s="383"/>
      <c r="KQD79" s="383"/>
      <c r="KQE79" s="383"/>
      <c r="KQF79" s="383"/>
      <c r="KQG79" s="380"/>
      <c r="KQH79" s="376"/>
      <c r="KQI79" s="376"/>
      <c r="KQJ79" s="381"/>
      <c r="KQK79" s="381"/>
      <c r="KQL79" s="382"/>
      <c r="KQM79" s="383"/>
      <c r="KQN79" s="383"/>
      <c r="KQO79" s="383"/>
      <c r="KQP79" s="383"/>
      <c r="KQQ79" s="383"/>
      <c r="KQR79" s="383"/>
      <c r="KQS79" s="380"/>
      <c r="KQT79" s="376"/>
      <c r="KQU79" s="376"/>
      <c r="KQV79" s="381"/>
      <c r="KQW79" s="381"/>
      <c r="KQX79" s="382"/>
      <c r="KQY79" s="383"/>
      <c r="KQZ79" s="383"/>
      <c r="KRA79" s="383"/>
      <c r="KRB79" s="383"/>
      <c r="KRC79" s="383"/>
      <c r="KRD79" s="383"/>
      <c r="KRE79" s="380"/>
      <c r="KRF79" s="376"/>
      <c r="KRG79" s="376"/>
      <c r="KRH79" s="381"/>
      <c r="KRI79" s="381"/>
      <c r="KRJ79" s="382"/>
      <c r="KRK79" s="383"/>
      <c r="KRL79" s="383"/>
      <c r="KRM79" s="383"/>
      <c r="KRN79" s="383"/>
      <c r="KRO79" s="383"/>
      <c r="KRP79" s="383"/>
      <c r="KRQ79" s="380"/>
      <c r="KRR79" s="376"/>
      <c r="KRS79" s="376"/>
      <c r="KRT79" s="381"/>
      <c r="KRU79" s="381"/>
      <c r="KRV79" s="382"/>
      <c r="KRW79" s="383"/>
      <c r="KRX79" s="383"/>
      <c r="KRY79" s="383"/>
      <c r="KRZ79" s="383"/>
      <c r="KSA79" s="383"/>
      <c r="KSB79" s="383"/>
      <c r="KSC79" s="380"/>
      <c r="KSD79" s="376"/>
      <c r="KSE79" s="376"/>
      <c r="KSF79" s="381"/>
      <c r="KSG79" s="381"/>
      <c r="KSH79" s="382"/>
      <c r="KSI79" s="383"/>
      <c r="KSJ79" s="383"/>
      <c r="KSK79" s="383"/>
      <c r="KSL79" s="383"/>
      <c r="KSM79" s="383"/>
      <c r="KSN79" s="383"/>
      <c r="KSO79" s="380"/>
      <c r="KSP79" s="376"/>
      <c r="KSQ79" s="376"/>
      <c r="KSR79" s="381"/>
      <c r="KSS79" s="381"/>
      <c r="KST79" s="382"/>
      <c r="KSU79" s="383"/>
      <c r="KSV79" s="383"/>
      <c r="KSW79" s="383"/>
      <c r="KSX79" s="383"/>
      <c r="KSY79" s="383"/>
      <c r="KSZ79" s="383"/>
      <c r="KTA79" s="380"/>
      <c r="KTB79" s="376"/>
      <c r="KTC79" s="376"/>
      <c r="KTD79" s="381"/>
      <c r="KTE79" s="381"/>
      <c r="KTF79" s="382"/>
      <c r="KTG79" s="383"/>
      <c r="KTH79" s="383"/>
      <c r="KTI79" s="383"/>
      <c r="KTJ79" s="383"/>
      <c r="KTK79" s="383"/>
      <c r="KTL79" s="383"/>
      <c r="KTM79" s="380"/>
      <c r="KTN79" s="376"/>
      <c r="KTO79" s="376"/>
      <c r="KTP79" s="381"/>
      <c r="KTQ79" s="381"/>
      <c r="KTR79" s="382"/>
      <c r="KTS79" s="383"/>
      <c r="KTT79" s="383"/>
      <c r="KTU79" s="383"/>
      <c r="KTV79" s="383"/>
      <c r="KTW79" s="383"/>
      <c r="KTX79" s="383"/>
      <c r="KTY79" s="380"/>
      <c r="KTZ79" s="376"/>
      <c r="KUA79" s="376"/>
      <c r="KUB79" s="381"/>
      <c r="KUC79" s="381"/>
      <c r="KUD79" s="382"/>
      <c r="KUE79" s="383"/>
      <c r="KUF79" s="383"/>
      <c r="KUG79" s="383"/>
      <c r="KUH79" s="383"/>
      <c r="KUI79" s="383"/>
      <c r="KUJ79" s="383"/>
      <c r="KUK79" s="380"/>
      <c r="KUL79" s="376"/>
      <c r="KUM79" s="376"/>
      <c r="KUN79" s="381"/>
      <c r="KUO79" s="381"/>
      <c r="KUP79" s="382"/>
      <c r="KUQ79" s="383"/>
      <c r="KUR79" s="383"/>
      <c r="KUS79" s="383"/>
      <c r="KUT79" s="383"/>
      <c r="KUU79" s="383"/>
      <c r="KUV79" s="383"/>
      <c r="KUW79" s="380"/>
      <c r="KUX79" s="376"/>
      <c r="KUY79" s="376"/>
      <c r="KUZ79" s="381"/>
      <c r="KVA79" s="381"/>
      <c r="KVB79" s="382"/>
      <c r="KVC79" s="383"/>
      <c r="KVD79" s="383"/>
      <c r="KVE79" s="383"/>
      <c r="KVF79" s="383"/>
      <c r="KVG79" s="383"/>
      <c r="KVH79" s="383"/>
      <c r="KVI79" s="380"/>
      <c r="KVJ79" s="376"/>
      <c r="KVK79" s="376"/>
      <c r="KVL79" s="381"/>
      <c r="KVM79" s="381"/>
      <c r="KVN79" s="382"/>
      <c r="KVO79" s="383"/>
      <c r="KVP79" s="383"/>
      <c r="KVQ79" s="383"/>
      <c r="KVR79" s="383"/>
      <c r="KVS79" s="383"/>
      <c r="KVT79" s="383"/>
      <c r="KVU79" s="380"/>
      <c r="KVV79" s="376"/>
      <c r="KVW79" s="376"/>
      <c r="KVX79" s="381"/>
      <c r="KVY79" s="381"/>
      <c r="KVZ79" s="382"/>
      <c r="KWA79" s="383"/>
      <c r="KWB79" s="383"/>
      <c r="KWC79" s="383"/>
      <c r="KWD79" s="383"/>
      <c r="KWE79" s="383"/>
      <c r="KWF79" s="383"/>
      <c r="KWG79" s="380"/>
      <c r="KWH79" s="376"/>
      <c r="KWI79" s="376"/>
      <c r="KWJ79" s="381"/>
      <c r="KWK79" s="381"/>
      <c r="KWL79" s="382"/>
      <c r="KWM79" s="383"/>
      <c r="KWN79" s="383"/>
      <c r="KWO79" s="383"/>
      <c r="KWP79" s="383"/>
      <c r="KWQ79" s="383"/>
      <c r="KWR79" s="383"/>
      <c r="KWS79" s="380"/>
      <c r="KWT79" s="376"/>
      <c r="KWU79" s="376"/>
      <c r="KWV79" s="381"/>
      <c r="KWW79" s="381"/>
      <c r="KWX79" s="382"/>
      <c r="KWY79" s="383"/>
      <c r="KWZ79" s="383"/>
      <c r="KXA79" s="383"/>
      <c r="KXB79" s="383"/>
      <c r="KXC79" s="383"/>
      <c r="KXD79" s="383"/>
      <c r="KXE79" s="380"/>
      <c r="KXF79" s="376"/>
      <c r="KXG79" s="376"/>
      <c r="KXH79" s="381"/>
      <c r="KXI79" s="381"/>
      <c r="KXJ79" s="382"/>
      <c r="KXK79" s="383"/>
      <c r="KXL79" s="383"/>
      <c r="KXM79" s="383"/>
      <c r="KXN79" s="383"/>
      <c r="KXO79" s="383"/>
      <c r="KXP79" s="383"/>
      <c r="KXQ79" s="380"/>
      <c r="KXR79" s="376"/>
      <c r="KXS79" s="376"/>
      <c r="KXT79" s="381"/>
      <c r="KXU79" s="381"/>
      <c r="KXV79" s="382"/>
      <c r="KXW79" s="383"/>
      <c r="KXX79" s="383"/>
      <c r="KXY79" s="383"/>
      <c r="KXZ79" s="383"/>
      <c r="KYA79" s="383"/>
      <c r="KYB79" s="383"/>
      <c r="KYC79" s="380"/>
      <c r="KYD79" s="376"/>
      <c r="KYE79" s="376"/>
      <c r="KYF79" s="381"/>
      <c r="KYG79" s="381"/>
      <c r="KYH79" s="382"/>
      <c r="KYI79" s="383"/>
      <c r="KYJ79" s="383"/>
      <c r="KYK79" s="383"/>
      <c r="KYL79" s="383"/>
      <c r="KYM79" s="383"/>
      <c r="KYN79" s="383"/>
      <c r="KYO79" s="380"/>
      <c r="KYP79" s="376"/>
      <c r="KYQ79" s="376"/>
      <c r="KYR79" s="381"/>
      <c r="KYS79" s="381"/>
      <c r="KYT79" s="382"/>
      <c r="KYU79" s="383"/>
      <c r="KYV79" s="383"/>
      <c r="KYW79" s="383"/>
      <c r="KYX79" s="383"/>
      <c r="KYY79" s="383"/>
      <c r="KYZ79" s="383"/>
      <c r="KZA79" s="380"/>
      <c r="KZB79" s="376"/>
      <c r="KZC79" s="376"/>
      <c r="KZD79" s="381"/>
      <c r="KZE79" s="381"/>
      <c r="KZF79" s="382"/>
      <c r="KZG79" s="383"/>
      <c r="KZH79" s="383"/>
      <c r="KZI79" s="383"/>
      <c r="KZJ79" s="383"/>
      <c r="KZK79" s="383"/>
      <c r="KZL79" s="383"/>
      <c r="KZM79" s="380"/>
      <c r="KZN79" s="376"/>
      <c r="KZO79" s="376"/>
      <c r="KZP79" s="381"/>
      <c r="KZQ79" s="381"/>
      <c r="KZR79" s="382"/>
      <c r="KZS79" s="383"/>
      <c r="KZT79" s="383"/>
      <c r="KZU79" s="383"/>
      <c r="KZV79" s="383"/>
      <c r="KZW79" s="383"/>
      <c r="KZX79" s="383"/>
      <c r="KZY79" s="380"/>
      <c r="KZZ79" s="376"/>
      <c r="LAA79" s="376"/>
      <c r="LAB79" s="381"/>
      <c r="LAC79" s="381"/>
      <c r="LAD79" s="382"/>
      <c r="LAE79" s="383"/>
      <c r="LAF79" s="383"/>
      <c r="LAG79" s="383"/>
      <c r="LAH79" s="383"/>
      <c r="LAI79" s="383"/>
      <c r="LAJ79" s="383"/>
      <c r="LAK79" s="380"/>
      <c r="LAL79" s="376"/>
      <c r="LAM79" s="376"/>
      <c r="LAN79" s="381"/>
      <c r="LAO79" s="381"/>
      <c r="LAP79" s="382"/>
      <c r="LAQ79" s="383"/>
      <c r="LAR79" s="383"/>
      <c r="LAS79" s="383"/>
      <c r="LAT79" s="383"/>
      <c r="LAU79" s="383"/>
      <c r="LAV79" s="383"/>
      <c r="LAW79" s="380"/>
      <c r="LAX79" s="376"/>
      <c r="LAY79" s="376"/>
      <c r="LAZ79" s="381"/>
      <c r="LBA79" s="381"/>
      <c r="LBB79" s="382"/>
      <c r="LBC79" s="383"/>
      <c r="LBD79" s="383"/>
      <c r="LBE79" s="383"/>
      <c r="LBF79" s="383"/>
      <c r="LBG79" s="383"/>
      <c r="LBH79" s="383"/>
      <c r="LBI79" s="380"/>
      <c r="LBJ79" s="376"/>
      <c r="LBK79" s="376"/>
      <c r="LBL79" s="381"/>
      <c r="LBM79" s="381"/>
      <c r="LBN79" s="382"/>
      <c r="LBO79" s="383"/>
      <c r="LBP79" s="383"/>
      <c r="LBQ79" s="383"/>
      <c r="LBR79" s="383"/>
      <c r="LBS79" s="383"/>
      <c r="LBT79" s="383"/>
      <c r="LBU79" s="380"/>
      <c r="LBV79" s="376"/>
      <c r="LBW79" s="376"/>
      <c r="LBX79" s="381"/>
      <c r="LBY79" s="381"/>
      <c r="LBZ79" s="382"/>
      <c r="LCA79" s="383"/>
      <c r="LCB79" s="383"/>
      <c r="LCC79" s="383"/>
      <c r="LCD79" s="383"/>
      <c r="LCE79" s="383"/>
      <c r="LCF79" s="383"/>
      <c r="LCG79" s="380"/>
      <c r="LCH79" s="376"/>
      <c r="LCI79" s="376"/>
      <c r="LCJ79" s="381"/>
      <c r="LCK79" s="381"/>
      <c r="LCL79" s="382"/>
      <c r="LCM79" s="383"/>
      <c r="LCN79" s="383"/>
      <c r="LCO79" s="383"/>
      <c r="LCP79" s="383"/>
      <c r="LCQ79" s="383"/>
      <c r="LCR79" s="383"/>
      <c r="LCS79" s="380"/>
      <c r="LCT79" s="376"/>
      <c r="LCU79" s="376"/>
      <c r="LCV79" s="381"/>
      <c r="LCW79" s="381"/>
      <c r="LCX79" s="382"/>
      <c r="LCY79" s="383"/>
      <c r="LCZ79" s="383"/>
      <c r="LDA79" s="383"/>
      <c r="LDB79" s="383"/>
      <c r="LDC79" s="383"/>
      <c r="LDD79" s="383"/>
      <c r="LDE79" s="380"/>
      <c r="LDF79" s="376"/>
      <c r="LDG79" s="376"/>
      <c r="LDH79" s="381"/>
      <c r="LDI79" s="381"/>
      <c r="LDJ79" s="382"/>
      <c r="LDK79" s="383"/>
      <c r="LDL79" s="383"/>
      <c r="LDM79" s="383"/>
      <c r="LDN79" s="383"/>
      <c r="LDO79" s="383"/>
      <c r="LDP79" s="383"/>
      <c r="LDQ79" s="380"/>
      <c r="LDR79" s="376"/>
      <c r="LDS79" s="376"/>
      <c r="LDT79" s="381"/>
      <c r="LDU79" s="381"/>
      <c r="LDV79" s="382"/>
      <c r="LDW79" s="383"/>
      <c r="LDX79" s="383"/>
      <c r="LDY79" s="383"/>
      <c r="LDZ79" s="383"/>
      <c r="LEA79" s="383"/>
      <c r="LEB79" s="383"/>
      <c r="LEC79" s="380"/>
      <c r="LED79" s="376"/>
      <c r="LEE79" s="376"/>
      <c r="LEF79" s="381"/>
      <c r="LEG79" s="381"/>
      <c r="LEH79" s="382"/>
      <c r="LEI79" s="383"/>
      <c r="LEJ79" s="383"/>
      <c r="LEK79" s="383"/>
      <c r="LEL79" s="383"/>
      <c r="LEM79" s="383"/>
      <c r="LEN79" s="383"/>
      <c r="LEO79" s="380"/>
      <c r="LEP79" s="376"/>
      <c r="LEQ79" s="376"/>
      <c r="LER79" s="381"/>
      <c r="LES79" s="381"/>
      <c r="LET79" s="382"/>
      <c r="LEU79" s="383"/>
      <c r="LEV79" s="383"/>
      <c r="LEW79" s="383"/>
      <c r="LEX79" s="383"/>
      <c r="LEY79" s="383"/>
      <c r="LEZ79" s="383"/>
      <c r="LFA79" s="380"/>
      <c r="LFB79" s="376"/>
      <c r="LFC79" s="376"/>
      <c r="LFD79" s="381"/>
      <c r="LFE79" s="381"/>
      <c r="LFF79" s="382"/>
      <c r="LFG79" s="383"/>
      <c r="LFH79" s="383"/>
      <c r="LFI79" s="383"/>
      <c r="LFJ79" s="383"/>
      <c r="LFK79" s="383"/>
      <c r="LFL79" s="383"/>
      <c r="LFM79" s="380"/>
      <c r="LFN79" s="376"/>
      <c r="LFO79" s="376"/>
      <c r="LFP79" s="381"/>
      <c r="LFQ79" s="381"/>
      <c r="LFR79" s="382"/>
      <c r="LFS79" s="383"/>
      <c r="LFT79" s="383"/>
      <c r="LFU79" s="383"/>
      <c r="LFV79" s="383"/>
      <c r="LFW79" s="383"/>
      <c r="LFX79" s="383"/>
      <c r="LFY79" s="380"/>
      <c r="LFZ79" s="376"/>
      <c r="LGA79" s="376"/>
      <c r="LGB79" s="381"/>
      <c r="LGC79" s="381"/>
      <c r="LGD79" s="382"/>
      <c r="LGE79" s="383"/>
      <c r="LGF79" s="383"/>
      <c r="LGG79" s="383"/>
      <c r="LGH79" s="383"/>
      <c r="LGI79" s="383"/>
      <c r="LGJ79" s="383"/>
      <c r="LGK79" s="380"/>
      <c r="LGL79" s="376"/>
      <c r="LGM79" s="376"/>
      <c r="LGN79" s="381"/>
      <c r="LGO79" s="381"/>
      <c r="LGP79" s="382"/>
      <c r="LGQ79" s="383"/>
      <c r="LGR79" s="383"/>
      <c r="LGS79" s="383"/>
      <c r="LGT79" s="383"/>
      <c r="LGU79" s="383"/>
      <c r="LGV79" s="383"/>
      <c r="LGW79" s="380"/>
      <c r="LGX79" s="376"/>
      <c r="LGY79" s="376"/>
      <c r="LGZ79" s="381"/>
      <c r="LHA79" s="381"/>
      <c r="LHB79" s="382"/>
      <c r="LHC79" s="383"/>
      <c r="LHD79" s="383"/>
      <c r="LHE79" s="383"/>
      <c r="LHF79" s="383"/>
      <c r="LHG79" s="383"/>
      <c r="LHH79" s="383"/>
      <c r="LHI79" s="380"/>
      <c r="LHJ79" s="376"/>
      <c r="LHK79" s="376"/>
      <c r="LHL79" s="381"/>
      <c r="LHM79" s="381"/>
      <c r="LHN79" s="382"/>
      <c r="LHO79" s="383"/>
      <c r="LHP79" s="383"/>
      <c r="LHQ79" s="383"/>
      <c r="LHR79" s="383"/>
      <c r="LHS79" s="383"/>
      <c r="LHT79" s="383"/>
      <c r="LHU79" s="380"/>
      <c r="LHV79" s="376"/>
      <c r="LHW79" s="376"/>
      <c r="LHX79" s="381"/>
      <c r="LHY79" s="381"/>
      <c r="LHZ79" s="382"/>
      <c r="LIA79" s="383"/>
      <c r="LIB79" s="383"/>
      <c r="LIC79" s="383"/>
      <c r="LID79" s="383"/>
      <c r="LIE79" s="383"/>
      <c r="LIF79" s="383"/>
      <c r="LIG79" s="380"/>
      <c r="LIH79" s="376"/>
      <c r="LII79" s="376"/>
      <c r="LIJ79" s="381"/>
      <c r="LIK79" s="381"/>
      <c r="LIL79" s="382"/>
      <c r="LIM79" s="383"/>
      <c r="LIN79" s="383"/>
      <c r="LIO79" s="383"/>
      <c r="LIP79" s="383"/>
      <c r="LIQ79" s="383"/>
      <c r="LIR79" s="383"/>
      <c r="LIS79" s="380"/>
      <c r="LIT79" s="376"/>
      <c r="LIU79" s="376"/>
      <c r="LIV79" s="381"/>
      <c r="LIW79" s="381"/>
      <c r="LIX79" s="382"/>
      <c r="LIY79" s="383"/>
      <c r="LIZ79" s="383"/>
      <c r="LJA79" s="383"/>
      <c r="LJB79" s="383"/>
      <c r="LJC79" s="383"/>
      <c r="LJD79" s="383"/>
      <c r="LJE79" s="380"/>
      <c r="LJF79" s="376"/>
      <c r="LJG79" s="376"/>
      <c r="LJH79" s="381"/>
      <c r="LJI79" s="381"/>
      <c r="LJJ79" s="382"/>
      <c r="LJK79" s="383"/>
      <c r="LJL79" s="383"/>
      <c r="LJM79" s="383"/>
      <c r="LJN79" s="383"/>
      <c r="LJO79" s="383"/>
      <c r="LJP79" s="383"/>
      <c r="LJQ79" s="380"/>
      <c r="LJR79" s="376"/>
      <c r="LJS79" s="376"/>
      <c r="LJT79" s="381"/>
      <c r="LJU79" s="381"/>
      <c r="LJV79" s="382"/>
      <c r="LJW79" s="383"/>
      <c r="LJX79" s="383"/>
      <c r="LJY79" s="383"/>
      <c r="LJZ79" s="383"/>
      <c r="LKA79" s="383"/>
      <c r="LKB79" s="383"/>
      <c r="LKC79" s="380"/>
      <c r="LKD79" s="376"/>
      <c r="LKE79" s="376"/>
      <c r="LKF79" s="381"/>
      <c r="LKG79" s="381"/>
      <c r="LKH79" s="382"/>
      <c r="LKI79" s="383"/>
      <c r="LKJ79" s="383"/>
      <c r="LKK79" s="383"/>
      <c r="LKL79" s="383"/>
      <c r="LKM79" s="383"/>
      <c r="LKN79" s="383"/>
      <c r="LKO79" s="380"/>
      <c r="LKP79" s="376"/>
      <c r="LKQ79" s="376"/>
      <c r="LKR79" s="381"/>
      <c r="LKS79" s="381"/>
      <c r="LKT79" s="382"/>
      <c r="LKU79" s="383"/>
      <c r="LKV79" s="383"/>
      <c r="LKW79" s="383"/>
      <c r="LKX79" s="383"/>
      <c r="LKY79" s="383"/>
      <c r="LKZ79" s="383"/>
      <c r="LLA79" s="380"/>
      <c r="LLB79" s="376"/>
      <c r="LLC79" s="376"/>
      <c r="LLD79" s="381"/>
      <c r="LLE79" s="381"/>
      <c r="LLF79" s="382"/>
      <c r="LLG79" s="383"/>
      <c r="LLH79" s="383"/>
      <c r="LLI79" s="383"/>
      <c r="LLJ79" s="383"/>
      <c r="LLK79" s="383"/>
      <c r="LLL79" s="383"/>
      <c r="LLM79" s="380"/>
      <c r="LLN79" s="376"/>
      <c r="LLO79" s="376"/>
      <c r="LLP79" s="381"/>
      <c r="LLQ79" s="381"/>
      <c r="LLR79" s="382"/>
      <c r="LLS79" s="383"/>
      <c r="LLT79" s="383"/>
      <c r="LLU79" s="383"/>
      <c r="LLV79" s="383"/>
      <c r="LLW79" s="383"/>
      <c r="LLX79" s="383"/>
      <c r="LLY79" s="380"/>
      <c r="LLZ79" s="376"/>
      <c r="LMA79" s="376"/>
      <c r="LMB79" s="381"/>
      <c r="LMC79" s="381"/>
      <c r="LMD79" s="382"/>
      <c r="LME79" s="383"/>
      <c r="LMF79" s="383"/>
      <c r="LMG79" s="383"/>
      <c r="LMH79" s="383"/>
      <c r="LMI79" s="383"/>
      <c r="LMJ79" s="383"/>
      <c r="LMK79" s="380"/>
      <c r="LML79" s="376"/>
      <c r="LMM79" s="376"/>
      <c r="LMN79" s="381"/>
      <c r="LMO79" s="381"/>
      <c r="LMP79" s="382"/>
      <c r="LMQ79" s="383"/>
      <c r="LMR79" s="383"/>
      <c r="LMS79" s="383"/>
      <c r="LMT79" s="383"/>
      <c r="LMU79" s="383"/>
      <c r="LMV79" s="383"/>
      <c r="LMW79" s="380"/>
      <c r="LMX79" s="376"/>
      <c r="LMY79" s="376"/>
      <c r="LMZ79" s="381"/>
      <c r="LNA79" s="381"/>
      <c r="LNB79" s="382"/>
      <c r="LNC79" s="383"/>
      <c r="LND79" s="383"/>
      <c r="LNE79" s="383"/>
      <c r="LNF79" s="383"/>
      <c r="LNG79" s="383"/>
      <c r="LNH79" s="383"/>
      <c r="LNI79" s="380"/>
      <c r="LNJ79" s="376"/>
      <c r="LNK79" s="376"/>
      <c r="LNL79" s="381"/>
      <c r="LNM79" s="381"/>
      <c r="LNN79" s="382"/>
      <c r="LNO79" s="383"/>
      <c r="LNP79" s="383"/>
      <c r="LNQ79" s="383"/>
      <c r="LNR79" s="383"/>
      <c r="LNS79" s="383"/>
      <c r="LNT79" s="383"/>
      <c r="LNU79" s="380"/>
      <c r="LNV79" s="376"/>
      <c r="LNW79" s="376"/>
      <c r="LNX79" s="381"/>
      <c r="LNY79" s="381"/>
      <c r="LNZ79" s="382"/>
      <c r="LOA79" s="383"/>
      <c r="LOB79" s="383"/>
      <c r="LOC79" s="383"/>
      <c r="LOD79" s="383"/>
      <c r="LOE79" s="383"/>
      <c r="LOF79" s="383"/>
      <c r="LOG79" s="380"/>
      <c r="LOH79" s="376"/>
      <c r="LOI79" s="376"/>
      <c r="LOJ79" s="381"/>
      <c r="LOK79" s="381"/>
      <c r="LOL79" s="382"/>
      <c r="LOM79" s="383"/>
      <c r="LON79" s="383"/>
      <c r="LOO79" s="383"/>
      <c r="LOP79" s="383"/>
      <c r="LOQ79" s="383"/>
      <c r="LOR79" s="383"/>
      <c r="LOS79" s="380"/>
      <c r="LOT79" s="376"/>
      <c r="LOU79" s="376"/>
      <c r="LOV79" s="381"/>
      <c r="LOW79" s="381"/>
      <c r="LOX79" s="382"/>
      <c r="LOY79" s="383"/>
      <c r="LOZ79" s="383"/>
      <c r="LPA79" s="383"/>
      <c r="LPB79" s="383"/>
      <c r="LPC79" s="383"/>
      <c r="LPD79" s="383"/>
      <c r="LPE79" s="380"/>
      <c r="LPF79" s="376"/>
      <c r="LPG79" s="376"/>
      <c r="LPH79" s="381"/>
      <c r="LPI79" s="381"/>
      <c r="LPJ79" s="382"/>
      <c r="LPK79" s="383"/>
      <c r="LPL79" s="383"/>
      <c r="LPM79" s="383"/>
      <c r="LPN79" s="383"/>
      <c r="LPO79" s="383"/>
      <c r="LPP79" s="383"/>
      <c r="LPQ79" s="380"/>
      <c r="LPR79" s="376"/>
      <c r="LPS79" s="376"/>
      <c r="LPT79" s="381"/>
      <c r="LPU79" s="381"/>
      <c r="LPV79" s="382"/>
      <c r="LPW79" s="383"/>
      <c r="LPX79" s="383"/>
      <c r="LPY79" s="383"/>
      <c r="LPZ79" s="383"/>
      <c r="LQA79" s="383"/>
      <c r="LQB79" s="383"/>
      <c r="LQC79" s="380"/>
      <c r="LQD79" s="376"/>
      <c r="LQE79" s="376"/>
      <c r="LQF79" s="381"/>
      <c r="LQG79" s="381"/>
      <c r="LQH79" s="382"/>
      <c r="LQI79" s="383"/>
      <c r="LQJ79" s="383"/>
      <c r="LQK79" s="383"/>
      <c r="LQL79" s="383"/>
      <c r="LQM79" s="383"/>
      <c r="LQN79" s="383"/>
      <c r="LQO79" s="380"/>
      <c r="LQP79" s="376"/>
      <c r="LQQ79" s="376"/>
      <c r="LQR79" s="381"/>
      <c r="LQS79" s="381"/>
      <c r="LQT79" s="382"/>
      <c r="LQU79" s="383"/>
      <c r="LQV79" s="383"/>
      <c r="LQW79" s="383"/>
      <c r="LQX79" s="383"/>
      <c r="LQY79" s="383"/>
      <c r="LQZ79" s="383"/>
      <c r="LRA79" s="380"/>
      <c r="LRB79" s="376"/>
      <c r="LRC79" s="376"/>
      <c r="LRD79" s="381"/>
      <c r="LRE79" s="381"/>
      <c r="LRF79" s="382"/>
      <c r="LRG79" s="383"/>
      <c r="LRH79" s="383"/>
      <c r="LRI79" s="383"/>
      <c r="LRJ79" s="383"/>
      <c r="LRK79" s="383"/>
      <c r="LRL79" s="383"/>
      <c r="LRM79" s="380"/>
      <c r="LRN79" s="376"/>
      <c r="LRO79" s="376"/>
      <c r="LRP79" s="381"/>
      <c r="LRQ79" s="381"/>
      <c r="LRR79" s="382"/>
      <c r="LRS79" s="383"/>
      <c r="LRT79" s="383"/>
      <c r="LRU79" s="383"/>
      <c r="LRV79" s="383"/>
      <c r="LRW79" s="383"/>
      <c r="LRX79" s="383"/>
      <c r="LRY79" s="380"/>
      <c r="LRZ79" s="376"/>
      <c r="LSA79" s="376"/>
      <c r="LSB79" s="381"/>
      <c r="LSC79" s="381"/>
      <c r="LSD79" s="382"/>
      <c r="LSE79" s="383"/>
      <c r="LSF79" s="383"/>
      <c r="LSG79" s="383"/>
      <c r="LSH79" s="383"/>
      <c r="LSI79" s="383"/>
      <c r="LSJ79" s="383"/>
      <c r="LSK79" s="380"/>
      <c r="LSL79" s="376"/>
      <c r="LSM79" s="376"/>
      <c r="LSN79" s="381"/>
      <c r="LSO79" s="381"/>
      <c r="LSP79" s="382"/>
      <c r="LSQ79" s="383"/>
      <c r="LSR79" s="383"/>
      <c r="LSS79" s="383"/>
      <c r="LST79" s="383"/>
      <c r="LSU79" s="383"/>
      <c r="LSV79" s="383"/>
      <c r="LSW79" s="380"/>
      <c r="LSX79" s="376"/>
      <c r="LSY79" s="376"/>
      <c r="LSZ79" s="381"/>
      <c r="LTA79" s="381"/>
      <c r="LTB79" s="382"/>
      <c r="LTC79" s="383"/>
      <c r="LTD79" s="383"/>
      <c r="LTE79" s="383"/>
      <c r="LTF79" s="383"/>
      <c r="LTG79" s="383"/>
      <c r="LTH79" s="383"/>
      <c r="LTI79" s="380"/>
      <c r="LTJ79" s="376"/>
      <c r="LTK79" s="376"/>
      <c r="LTL79" s="381"/>
      <c r="LTM79" s="381"/>
      <c r="LTN79" s="382"/>
      <c r="LTO79" s="383"/>
      <c r="LTP79" s="383"/>
      <c r="LTQ79" s="383"/>
      <c r="LTR79" s="383"/>
      <c r="LTS79" s="383"/>
      <c r="LTT79" s="383"/>
      <c r="LTU79" s="380"/>
      <c r="LTV79" s="376"/>
      <c r="LTW79" s="376"/>
      <c r="LTX79" s="381"/>
      <c r="LTY79" s="381"/>
      <c r="LTZ79" s="382"/>
      <c r="LUA79" s="383"/>
      <c r="LUB79" s="383"/>
      <c r="LUC79" s="383"/>
      <c r="LUD79" s="383"/>
      <c r="LUE79" s="383"/>
      <c r="LUF79" s="383"/>
      <c r="LUG79" s="380"/>
      <c r="LUH79" s="376"/>
      <c r="LUI79" s="376"/>
      <c r="LUJ79" s="381"/>
      <c r="LUK79" s="381"/>
      <c r="LUL79" s="382"/>
      <c r="LUM79" s="383"/>
      <c r="LUN79" s="383"/>
      <c r="LUO79" s="383"/>
      <c r="LUP79" s="383"/>
      <c r="LUQ79" s="383"/>
      <c r="LUR79" s="383"/>
      <c r="LUS79" s="380"/>
      <c r="LUT79" s="376"/>
      <c r="LUU79" s="376"/>
      <c r="LUV79" s="381"/>
      <c r="LUW79" s="381"/>
      <c r="LUX79" s="382"/>
      <c r="LUY79" s="383"/>
      <c r="LUZ79" s="383"/>
      <c r="LVA79" s="383"/>
      <c r="LVB79" s="383"/>
      <c r="LVC79" s="383"/>
      <c r="LVD79" s="383"/>
      <c r="LVE79" s="380"/>
      <c r="LVF79" s="376"/>
      <c r="LVG79" s="376"/>
      <c r="LVH79" s="381"/>
      <c r="LVI79" s="381"/>
      <c r="LVJ79" s="382"/>
      <c r="LVK79" s="383"/>
      <c r="LVL79" s="383"/>
      <c r="LVM79" s="383"/>
      <c r="LVN79" s="383"/>
      <c r="LVO79" s="383"/>
      <c r="LVP79" s="383"/>
      <c r="LVQ79" s="380"/>
      <c r="LVR79" s="376"/>
      <c r="LVS79" s="376"/>
      <c r="LVT79" s="381"/>
      <c r="LVU79" s="381"/>
      <c r="LVV79" s="382"/>
      <c r="LVW79" s="383"/>
      <c r="LVX79" s="383"/>
      <c r="LVY79" s="383"/>
      <c r="LVZ79" s="383"/>
      <c r="LWA79" s="383"/>
      <c r="LWB79" s="383"/>
      <c r="LWC79" s="380"/>
      <c r="LWD79" s="376"/>
      <c r="LWE79" s="376"/>
      <c r="LWF79" s="381"/>
      <c r="LWG79" s="381"/>
      <c r="LWH79" s="382"/>
      <c r="LWI79" s="383"/>
      <c r="LWJ79" s="383"/>
      <c r="LWK79" s="383"/>
      <c r="LWL79" s="383"/>
      <c r="LWM79" s="383"/>
      <c r="LWN79" s="383"/>
      <c r="LWO79" s="380"/>
      <c r="LWP79" s="376"/>
      <c r="LWQ79" s="376"/>
      <c r="LWR79" s="381"/>
      <c r="LWS79" s="381"/>
      <c r="LWT79" s="382"/>
      <c r="LWU79" s="383"/>
      <c r="LWV79" s="383"/>
      <c r="LWW79" s="383"/>
      <c r="LWX79" s="383"/>
      <c r="LWY79" s="383"/>
      <c r="LWZ79" s="383"/>
      <c r="LXA79" s="380"/>
      <c r="LXB79" s="376"/>
      <c r="LXC79" s="376"/>
      <c r="LXD79" s="381"/>
      <c r="LXE79" s="381"/>
      <c r="LXF79" s="382"/>
      <c r="LXG79" s="383"/>
      <c r="LXH79" s="383"/>
      <c r="LXI79" s="383"/>
      <c r="LXJ79" s="383"/>
      <c r="LXK79" s="383"/>
      <c r="LXL79" s="383"/>
      <c r="LXM79" s="380"/>
      <c r="LXN79" s="376"/>
      <c r="LXO79" s="376"/>
      <c r="LXP79" s="381"/>
      <c r="LXQ79" s="381"/>
      <c r="LXR79" s="382"/>
      <c r="LXS79" s="383"/>
      <c r="LXT79" s="383"/>
      <c r="LXU79" s="383"/>
      <c r="LXV79" s="383"/>
      <c r="LXW79" s="383"/>
      <c r="LXX79" s="383"/>
      <c r="LXY79" s="380"/>
      <c r="LXZ79" s="376"/>
      <c r="LYA79" s="376"/>
      <c r="LYB79" s="381"/>
      <c r="LYC79" s="381"/>
      <c r="LYD79" s="382"/>
      <c r="LYE79" s="383"/>
      <c r="LYF79" s="383"/>
      <c r="LYG79" s="383"/>
      <c r="LYH79" s="383"/>
      <c r="LYI79" s="383"/>
      <c r="LYJ79" s="383"/>
      <c r="LYK79" s="380"/>
      <c r="LYL79" s="376"/>
      <c r="LYM79" s="376"/>
      <c r="LYN79" s="381"/>
      <c r="LYO79" s="381"/>
      <c r="LYP79" s="382"/>
      <c r="LYQ79" s="383"/>
      <c r="LYR79" s="383"/>
      <c r="LYS79" s="383"/>
      <c r="LYT79" s="383"/>
      <c r="LYU79" s="383"/>
      <c r="LYV79" s="383"/>
      <c r="LYW79" s="380"/>
      <c r="LYX79" s="376"/>
      <c r="LYY79" s="376"/>
      <c r="LYZ79" s="381"/>
      <c r="LZA79" s="381"/>
      <c r="LZB79" s="382"/>
      <c r="LZC79" s="383"/>
      <c r="LZD79" s="383"/>
      <c r="LZE79" s="383"/>
      <c r="LZF79" s="383"/>
      <c r="LZG79" s="383"/>
      <c r="LZH79" s="383"/>
      <c r="LZI79" s="380"/>
      <c r="LZJ79" s="376"/>
      <c r="LZK79" s="376"/>
      <c r="LZL79" s="381"/>
      <c r="LZM79" s="381"/>
      <c r="LZN79" s="382"/>
      <c r="LZO79" s="383"/>
      <c r="LZP79" s="383"/>
      <c r="LZQ79" s="383"/>
      <c r="LZR79" s="383"/>
      <c r="LZS79" s="383"/>
      <c r="LZT79" s="383"/>
      <c r="LZU79" s="380"/>
      <c r="LZV79" s="376"/>
      <c r="LZW79" s="376"/>
      <c r="LZX79" s="381"/>
      <c r="LZY79" s="381"/>
      <c r="LZZ79" s="382"/>
      <c r="MAA79" s="383"/>
      <c r="MAB79" s="383"/>
      <c r="MAC79" s="383"/>
      <c r="MAD79" s="383"/>
      <c r="MAE79" s="383"/>
      <c r="MAF79" s="383"/>
      <c r="MAG79" s="380"/>
      <c r="MAH79" s="376"/>
      <c r="MAI79" s="376"/>
      <c r="MAJ79" s="381"/>
      <c r="MAK79" s="381"/>
      <c r="MAL79" s="382"/>
      <c r="MAM79" s="383"/>
      <c r="MAN79" s="383"/>
      <c r="MAO79" s="383"/>
      <c r="MAP79" s="383"/>
      <c r="MAQ79" s="383"/>
      <c r="MAR79" s="383"/>
      <c r="MAS79" s="380"/>
      <c r="MAT79" s="376"/>
      <c r="MAU79" s="376"/>
      <c r="MAV79" s="381"/>
      <c r="MAW79" s="381"/>
      <c r="MAX79" s="382"/>
      <c r="MAY79" s="383"/>
      <c r="MAZ79" s="383"/>
      <c r="MBA79" s="383"/>
      <c r="MBB79" s="383"/>
      <c r="MBC79" s="383"/>
      <c r="MBD79" s="383"/>
      <c r="MBE79" s="380"/>
      <c r="MBF79" s="376"/>
      <c r="MBG79" s="376"/>
      <c r="MBH79" s="381"/>
      <c r="MBI79" s="381"/>
      <c r="MBJ79" s="382"/>
      <c r="MBK79" s="383"/>
      <c r="MBL79" s="383"/>
      <c r="MBM79" s="383"/>
      <c r="MBN79" s="383"/>
      <c r="MBO79" s="383"/>
      <c r="MBP79" s="383"/>
      <c r="MBQ79" s="380"/>
      <c r="MBR79" s="376"/>
      <c r="MBS79" s="376"/>
      <c r="MBT79" s="381"/>
      <c r="MBU79" s="381"/>
      <c r="MBV79" s="382"/>
      <c r="MBW79" s="383"/>
      <c r="MBX79" s="383"/>
      <c r="MBY79" s="383"/>
      <c r="MBZ79" s="383"/>
      <c r="MCA79" s="383"/>
      <c r="MCB79" s="383"/>
      <c r="MCC79" s="380"/>
      <c r="MCD79" s="376"/>
      <c r="MCE79" s="376"/>
      <c r="MCF79" s="381"/>
      <c r="MCG79" s="381"/>
      <c r="MCH79" s="382"/>
      <c r="MCI79" s="383"/>
      <c r="MCJ79" s="383"/>
      <c r="MCK79" s="383"/>
      <c r="MCL79" s="383"/>
      <c r="MCM79" s="383"/>
      <c r="MCN79" s="383"/>
      <c r="MCO79" s="380"/>
      <c r="MCP79" s="376"/>
      <c r="MCQ79" s="376"/>
      <c r="MCR79" s="381"/>
      <c r="MCS79" s="381"/>
      <c r="MCT79" s="382"/>
      <c r="MCU79" s="383"/>
      <c r="MCV79" s="383"/>
      <c r="MCW79" s="383"/>
      <c r="MCX79" s="383"/>
      <c r="MCY79" s="383"/>
      <c r="MCZ79" s="383"/>
      <c r="MDA79" s="380"/>
      <c r="MDB79" s="376"/>
      <c r="MDC79" s="376"/>
      <c r="MDD79" s="381"/>
      <c r="MDE79" s="381"/>
      <c r="MDF79" s="382"/>
      <c r="MDG79" s="383"/>
      <c r="MDH79" s="383"/>
      <c r="MDI79" s="383"/>
      <c r="MDJ79" s="383"/>
      <c r="MDK79" s="383"/>
      <c r="MDL79" s="383"/>
      <c r="MDM79" s="380"/>
      <c r="MDN79" s="376"/>
      <c r="MDO79" s="376"/>
      <c r="MDP79" s="381"/>
      <c r="MDQ79" s="381"/>
      <c r="MDR79" s="382"/>
      <c r="MDS79" s="383"/>
      <c r="MDT79" s="383"/>
      <c r="MDU79" s="383"/>
      <c r="MDV79" s="383"/>
      <c r="MDW79" s="383"/>
      <c r="MDX79" s="383"/>
      <c r="MDY79" s="380"/>
      <c r="MDZ79" s="376"/>
      <c r="MEA79" s="376"/>
      <c r="MEB79" s="381"/>
      <c r="MEC79" s="381"/>
      <c r="MED79" s="382"/>
      <c r="MEE79" s="383"/>
      <c r="MEF79" s="383"/>
      <c r="MEG79" s="383"/>
      <c r="MEH79" s="383"/>
      <c r="MEI79" s="383"/>
      <c r="MEJ79" s="383"/>
      <c r="MEK79" s="380"/>
      <c r="MEL79" s="376"/>
      <c r="MEM79" s="376"/>
      <c r="MEN79" s="381"/>
      <c r="MEO79" s="381"/>
      <c r="MEP79" s="382"/>
      <c r="MEQ79" s="383"/>
      <c r="MER79" s="383"/>
      <c r="MES79" s="383"/>
      <c r="MET79" s="383"/>
      <c r="MEU79" s="383"/>
      <c r="MEV79" s="383"/>
      <c r="MEW79" s="380"/>
      <c r="MEX79" s="376"/>
      <c r="MEY79" s="376"/>
      <c r="MEZ79" s="381"/>
      <c r="MFA79" s="381"/>
      <c r="MFB79" s="382"/>
      <c r="MFC79" s="383"/>
      <c r="MFD79" s="383"/>
      <c r="MFE79" s="383"/>
      <c r="MFF79" s="383"/>
      <c r="MFG79" s="383"/>
      <c r="MFH79" s="383"/>
      <c r="MFI79" s="380"/>
      <c r="MFJ79" s="376"/>
      <c r="MFK79" s="376"/>
      <c r="MFL79" s="381"/>
      <c r="MFM79" s="381"/>
      <c r="MFN79" s="382"/>
      <c r="MFO79" s="383"/>
      <c r="MFP79" s="383"/>
      <c r="MFQ79" s="383"/>
      <c r="MFR79" s="383"/>
      <c r="MFS79" s="383"/>
      <c r="MFT79" s="383"/>
      <c r="MFU79" s="380"/>
      <c r="MFV79" s="376"/>
      <c r="MFW79" s="376"/>
      <c r="MFX79" s="381"/>
      <c r="MFY79" s="381"/>
      <c r="MFZ79" s="382"/>
      <c r="MGA79" s="383"/>
      <c r="MGB79" s="383"/>
      <c r="MGC79" s="383"/>
      <c r="MGD79" s="383"/>
      <c r="MGE79" s="383"/>
      <c r="MGF79" s="383"/>
      <c r="MGG79" s="380"/>
      <c r="MGH79" s="376"/>
      <c r="MGI79" s="376"/>
      <c r="MGJ79" s="381"/>
      <c r="MGK79" s="381"/>
      <c r="MGL79" s="382"/>
      <c r="MGM79" s="383"/>
      <c r="MGN79" s="383"/>
      <c r="MGO79" s="383"/>
      <c r="MGP79" s="383"/>
      <c r="MGQ79" s="383"/>
      <c r="MGR79" s="383"/>
      <c r="MGS79" s="380"/>
      <c r="MGT79" s="376"/>
      <c r="MGU79" s="376"/>
      <c r="MGV79" s="381"/>
      <c r="MGW79" s="381"/>
      <c r="MGX79" s="382"/>
      <c r="MGY79" s="383"/>
      <c r="MGZ79" s="383"/>
      <c r="MHA79" s="383"/>
      <c r="MHB79" s="383"/>
      <c r="MHC79" s="383"/>
      <c r="MHD79" s="383"/>
      <c r="MHE79" s="380"/>
      <c r="MHF79" s="376"/>
      <c r="MHG79" s="376"/>
      <c r="MHH79" s="381"/>
      <c r="MHI79" s="381"/>
      <c r="MHJ79" s="382"/>
      <c r="MHK79" s="383"/>
      <c r="MHL79" s="383"/>
      <c r="MHM79" s="383"/>
      <c r="MHN79" s="383"/>
      <c r="MHO79" s="383"/>
      <c r="MHP79" s="383"/>
      <c r="MHQ79" s="380"/>
      <c r="MHR79" s="376"/>
      <c r="MHS79" s="376"/>
      <c r="MHT79" s="381"/>
      <c r="MHU79" s="381"/>
      <c r="MHV79" s="382"/>
      <c r="MHW79" s="383"/>
      <c r="MHX79" s="383"/>
      <c r="MHY79" s="383"/>
      <c r="MHZ79" s="383"/>
      <c r="MIA79" s="383"/>
      <c r="MIB79" s="383"/>
      <c r="MIC79" s="380"/>
      <c r="MID79" s="376"/>
      <c r="MIE79" s="376"/>
      <c r="MIF79" s="381"/>
      <c r="MIG79" s="381"/>
      <c r="MIH79" s="382"/>
      <c r="MII79" s="383"/>
      <c r="MIJ79" s="383"/>
      <c r="MIK79" s="383"/>
      <c r="MIL79" s="383"/>
      <c r="MIM79" s="383"/>
      <c r="MIN79" s="383"/>
      <c r="MIO79" s="380"/>
      <c r="MIP79" s="376"/>
      <c r="MIQ79" s="376"/>
      <c r="MIR79" s="381"/>
      <c r="MIS79" s="381"/>
      <c r="MIT79" s="382"/>
      <c r="MIU79" s="383"/>
      <c r="MIV79" s="383"/>
      <c r="MIW79" s="383"/>
      <c r="MIX79" s="383"/>
      <c r="MIY79" s="383"/>
      <c r="MIZ79" s="383"/>
      <c r="MJA79" s="380"/>
      <c r="MJB79" s="376"/>
      <c r="MJC79" s="376"/>
      <c r="MJD79" s="381"/>
      <c r="MJE79" s="381"/>
      <c r="MJF79" s="382"/>
      <c r="MJG79" s="383"/>
      <c r="MJH79" s="383"/>
      <c r="MJI79" s="383"/>
      <c r="MJJ79" s="383"/>
      <c r="MJK79" s="383"/>
      <c r="MJL79" s="383"/>
      <c r="MJM79" s="380"/>
      <c r="MJN79" s="376"/>
      <c r="MJO79" s="376"/>
      <c r="MJP79" s="381"/>
      <c r="MJQ79" s="381"/>
      <c r="MJR79" s="382"/>
      <c r="MJS79" s="383"/>
      <c r="MJT79" s="383"/>
      <c r="MJU79" s="383"/>
      <c r="MJV79" s="383"/>
      <c r="MJW79" s="383"/>
      <c r="MJX79" s="383"/>
      <c r="MJY79" s="380"/>
      <c r="MJZ79" s="376"/>
      <c r="MKA79" s="376"/>
      <c r="MKB79" s="381"/>
      <c r="MKC79" s="381"/>
      <c r="MKD79" s="382"/>
      <c r="MKE79" s="383"/>
      <c r="MKF79" s="383"/>
      <c r="MKG79" s="383"/>
      <c r="MKH79" s="383"/>
      <c r="MKI79" s="383"/>
      <c r="MKJ79" s="383"/>
      <c r="MKK79" s="380"/>
      <c r="MKL79" s="376"/>
      <c r="MKM79" s="376"/>
      <c r="MKN79" s="381"/>
      <c r="MKO79" s="381"/>
      <c r="MKP79" s="382"/>
      <c r="MKQ79" s="383"/>
      <c r="MKR79" s="383"/>
      <c r="MKS79" s="383"/>
      <c r="MKT79" s="383"/>
      <c r="MKU79" s="383"/>
      <c r="MKV79" s="383"/>
      <c r="MKW79" s="380"/>
      <c r="MKX79" s="376"/>
      <c r="MKY79" s="376"/>
      <c r="MKZ79" s="381"/>
      <c r="MLA79" s="381"/>
      <c r="MLB79" s="382"/>
      <c r="MLC79" s="383"/>
      <c r="MLD79" s="383"/>
      <c r="MLE79" s="383"/>
      <c r="MLF79" s="383"/>
      <c r="MLG79" s="383"/>
      <c r="MLH79" s="383"/>
      <c r="MLI79" s="380"/>
      <c r="MLJ79" s="376"/>
      <c r="MLK79" s="376"/>
      <c r="MLL79" s="381"/>
      <c r="MLM79" s="381"/>
      <c r="MLN79" s="382"/>
      <c r="MLO79" s="383"/>
      <c r="MLP79" s="383"/>
      <c r="MLQ79" s="383"/>
      <c r="MLR79" s="383"/>
      <c r="MLS79" s="383"/>
      <c r="MLT79" s="383"/>
      <c r="MLU79" s="380"/>
      <c r="MLV79" s="376"/>
      <c r="MLW79" s="376"/>
      <c r="MLX79" s="381"/>
      <c r="MLY79" s="381"/>
      <c r="MLZ79" s="382"/>
      <c r="MMA79" s="383"/>
      <c r="MMB79" s="383"/>
      <c r="MMC79" s="383"/>
      <c r="MMD79" s="383"/>
      <c r="MME79" s="383"/>
      <c r="MMF79" s="383"/>
      <c r="MMG79" s="380"/>
      <c r="MMH79" s="376"/>
      <c r="MMI79" s="376"/>
      <c r="MMJ79" s="381"/>
      <c r="MMK79" s="381"/>
      <c r="MML79" s="382"/>
      <c r="MMM79" s="383"/>
      <c r="MMN79" s="383"/>
      <c r="MMO79" s="383"/>
      <c r="MMP79" s="383"/>
      <c r="MMQ79" s="383"/>
      <c r="MMR79" s="383"/>
      <c r="MMS79" s="380"/>
      <c r="MMT79" s="376"/>
      <c r="MMU79" s="376"/>
      <c r="MMV79" s="381"/>
      <c r="MMW79" s="381"/>
      <c r="MMX79" s="382"/>
      <c r="MMY79" s="383"/>
      <c r="MMZ79" s="383"/>
      <c r="MNA79" s="383"/>
      <c r="MNB79" s="383"/>
      <c r="MNC79" s="383"/>
      <c r="MND79" s="383"/>
      <c r="MNE79" s="380"/>
      <c r="MNF79" s="376"/>
      <c r="MNG79" s="376"/>
      <c r="MNH79" s="381"/>
      <c r="MNI79" s="381"/>
      <c r="MNJ79" s="382"/>
      <c r="MNK79" s="383"/>
      <c r="MNL79" s="383"/>
      <c r="MNM79" s="383"/>
      <c r="MNN79" s="383"/>
      <c r="MNO79" s="383"/>
      <c r="MNP79" s="383"/>
      <c r="MNQ79" s="380"/>
      <c r="MNR79" s="376"/>
      <c r="MNS79" s="376"/>
      <c r="MNT79" s="381"/>
      <c r="MNU79" s="381"/>
      <c r="MNV79" s="382"/>
      <c r="MNW79" s="383"/>
      <c r="MNX79" s="383"/>
      <c r="MNY79" s="383"/>
      <c r="MNZ79" s="383"/>
      <c r="MOA79" s="383"/>
      <c r="MOB79" s="383"/>
      <c r="MOC79" s="380"/>
      <c r="MOD79" s="376"/>
      <c r="MOE79" s="376"/>
      <c r="MOF79" s="381"/>
      <c r="MOG79" s="381"/>
      <c r="MOH79" s="382"/>
      <c r="MOI79" s="383"/>
      <c r="MOJ79" s="383"/>
      <c r="MOK79" s="383"/>
      <c r="MOL79" s="383"/>
      <c r="MOM79" s="383"/>
      <c r="MON79" s="383"/>
      <c r="MOO79" s="380"/>
      <c r="MOP79" s="376"/>
      <c r="MOQ79" s="376"/>
      <c r="MOR79" s="381"/>
      <c r="MOS79" s="381"/>
      <c r="MOT79" s="382"/>
      <c r="MOU79" s="383"/>
      <c r="MOV79" s="383"/>
      <c r="MOW79" s="383"/>
      <c r="MOX79" s="383"/>
      <c r="MOY79" s="383"/>
      <c r="MOZ79" s="383"/>
      <c r="MPA79" s="380"/>
      <c r="MPB79" s="376"/>
      <c r="MPC79" s="376"/>
      <c r="MPD79" s="381"/>
      <c r="MPE79" s="381"/>
      <c r="MPF79" s="382"/>
      <c r="MPG79" s="383"/>
      <c r="MPH79" s="383"/>
      <c r="MPI79" s="383"/>
      <c r="MPJ79" s="383"/>
      <c r="MPK79" s="383"/>
      <c r="MPL79" s="383"/>
      <c r="MPM79" s="380"/>
      <c r="MPN79" s="376"/>
      <c r="MPO79" s="376"/>
      <c r="MPP79" s="381"/>
      <c r="MPQ79" s="381"/>
      <c r="MPR79" s="382"/>
      <c r="MPS79" s="383"/>
      <c r="MPT79" s="383"/>
      <c r="MPU79" s="383"/>
      <c r="MPV79" s="383"/>
      <c r="MPW79" s="383"/>
      <c r="MPX79" s="383"/>
      <c r="MPY79" s="380"/>
      <c r="MPZ79" s="376"/>
      <c r="MQA79" s="376"/>
      <c r="MQB79" s="381"/>
      <c r="MQC79" s="381"/>
      <c r="MQD79" s="382"/>
      <c r="MQE79" s="383"/>
      <c r="MQF79" s="383"/>
      <c r="MQG79" s="383"/>
      <c r="MQH79" s="383"/>
      <c r="MQI79" s="383"/>
      <c r="MQJ79" s="383"/>
      <c r="MQK79" s="380"/>
      <c r="MQL79" s="376"/>
      <c r="MQM79" s="376"/>
      <c r="MQN79" s="381"/>
      <c r="MQO79" s="381"/>
      <c r="MQP79" s="382"/>
      <c r="MQQ79" s="383"/>
      <c r="MQR79" s="383"/>
      <c r="MQS79" s="383"/>
      <c r="MQT79" s="383"/>
      <c r="MQU79" s="383"/>
      <c r="MQV79" s="383"/>
      <c r="MQW79" s="380"/>
      <c r="MQX79" s="376"/>
      <c r="MQY79" s="376"/>
      <c r="MQZ79" s="381"/>
      <c r="MRA79" s="381"/>
      <c r="MRB79" s="382"/>
      <c r="MRC79" s="383"/>
      <c r="MRD79" s="383"/>
      <c r="MRE79" s="383"/>
      <c r="MRF79" s="383"/>
      <c r="MRG79" s="383"/>
      <c r="MRH79" s="383"/>
      <c r="MRI79" s="380"/>
      <c r="MRJ79" s="376"/>
      <c r="MRK79" s="376"/>
      <c r="MRL79" s="381"/>
      <c r="MRM79" s="381"/>
      <c r="MRN79" s="382"/>
      <c r="MRO79" s="383"/>
      <c r="MRP79" s="383"/>
      <c r="MRQ79" s="383"/>
      <c r="MRR79" s="383"/>
      <c r="MRS79" s="383"/>
      <c r="MRT79" s="383"/>
      <c r="MRU79" s="380"/>
      <c r="MRV79" s="376"/>
      <c r="MRW79" s="376"/>
      <c r="MRX79" s="381"/>
      <c r="MRY79" s="381"/>
      <c r="MRZ79" s="382"/>
      <c r="MSA79" s="383"/>
      <c r="MSB79" s="383"/>
      <c r="MSC79" s="383"/>
      <c r="MSD79" s="383"/>
      <c r="MSE79" s="383"/>
      <c r="MSF79" s="383"/>
      <c r="MSG79" s="380"/>
      <c r="MSH79" s="376"/>
      <c r="MSI79" s="376"/>
      <c r="MSJ79" s="381"/>
      <c r="MSK79" s="381"/>
      <c r="MSL79" s="382"/>
      <c r="MSM79" s="383"/>
      <c r="MSN79" s="383"/>
      <c r="MSO79" s="383"/>
      <c r="MSP79" s="383"/>
      <c r="MSQ79" s="383"/>
      <c r="MSR79" s="383"/>
      <c r="MSS79" s="380"/>
      <c r="MST79" s="376"/>
      <c r="MSU79" s="376"/>
      <c r="MSV79" s="381"/>
      <c r="MSW79" s="381"/>
      <c r="MSX79" s="382"/>
      <c r="MSY79" s="383"/>
      <c r="MSZ79" s="383"/>
      <c r="MTA79" s="383"/>
      <c r="MTB79" s="383"/>
      <c r="MTC79" s="383"/>
      <c r="MTD79" s="383"/>
      <c r="MTE79" s="380"/>
      <c r="MTF79" s="376"/>
      <c r="MTG79" s="376"/>
      <c r="MTH79" s="381"/>
      <c r="MTI79" s="381"/>
      <c r="MTJ79" s="382"/>
      <c r="MTK79" s="383"/>
      <c r="MTL79" s="383"/>
      <c r="MTM79" s="383"/>
      <c r="MTN79" s="383"/>
      <c r="MTO79" s="383"/>
      <c r="MTP79" s="383"/>
      <c r="MTQ79" s="380"/>
      <c r="MTR79" s="376"/>
      <c r="MTS79" s="376"/>
      <c r="MTT79" s="381"/>
      <c r="MTU79" s="381"/>
      <c r="MTV79" s="382"/>
      <c r="MTW79" s="383"/>
      <c r="MTX79" s="383"/>
      <c r="MTY79" s="383"/>
      <c r="MTZ79" s="383"/>
      <c r="MUA79" s="383"/>
      <c r="MUB79" s="383"/>
      <c r="MUC79" s="380"/>
      <c r="MUD79" s="376"/>
      <c r="MUE79" s="376"/>
      <c r="MUF79" s="381"/>
      <c r="MUG79" s="381"/>
      <c r="MUH79" s="382"/>
      <c r="MUI79" s="383"/>
      <c r="MUJ79" s="383"/>
      <c r="MUK79" s="383"/>
      <c r="MUL79" s="383"/>
      <c r="MUM79" s="383"/>
      <c r="MUN79" s="383"/>
      <c r="MUO79" s="380"/>
      <c r="MUP79" s="376"/>
      <c r="MUQ79" s="376"/>
      <c r="MUR79" s="381"/>
      <c r="MUS79" s="381"/>
      <c r="MUT79" s="382"/>
      <c r="MUU79" s="383"/>
      <c r="MUV79" s="383"/>
      <c r="MUW79" s="383"/>
      <c r="MUX79" s="383"/>
      <c r="MUY79" s="383"/>
      <c r="MUZ79" s="383"/>
      <c r="MVA79" s="380"/>
      <c r="MVB79" s="376"/>
      <c r="MVC79" s="376"/>
      <c r="MVD79" s="381"/>
      <c r="MVE79" s="381"/>
      <c r="MVF79" s="382"/>
      <c r="MVG79" s="383"/>
      <c r="MVH79" s="383"/>
      <c r="MVI79" s="383"/>
      <c r="MVJ79" s="383"/>
      <c r="MVK79" s="383"/>
      <c r="MVL79" s="383"/>
      <c r="MVM79" s="380"/>
      <c r="MVN79" s="376"/>
      <c r="MVO79" s="376"/>
      <c r="MVP79" s="381"/>
      <c r="MVQ79" s="381"/>
      <c r="MVR79" s="382"/>
      <c r="MVS79" s="383"/>
      <c r="MVT79" s="383"/>
      <c r="MVU79" s="383"/>
      <c r="MVV79" s="383"/>
      <c r="MVW79" s="383"/>
      <c r="MVX79" s="383"/>
      <c r="MVY79" s="380"/>
      <c r="MVZ79" s="376"/>
      <c r="MWA79" s="376"/>
      <c r="MWB79" s="381"/>
      <c r="MWC79" s="381"/>
      <c r="MWD79" s="382"/>
      <c r="MWE79" s="383"/>
      <c r="MWF79" s="383"/>
      <c r="MWG79" s="383"/>
      <c r="MWH79" s="383"/>
      <c r="MWI79" s="383"/>
      <c r="MWJ79" s="383"/>
      <c r="MWK79" s="380"/>
      <c r="MWL79" s="376"/>
      <c r="MWM79" s="376"/>
      <c r="MWN79" s="381"/>
      <c r="MWO79" s="381"/>
      <c r="MWP79" s="382"/>
      <c r="MWQ79" s="383"/>
      <c r="MWR79" s="383"/>
      <c r="MWS79" s="383"/>
      <c r="MWT79" s="383"/>
      <c r="MWU79" s="383"/>
      <c r="MWV79" s="383"/>
      <c r="MWW79" s="380"/>
      <c r="MWX79" s="376"/>
      <c r="MWY79" s="376"/>
      <c r="MWZ79" s="381"/>
      <c r="MXA79" s="381"/>
      <c r="MXB79" s="382"/>
      <c r="MXC79" s="383"/>
      <c r="MXD79" s="383"/>
      <c r="MXE79" s="383"/>
      <c r="MXF79" s="383"/>
      <c r="MXG79" s="383"/>
      <c r="MXH79" s="383"/>
      <c r="MXI79" s="380"/>
      <c r="MXJ79" s="376"/>
      <c r="MXK79" s="376"/>
      <c r="MXL79" s="381"/>
      <c r="MXM79" s="381"/>
      <c r="MXN79" s="382"/>
      <c r="MXO79" s="383"/>
      <c r="MXP79" s="383"/>
      <c r="MXQ79" s="383"/>
      <c r="MXR79" s="383"/>
      <c r="MXS79" s="383"/>
      <c r="MXT79" s="383"/>
      <c r="MXU79" s="380"/>
      <c r="MXV79" s="376"/>
      <c r="MXW79" s="376"/>
      <c r="MXX79" s="381"/>
      <c r="MXY79" s="381"/>
      <c r="MXZ79" s="382"/>
      <c r="MYA79" s="383"/>
      <c r="MYB79" s="383"/>
      <c r="MYC79" s="383"/>
      <c r="MYD79" s="383"/>
      <c r="MYE79" s="383"/>
      <c r="MYF79" s="383"/>
      <c r="MYG79" s="380"/>
      <c r="MYH79" s="376"/>
      <c r="MYI79" s="376"/>
      <c r="MYJ79" s="381"/>
      <c r="MYK79" s="381"/>
      <c r="MYL79" s="382"/>
      <c r="MYM79" s="383"/>
      <c r="MYN79" s="383"/>
      <c r="MYO79" s="383"/>
      <c r="MYP79" s="383"/>
      <c r="MYQ79" s="383"/>
      <c r="MYR79" s="383"/>
      <c r="MYS79" s="380"/>
      <c r="MYT79" s="376"/>
      <c r="MYU79" s="376"/>
      <c r="MYV79" s="381"/>
      <c r="MYW79" s="381"/>
      <c r="MYX79" s="382"/>
      <c r="MYY79" s="383"/>
      <c r="MYZ79" s="383"/>
      <c r="MZA79" s="383"/>
      <c r="MZB79" s="383"/>
      <c r="MZC79" s="383"/>
      <c r="MZD79" s="383"/>
      <c r="MZE79" s="380"/>
      <c r="MZF79" s="376"/>
      <c r="MZG79" s="376"/>
      <c r="MZH79" s="381"/>
      <c r="MZI79" s="381"/>
      <c r="MZJ79" s="382"/>
      <c r="MZK79" s="383"/>
      <c r="MZL79" s="383"/>
      <c r="MZM79" s="383"/>
      <c r="MZN79" s="383"/>
      <c r="MZO79" s="383"/>
      <c r="MZP79" s="383"/>
      <c r="MZQ79" s="380"/>
      <c r="MZR79" s="376"/>
      <c r="MZS79" s="376"/>
      <c r="MZT79" s="381"/>
      <c r="MZU79" s="381"/>
      <c r="MZV79" s="382"/>
      <c r="MZW79" s="383"/>
      <c r="MZX79" s="383"/>
      <c r="MZY79" s="383"/>
      <c r="MZZ79" s="383"/>
      <c r="NAA79" s="383"/>
      <c r="NAB79" s="383"/>
      <c r="NAC79" s="380"/>
      <c r="NAD79" s="376"/>
      <c r="NAE79" s="376"/>
      <c r="NAF79" s="381"/>
      <c r="NAG79" s="381"/>
      <c r="NAH79" s="382"/>
      <c r="NAI79" s="383"/>
      <c r="NAJ79" s="383"/>
      <c r="NAK79" s="383"/>
      <c r="NAL79" s="383"/>
      <c r="NAM79" s="383"/>
      <c r="NAN79" s="383"/>
      <c r="NAO79" s="380"/>
      <c r="NAP79" s="376"/>
      <c r="NAQ79" s="376"/>
      <c r="NAR79" s="381"/>
      <c r="NAS79" s="381"/>
      <c r="NAT79" s="382"/>
      <c r="NAU79" s="383"/>
      <c r="NAV79" s="383"/>
      <c r="NAW79" s="383"/>
      <c r="NAX79" s="383"/>
      <c r="NAY79" s="383"/>
      <c r="NAZ79" s="383"/>
      <c r="NBA79" s="380"/>
      <c r="NBB79" s="376"/>
      <c r="NBC79" s="376"/>
      <c r="NBD79" s="381"/>
      <c r="NBE79" s="381"/>
      <c r="NBF79" s="382"/>
      <c r="NBG79" s="383"/>
      <c r="NBH79" s="383"/>
      <c r="NBI79" s="383"/>
      <c r="NBJ79" s="383"/>
      <c r="NBK79" s="383"/>
      <c r="NBL79" s="383"/>
      <c r="NBM79" s="380"/>
      <c r="NBN79" s="376"/>
      <c r="NBO79" s="376"/>
      <c r="NBP79" s="381"/>
      <c r="NBQ79" s="381"/>
      <c r="NBR79" s="382"/>
      <c r="NBS79" s="383"/>
      <c r="NBT79" s="383"/>
      <c r="NBU79" s="383"/>
      <c r="NBV79" s="383"/>
      <c r="NBW79" s="383"/>
      <c r="NBX79" s="383"/>
      <c r="NBY79" s="380"/>
      <c r="NBZ79" s="376"/>
      <c r="NCA79" s="376"/>
      <c r="NCB79" s="381"/>
      <c r="NCC79" s="381"/>
      <c r="NCD79" s="382"/>
      <c r="NCE79" s="383"/>
      <c r="NCF79" s="383"/>
      <c r="NCG79" s="383"/>
      <c r="NCH79" s="383"/>
      <c r="NCI79" s="383"/>
      <c r="NCJ79" s="383"/>
      <c r="NCK79" s="380"/>
      <c r="NCL79" s="376"/>
      <c r="NCM79" s="376"/>
      <c r="NCN79" s="381"/>
      <c r="NCO79" s="381"/>
      <c r="NCP79" s="382"/>
      <c r="NCQ79" s="383"/>
      <c r="NCR79" s="383"/>
      <c r="NCS79" s="383"/>
      <c r="NCT79" s="383"/>
      <c r="NCU79" s="383"/>
      <c r="NCV79" s="383"/>
      <c r="NCW79" s="380"/>
      <c r="NCX79" s="376"/>
      <c r="NCY79" s="376"/>
      <c r="NCZ79" s="381"/>
      <c r="NDA79" s="381"/>
      <c r="NDB79" s="382"/>
      <c r="NDC79" s="383"/>
      <c r="NDD79" s="383"/>
      <c r="NDE79" s="383"/>
      <c r="NDF79" s="383"/>
      <c r="NDG79" s="383"/>
      <c r="NDH79" s="383"/>
      <c r="NDI79" s="380"/>
      <c r="NDJ79" s="376"/>
      <c r="NDK79" s="376"/>
      <c r="NDL79" s="381"/>
      <c r="NDM79" s="381"/>
      <c r="NDN79" s="382"/>
      <c r="NDO79" s="383"/>
      <c r="NDP79" s="383"/>
      <c r="NDQ79" s="383"/>
      <c r="NDR79" s="383"/>
      <c r="NDS79" s="383"/>
      <c r="NDT79" s="383"/>
      <c r="NDU79" s="380"/>
      <c r="NDV79" s="376"/>
      <c r="NDW79" s="376"/>
      <c r="NDX79" s="381"/>
      <c r="NDY79" s="381"/>
      <c r="NDZ79" s="382"/>
      <c r="NEA79" s="383"/>
      <c r="NEB79" s="383"/>
      <c r="NEC79" s="383"/>
      <c r="NED79" s="383"/>
      <c r="NEE79" s="383"/>
      <c r="NEF79" s="383"/>
      <c r="NEG79" s="380"/>
      <c r="NEH79" s="376"/>
      <c r="NEI79" s="376"/>
      <c r="NEJ79" s="381"/>
      <c r="NEK79" s="381"/>
      <c r="NEL79" s="382"/>
      <c r="NEM79" s="383"/>
      <c r="NEN79" s="383"/>
      <c r="NEO79" s="383"/>
      <c r="NEP79" s="383"/>
      <c r="NEQ79" s="383"/>
      <c r="NER79" s="383"/>
      <c r="NES79" s="380"/>
      <c r="NET79" s="376"/>
      <c r="NEU79" s="376"/>
      <c r="NEV79" s="381"/>
      <c r="NEW79" s="381"/>
      <c r="NEX79" s="382"/>
      <c r="NEY79" s="383"/>
      <c r="NEZ79" s="383"/>
      <c r="NFA79" s="383"/>
      <c r="NFB79" s="383"/>
      <c r="NFC79" s="383"/>
      <c r="NFD79" s="383"/>
      <c r="NFE79" s="380"/>
      <c r="NFF79" s="376"/>
      <c r="NFG79" s="376"/>
      <c r="NFH79" s="381"/>
      <c r="NFI79" s="381"/>
      <c r="NFJ79" s="382"/>
      <c r="NFK79" s="383"/>
      <c r="NFL79" s="383"/>
      <c r="NFM79" s="383"/>
      <c r="NFN79" s="383"/>
      <c r="NFO79" s="383"/>
      <c r="NFP79" s="383"/>
      <c r="NFQ79" s="380"/>
      <c r="NFR79" s="376"/>
      <c r="NFS79" s="376"/>
      <c r="NFT79" s="381"/>
      <c r="NFU79" s="381"/>
      <c r="NFV79" s="382"/>
      <c r="NFW79" s="383"/>
      <c r="NFX79" s="383"/>
      <c r="NFY79" s="383"/>
      <c r="NFZ79" s="383"/>
      <c r="NGA79" s="383"/>
      <c r="NGB79" s="383"/>
      <c r="NGC79" s="380"/>
      <c r="NGD79" s="376"/>
      <c r="NGE79" s="376"/>
      <c r="NGF79" s="381"/>
      <c r="NGG79" s="381"/>
      <c r="NGH79" s="382"/>
      <c r="NGI79" s="383"/>
      <c r="NGJ79" s="383"/>
      <c r="NGK79" s="383"/>
      <c r="NGL79" s="383"/>
      <c r="NGM79" s="383"/>
      <c r="NGN79" s="383"/>
      <c r="NGO79" s="380"/>
      <c r="NGP79" s="376"/>
      <c r="NGQ79" s="376"/>
      <c r="NGR79" s="381"/>
      <c r="NGS79" s="381"/>
      <c r="NGT79" s="382"/>
      <c r="NGU79" s="383"/>
      <c r="NGV79" s="383"/>
      <c r="NGW79" s="383"/>
      <c r="NGX79" s="383"/>
      <c r="NGY79" s="383"/>
      <c r="NGZ79" s="383"/>
      <c r="NHA79" s="380"/>
      <c r="NHB79" s="376"/>
      <c r="NHC79" s="376"/>
      <c r="NHD79" s="381"/>
      <c r="NHE79" s="381"/>
      <c r="NHF79" s="382"/>
      <c r="NHG79" s="383"/>
      <c r="NHH79" s="383"/>
      <c r="NHI79" s="383"/>
      <c r="NHJ79" s="383"/>
      <c r="NHK79" s="383"/>
      <c r="NHL79" s="383"/>
      <c r="NHM79" s="380"/>
      <c r="NHN79" s="376"/>
      <c r="NHO79" s="376"/>
      <c r="NHP79" s="381"/>
      <c r="NHQ79" s="381"/>
      <c r="NHR79" s="382"/>
      <c r="NHS79" s="383"/>
      <c r="NHT79" s="383"/>
      <c r="NHU79" s="383"/>
      <c r="NHV79" s="383"/>
      <c r="NHW79" s="383"/>
      <c r="NHX79" s="383"/>
      <c r="NHY79" s="380"/>
      <c r="NHZ79" s="376"/>
      <c r="NIA79" s="376"/>
      <c r="NIB79" s="381"/>
      <c r="NIC79" s="381"/>
      <c r="NID79" s="382"/>
      <c r="NIE79" s="383"/>
      <c r="NIF79" s="383"/>
      <c r="NIG79" s="383"/>
      <c r="NIH79" s="383"/>
      <c r="NII79" s="383"/>
      <c r="NIJ79" s="383"/>
      <c r="NIK79" s="380"/>
      <c r="NIL79" s="376"/>
      <c r="NIM79" s="376"/>
      <c r="NIN79" s="381"/>
      <c r="NIO79" s="381"/>
      <c r="NIP79" s="382"/>
      <c r="NIQ79" s="383"/>
      <c r="NIR79" s="383"/>
      <c r="NIS79" s="383"/>
      <c r="NIT79" s="383"/>
      <c r="NIU79" s="383"/>
      <c r="NIV79" s="383"/>
      <c r="NIW79" s="380"/>
      <c r="NIX79" s="376"/>
      <c r="NIY79" s="376"/>
      <c r="NIZ79" s="381"/>
      <c r="NJA79" s="381"/>
      <c r="NJB79" s="382"/>
      <c r="NJC79" s="383"/>
      <c r="NJD79" s="383"/>
      <c r="NJE79" s="383"/>
      <c r="NJF79" s="383"/>
      <c r="NJG79" s="383"/>
      <c r="NJH79" s="383"/>
      <c r="NJI79" s="380"/>
      <c r="NJJ79" s="376"/>
      <c r="NJK79" s="376"/>
      <c r="NJL79" s="381"/>
      <c r="NJM79" s="381"/>
      <c r="NJN79" s="382"/>
      <c r="NJO79" s="383"/>
      <c r="NJP79" s="383"/>
      <c r="NJQ79" s="383"/>
      <c r="NJR79" s="383"/>
      <c r="NJS79" s="383"/>
      <c r="NJT79" s="383"/>
      <c r="NJU79" s="380"/>
      <c r="NJV79" s="376"/>
      <c r="NJW79" s="376"/>
      <c r="NJX79" s="381"/>
      <c r="NJY79" s="381"/>
      <c r="NJZ79" s="382"/>
      <c r="NKA79" s="383"/>
      <c r="NKB79" s="383"/>
      <c r="NKC79" s="383"/>
      <c r="NKD79" s="383"/>
      <c r="NKE79" s="383"/>
      <c r="NKF79" s="383"/>
      <c r="NKG79" s="380"/>
      <c r="NKH79" s="376"/>
      <c r="NKI79" s="376"/>
      <c r="NKJ79" s="381"/>
      <c r="NKK79" s="381"/>
      <c r="NKL79" s="382"/>
      <c r="NKM79" s="383"/>
      <c r="NKN79" s="383"/>
      <c r="NKO79" s="383"/>
      <c r="NKP79" s="383"/>
      <c r="NKQ79" s="383"/>
      <c r="NKR79" s="383"/>
      <c r="NKS79" s="380"/>
      <c r="NKT79" s="376"/>
      <c r="NKU79" s="376"/>
      <c r="NKV79" s="381"/>
      <c r="NKW79" s="381"/>
      <c r="NKX79" s="382"/>
      <c r="NKY79" s="383"/>
      <c r="NKZ79" s="383"/>
      <c r="NLA79" s="383"/>
      <c r="NLB79" s="383"/>
      <c r="NLC79" s="383"/>
      <c r="NLD79" s="383"/>
      <c r="NLE79" s="380"/>
      <c r="NLF79" s="376"/>
      <c r="NLG79" s="376"/>
      <c r="NLH79" s="381"/>
      <c r="NLI79" s="381"/>
      <c r="NLJ79" s="382"/>
      <c r="NLK79" s="383"/>
      <c r="NLL79" s="383"/>
      <c r="NLM79" s="383"/>
      <c r="NLN79" s="383"/>
      <c r="NLO79" s="383"/>
      <c r="NLP79" s="383"/>
      <c r="NLQ79" s="380"/>
      <c r="NLR79" s="376"/>
      <c r="NLS79" s="376"/>
      <c r="NLT79" s="381"/>
      <c r="NLU79" s="381"/>
      <c r="NLV79" s="382"/>
      <c r="NLW79" s="383"/>
      <c r="NLX79" s="383"/>
      <c r="NLY79" s="383"/>
      <c r="NLZ79" s="383"/>
      <c r="NMA79" s="383"/>
      <c r="NMB79" s="383"/>
      <c r="NMC79" s="380"/>
      <c r="NMD79" s="376"/>
      <c r="NME79" s="376"/>
      <c r="NMF79" s="381"/>
      <c r="NMG79" s="381"/>
      <c r="NMH79" s="382"/>
      <c r="NMI79" s="383"/>
      <c r="NMJ79" s="383"/>
      <c r="NMK79" s="383"/>
      <c r="NML79" s="383"/>
      <c r="NMM79" s="383"/>
      <c r="NMN79" s="383"/>
      <c r="NMO79" s="380"/>
      <c r="NMP79" s="376"/>
      <c r="NMQ79" s="376"/>
      <c r="NMR79" s="381"/>
      <c r="NMS79" s="381"/>
      <c r="NMT79" s="382"/>
      <c r="NMU79" s="383"/>
      <c r="NMV79" s="383"/>
      <c r="NMW79" s="383"/>
      <c r="NMX79" s="383"/>
      <c r="NMY79" s="383"/>
      <c r="NMZ79" s="383"/>
      <c r="NNA79" s="380"/>
      <c r="NNB79" s="376"/>
      <c r="NNC79" s="376"/>
      <c r="NND79" s="381"/>
      <c r="NNE79" s="381"/>
      <c r="NNF79" s="382"/>
      <c r="NNG79" s="383"/>
      <c r="NNH79" s="383"/>
      <c r="NNI79" s="383"/>
      <c r="NNJ79" s="383"/>
      <c r="NNK79" s="383"/>
      <c r="NNL79" s="383"/>
      <c r="NNM79" s="380"/>
      <c r="NNN79" s="376"/>
      <c r="NNO79" s="376"/>
      <c r="NNP79" s="381"/>
      <c r="NNQ79" s="381"/>
      <c r="NNR79" s="382"/>
      <c r="NNS79" s="383"/>
      <c r="NNT79" s="383"/>
      <c r="NNU79" s="383"/>
      <c r="NNV79" s="383"/>
      <c r="NNW79" s="383"/>
      <c r="NNX79" s="383"/>
      <c r="NNY79" s="380"/>
      <c r="NNZ79" s="376"/>
      <c r="NOA79" s="376"/>
      <c r="NOB79" s="381"/>
      <c r="NOC79" s="381"/>
      <c r="NOD79" s="382"/>
      <c r="NOE79" s="383"/>
      <c r="NOF79" s="383"/>
      <c r="NOG79" s="383"/>
      <c r="NOH79" s="383"/>
      <c r="NOI79" s="383"/>
      <c r="NOJ79" s="383"/>
      <c r="NOK79" s="380"/>
      <c r="NOL79" s="376"/>
      <c r="NOM79" s="376"/>
      <c r="NON79" s="381"/>
      <c r="NOO79" s="381"/>
      <c r="NOP79" s="382"/>
      <c r="NOQ79" s="383"/>
      <c r="NOR79" s="383"/>
      <c r="NOS79" s="383"/>
      <c r="NOT79" s="383"/>
      <c r="NOU79" s="383"/>
      <c r="NOV79" s="383"/>
      <c r="NOW79" s="380"/>
      <c r="NOX79" s="376"/>
      <c r="NOY79" s="376"/>
      <c r="NOZ79" s="381"/>
      <c r="NPA79" s="381"/>
      <c r="NPB79" s="382"/>
      <c r="NPC79" s="383"/>
      <c r="NPD79" s="383"/>
      <c r="NPE79" s="383"/>
      <c r="NPF79" s="383"/>
      <c r="NPG79" s="383"/>
      <c r="NPH79" s="383"/>
      <c r="NPI79" s="380"/>
      <c r="NPJ79" s="376"/>
      <c r="NPK79" s="376"/>
      <c r="NPL79" s="381"/>
      <c r="NPM79" s="381"/>
      <c r="NPN79" s="382"/>
      <c r="NPO79" s="383"/>
      <c r="NPP79" s="383"/>
      <c r="NPQ79" s="383"/>
      <c r="NPR79" s="383"/>
      <c r="NPS79" s="383"/>
      <c r="NPT79" s="383"/>
      <c r="NPU79" s="380"/>
      <c r="NPV79" s="376"/>
      <c r="NPW79" s="376"/>
      <c r="NPX79" s="381"/>
      <c r="NPY79" s="381"/>
      <c r="NPZ79" s="382"/>
      <c r="NQA79" s="383"/>
      <c r="NQB79" s="383"/>
      <c r="NQC79" s="383"/>
      <c r="NQD79" s="383"/>
      <c r="NQE79" s="383"/>
      <c r="NQF79" s="383"/>
      <c r="NQG79" s="380"/>
      <c r="NQH79" s="376"/>
      <c r="NQI79" s="376"/>
      <c r="NQJ79" s="381"/>
      <c r="NQK79" s="381"/>
      <c r="NQL79" s="382"/>
      <c r="NQM79" s="383"/>
      <c r="NQN79" s="383"/>
      <c r="NQO79" s="383"/>
      <c r="NQP79" s="383"/>
      <c r="NQQ79" s="383"/>
      <c r="NQR79" s="383"/>
      <c r="NQS79" s="380"/>
      <c r="NQT79" s="376"/>
      <c r="NQU79" s="376"/>
      <c r="NQV79" s="381"/>
      <c r="NQW79" s="381"/>
      <c r="NQX79" s="382"/>
      <c r="NQY79" s="383"/>
      <c r="NQZ79" s="383"/>
      <c r="NRA79" s="383"/>
      <c r="NRB79" s="383"/>
      <c r="NRC79" s="383"/>
      <c r="NRD79" s="383"/>
      <c r="NRE79" s="380"/>
      <c r="NRF79" s="376"/>
      <c r="NRG79" s="376"/>
      <c r="NRH79" s="381"/>
      <c r="NRI79" s="381"/>
      <c r="NRJ79" s="382"/>
      <c r="NRK79" s="383"/>
      <c r="NRL79" s="383"/>
      <c r="NRM79" s="383"/>
      <c r="NRN79" s="383"/>
      <c r="NRO79" s="383"/>
      <c r="NRP79" s="383"/>
      <c r="NRQ79" s="380"/>
      <c r="NRR79" s="376"/>
      <c r="NRS79" s="376"/>
      <c r="NRT79" s="381"/>
      <c r="NRU79" s="381"/>
      <c r="NRV79" s="382"/>
      <c r="NRW79" s="383"/>
      <c r="NRX79" s="383"/>
      <c r="NRY79" s="383"/>
      <c r="NRZ79" s="383"/>
      <c r="NSA79" s="383"/>
      <c r="NSB79" s="383"/>
      <c r="NSC79" s="380"/>
      <c r="NSD79" s="376"/>
      <c r="NSE79" s="376"/>
      <c r="NSF79" s="381"/>
      <c r="NSG79" s="381"/>
      <c r="NSH79" s="382"/>
      <c r="NSI79" s="383"/>
      <c r="NSJ79" s="383"/>
      <c r="NSK79" s="383"/>
      <c r="NSL79" s="383"/>
      <c r="NSM79" s="383"/>
      <c r="NSN79" s="383"/>
      <c r="NSO79" s="380"/>
      <c r="NSP79" s="376"/>
      <c r="NSQ79" s="376"/>
      <c r="NSR79" s="381"/>
      <c r="NSS79" s="381"/>
      <c r="NST79" s="382"/>
      <c r="NSU79" s="383"/>
      <c r="NSV79" s="383"/>
      <c r="NSW79" s="383"/>
      <c r="NSX79" s="383"/>
      <c r="NSY79" s="383"/>
      <c r="NSZ79" s="383"/>
      <c r="NTA79" s="380"/>
      <c r="NTB79" s="376"/>
      <c r="NTC79" s="376"/>
      <c r="NTD79" s="381"/>
      <c r="NTE79" s="381"/>
      <c r="NTF79" s="382"/>
      <c r="NTG79" s="383"/>
      <c r="NTH79" s="383"/>
      <c r="NTI79" s="383"/>
      <c r="NTJ79" s="383"/>
      <c r="NTK79" s="383"/>
      <c r="NTL79" s="383"/>
      <c r="NTM79" s="380"/>
      <c r="NTN79" s="376"/>
      <c r="NTO79" s="376"/>
      <c r="NTP79" s="381"/>
      <c r="NTQ79" s="381"/>
      <c r="NTR79" s="382"/>
      <c r="NTS79" s="383"/>
      <c r="NTT79" s="383"/>
      <c r="NTU79" s="383"/>
      <c r="NTV79" s="383"/>
      <c r="NTW79" s="383"/>
      <c r="NTX79" s="383"/>
      <c r="NTY79" s="380"/>
      <c r="NTZ79" s="376"/>
      <c r="NUA79" s="376"/>
      <c r="NUB79" s="381"/>
      <c r="NUC79" s="381"/>
      <c r="NUD79" s="382"/>
      <c r="NUE79" s="383"/>
      <c r="NUF79" s="383"/>
      <c r="NUG79" s="383"/>
      <c r="NUH79" s="383"/>
      <c r="NUI79" s="383"/>
      <c r="NUJ79" s="383"/>
      <c r="NUK79" s="380"/>
      <c r="NUL79" s="376"/>
      <c r="NUM79" s="376"/>
      <c r="NUN79" s="381"/>
      <c r="NUO79" s="381"/>
      <c r="NUP79" s="382"/>
      <c r="NUQ79" s="383"/>
      <c r="NUR79" s="383"/>
      <c r="NUS79" s="383"/>
      <c r="NUT79" s="383"/>
      <c r="NUU79" s="383"/>
      <c r="NUV79" s="383"/>
      <c r="NUW79" s="380"/>
      <c r="NUX79" s="376"/>
      <c r="NUY79" s="376"/>
      <c r="NUZ79" s="381"/>
      <c r="NVA79" s="381"/>
      <c r="NVB79" s="382"/>
      <c r="NVC79" s="383"/>
      <c r="NVD79" s="383"/>
      <c r="NVE79" s="383"/>
      <c r="NVF79" s="383"/>
      <c r="NVG79" s="383"/>
      <c r="NVH79" s="383"/>
      <c r="NVI79" s="380"/>
      <c r="NVJ79" s="376"/>
      <c r="NVK79" s="376"/>
      <c r="NVL79" s="381"/>
      <c r="NVM79" s="381"/>
      <c r="NVN79" s="382"/>
      <c r="NVO79" s="383"/>
      <c r="NVP79" s="383"/>
      <c r="NVQ79" s="383"/>
      <c r="NVR79" s="383"/>
      <c r="NVS79" s="383"/>
      <c r="NVT79" s="383"/>
      <c r="NVU79" s="380"/>
      <c r="NVV79" s="376"/>
      <c r="NVW79" s="376"/>
      <c r="NVX79" s="381"/>
      <c r="NVY79" s="381"/>
      <c r="NVZ79" s="382"/>
      <c r="NWA79" s="383"/>
      <c r="NWB79" s="383"/>
      <c r="NWC79" s="383"/>
      <c r="NWD79" s="383"/>
      <c r="NWE79" s="383"/>
      <c r="NWF79" s="383"/>
      <c r="NWG79" s="380"/>
      <c r="NWH79" s="376"/>
      <c r="NWI79" s="376"/>
      <c r="NWJ79" s="381"/>
      <c r="NWK79" s="381"/>
      <c r="NWL79" s="382"/>
      <c r="NWM79" s="383"/>
      <c r="NWN79" s="383"/>
      <c r="NWO79" s="383"/>
      <c r="NWP79" s="383"/>
      <c r="NWQ79" s="383"/>
      <c r="NWR79" s="383"/>
      <c r="NWS79" s="380"/>
      <c r="NWT79" s="376"/>
      <c r="NWU79" s="376"/>
      <c r="NWV79" s="381"/>
      <c r="NWW79" s="381"/>
      <c r="NWX79" s="382"/>
      <c r="NWY79" s="383"/>
      <c r="NWZ79" s="383"/>
      <c r="NXA79" s="383"/>
      <c r="NXB79" s="383"/>
      <c r="NXC79" s="383"/>
      <c r="NXD79" s="383"/>
      <c r="NXE79" s="380"/>
      <c r="NXF79" s="376"/>
      <c r="NXG79" s="376"/>
      <c r="NXH79" s="381"/>
      <c r="NXI79" s="381"/>
      <c r="NXJ79" s="382"/>
      <c r="NXK79" s="383"/>
      <c r="NXL79" s="383"/>
      <c r="NXM79" s="383"/>
      <c r="NXN79" s="383"/>
      <c r="NXO79" s="383"/>
      <c r="NXP79" s="383"/>
      <c r="NXQ79" s="380"/>
      <c r="NXR79" s="376"/>
      <c r="NXS79" s="376"/>
      <c r="NXT79" s="381"/>
      <c r="NXU79" s="381"/>
      <c r="NXV79" s="382"/>
      <c r="NXW79" s="383"/>
      <c r="NXX79" s="383"/>
      <c r="NXY79" s="383"/>
      <c r="NXZ79" s="383"/>
      <c r="NYA79" s="383"/>
      <c r="NYB79" s="383"/>
      <c r="NYC79" s="380"/>
      <c r="NYD79" s="376"/>
      <c r="NYE79" s="376"/>
      <c r="NYF79" s="381"/>
      <c r="NYG79" s="381"/>
      <c r="NYH79" s="382"/>
      <c r="NYI79" s="383"/>
      <c r="NYJ79" s="383"/>
      <c r="NYK79" s="383"/>
      <c r="NYL79" s="383"/>
      <c r="NYM79" s="383"/>
      <c r="NYN79" s="383"/>
      <c r="NYO79" s="380"/>
      <c r="NYP79" s="376"/>
      <c r="NYQ79" s="376"/>
      <c r="NYR79" s="381"/>
      <c r="NYS79" s="381"/>
      <c r="NYT79" s="382"/>
      <c r="NYU79" s="383"/>
      <c r="NYV79" s="383"/>
      <c r="NYW79" s="383"/>
      <c r="NYX79" s="383"/>
      <c r="NYY79" s="383"/>
      <c r="NYZ79" s="383"/>
      <c r="NZA79" s="380"/>
      <c r="NZB79" s="376"/>
      <c r="NZC79" s="376"/>
      <c r="NZD79" s="381"/>
      <c r="NZE79" s="381"/>
      <c r="NZF79" s="382"/>
      <c r="NZG79" s="383"/>
      <c r="NZH79" s="383"/>
      <c r="NZI79" s="383"/>
      <c r="NZJ79" s="383"/>
      <c r="NZK79" s="383"/>
      <c r="NZL79" s="383"/>
      <c r="NZM79" s="380"/>
      <c r="NZN79" s="376"/>
      <c r="NZO79" s="376"/>
      <c r="NZP79" s="381"/>
      <c r="NZQ79" s="381"/>
      <c r="NZR79" s="382"/>
      <c r="NZS79" s="383"/>
      <c r="NZT79" s="383"/>
      <c r="NZU79" s="383"/>
      <c r="NZV79" s="383"/>
      <c r="NZW79" s="383"/>
      <c r="NZX79" s="383"/>
      <c r="NZY79" s="380"/>
      <c r="NZZ79" s="376"/>
      <c r="OAA79" s="376"/>
      <c r="OAB79" s="381"/>
      <c r="OAC79" s="381"/>
      <c r="OAD79" s="382"/>
      <c r="OAE79" s="383"/>
      <c r="OAF79" s="383"/>
      <c r="OAG79" s="383"/>
      <c r="OAH79" s="383"/>
      <c r="OAI79" s="383"/>
      <c r="OAJ79" s="383"/>
      <c r="OAK79" s="380"/>
      <c r="OAL79" s="376"/>
      <c r="OAM79" s="376"/>
      <c r="OAN79" s="381"/>
      <c r="OAO79" s="381"/>
      <c r="OAP79" s="382"/>
      <c r="OAQ79" s="383"/>
      <c r="OAR79" s="383"/>
      <c r="OAS79" s="383"/>
      <c r="OAT79" s="383"/>
      <c r="OAU79" s="383"/>
      <c r="OAV79" s="383"/>
      <c r="OAW79" s="380"/>
      <c r="OAX79" s="376"/>
      <c r="OAY79" s="376"/>
      <c r="OAZ79" s="381"/>
      <c r="OBA79" s="381"/>
      <c r="OBB79" s="382"/>
      <c r="OBC79" s="383"/>
      <c r="OBD79" s="383"/>
      <c r="OBE79" s="383"/>
      <c r="OBF79" s="383"/>
      <c r="OBG79" s="383"/>
      <c r="OBH79" s="383"/>
      <c r="OBI79" s="380"/>
      <c r="OBJ79" s="376"/>
      <c r="OBK79" s="376"/>
      <c r="OBL79" s="381"/>
      <c r="OBM79" s="381"/>
      <c r="OBN79" s="382"/>
      <c r="OBO79" s="383"/>
      <c r="OBP79" s="383"/>
      <c r="OBQ79" s="383"/>
      <c r="OBR79" s="383"/>
      <c r="OBS79" s="383"/>
      <c r="OBT79" s="383"/>
      <c r="OBU79" s="380"/>
      <c r="OBV79" s="376"/>
      <c r="OBW79" s="376"/>
      <c r="OBX79" s="381"/>
      <c r="OBY79" s="381"/>
      <c r="OBZ79" s="382"/>
      <c r="OCA79" s="383"/>
      <c r="OCB79" s="383"/>
      <c r="OCC79" s="383"/>
      <c r="OCD79" s="383"/>
      <c r="OCE79" s="383"/>
      <c r="OCF79" s="383"/>
      <c r="OCG79" s="380"/>
      <c r="OCH79" s="376"/>
      <c r="OCI79" s="376"/>
      <c r="OCJ79" s="381"/>
      <c r="OCK79" s="381"/>
      <c r="OCL79" s="382"/>
      <c r="OCM79" s="383"/>
      <c r="OCN79" s="383"/>
      <c r="OCO79" s="383"/>
      <c r="OCP79" s="383"/>
      <c r="OCQ79" s="383"/>
      <c r="OCR79" s="383"/>
      <c r="OCS79" s="380"/>
      <c r="OCT79" s="376"/>
      <c r="OCU79" s="376"/>
      <c r="OCV79" s="381"/>
      <c r="OCW79" s="381"/>
      <c r="OCX79" s="382"/>
      <c r="OCY79" s="383"/>
      <c r="OCZ79" s="383"/>
      <c r="ODA79" s="383"/>
      <c r="ODB79" s="383"/>
      <c r="ODC79" s="383"/>
      <c r="ODD79" s="383"/>
      <c r="ODE79" s="380"/>
      <c r="ODF79" s="376"/>
      <c r="ODG79" s="376"/>
      <c r="ODH79" s="381"/>
      <c r="ODI79" s="381"/>
      <c r="ODJ79" s="382"/>
      <c r="ODK79" s="383"/>
      <c r="ODL79" s="383"/>
      <c r="ODM79" s="383"/>
      <c r="ODN79" s="383"/>
      <c r="ODO79" s="383"/>
      <c r="ODP79" s="383"/>
      <c r="ODQ79" s="380"/>
      <c r="ODR79" s="376"/>
      <c r="ODS79" s="376"/>
      <c r="ODT79" s="381"/>
      <c r="ODU79" s="381"/>
      <c r="ODV79" s="382"/>
      <c r="ODW79" s="383"/>
      <c r="ODX79" s="383"/>
      <c r="ODY79" s="383"/>
      <c r="ODZ79" s="383"/>
      <c r="OEA79" s="383"/>
      <c r="OEB79" s="383"/>
      <c r="OEC79" s="380"/>
      <c r="OED79" s="376"/>
      <c r="OEE79" s="376"/>
      <c r="OEF79" s="381"/>
      <c r="OEG79" s="381"/>
      <c r="OEH79" s="382"/>
      <c r="OEI79" s="383"/>
      <c r="OEJ79" s="383"/>
      <c r="OEK79" s="383"/>
      <c r="OEL79" s="383"/>
      <c r="OEM79" s="383"/>
      <c r="OEN79" s="383"/>
      <c r="OEO79" s="380"/>
      <c r="OEP79" s="376"/>
      <c r="OEQ79" s="376"/>
      <c r="OER79" s="381"/>
      <c r="OES79" s="381"/>
      <c r="OET79" s="382"/>
      <c r="OEU79" s="383"/>
      <c r="OEV79" s="383"/>
      <c r="OEW79" s="383"/>
      <c r="OEX79" s="383"/>
      <c r="OEY79" s="383"/>
      <c r="OEZ79" s="383"/>
      <c r="OFA79" s="380"/>
      <c r="OFB79" s="376"/>
      <c r="OFC79" s="376"/>
      <c r="OFD79" s="381"/>
      <c r="OFE79" s="381"/>
      <c r="OFF79" s="382"/>
      <c r="OFG79" s="383"/>
      <c r="OFH79" s="383"/>
      <c r="OFI79" s="383"/>
      <c r="OFJ79" s="383"/>
      <c r="OFK79" s="383"/>
      <c r="OFL79" s="383"/>
      <c r="OFM79" s="380"/>
      <c r="OFN79" s="376"/>
      <c r="OFO79" s="376"/>
      <c r="OFP79" s="381"/>
      <c r="OFQ79" s="381"/>
      <c r="OFR79" s="382"/>
      <c r="OFS79" s="383"/>
      <c r="OFT79" s="383"/>
      <c r="OFU79" s="383"/>
      <c r="OFV79" s="383"/>
      <c r="OFW79" s="383"/>
      <c r="OFX79" s="383"/>
      <c r="OFY79" s="380"/>
      <c r="OFZ79" s="376"/>
      <c r="OGA79" s="376"/>
      <c r="OGB79" s="381"/>
      <c r="OGC79" s="381"/>
      <c r="OGD79" s="382"/>
      <c r="OGE79" s="383"/>
      <c r="OGF79" s="383"/>
      <c r="OGG79" s="383"/>
      <c r="OGH79" s="383"/>
      <c r="OGI79" s="383"/>
      <c r="OGJ79" s="383"/>
      <c r="OGK79" s="380"/>
      <c r="OGL79" s="376"/>
      <c r="OGM79" s="376"/>
      <c r="OGN79" s="381"/>
      <c r="OGO79" s="381"/>
      <c r="OGP79" s="382"/>
      <c r="OGQ79" s="383"/>
      <c r="OGR79" s="383"/>
      <c r="OGS79" s="383"/>
      <c r="OGT79" s="383"/>
      <c r="OGU79" s="383"/>
      <c r="OGV79" s="383"/>
      <c r="OGW79" s="380"/>
      <c r="OGX79" s="376"/>
      <c r="OGY79" s="376"/>
      <c r="OGZ79" s="381"/>
      <c r="OHA79" s="381"/>
      <c r="OHB79" s="382"/>
      <c r="OHC79" s="383"/>
      <c r="OHD79" s="383"/>
      <c r="OHE79" s="383"/>
      <c r="OHF79" s="383"/>
      <c r="OHG79" s="383"/>
      <c r="OHH79" s="383"/>
      <c r="OHI79" s="380"/>
      <c r="OHJ79" s="376"/>
      <c r="OHK79" s="376"/>
      <c r="OHL79" s="381"/>
      <c r="OHM79" s="381"/>
      <c r="OHN79" s="382"/>
      <c r="OHO79" s="383"/>
      <c r="OHP79" s="383"/>
      <c r="OHQ79" s="383"/>
      <c r="OHR79" s="383"/>
      <c r="OHS79" s="383"/>
      <c r="OHT79" s="383"/>
      <c r="OHU79" s="380"/>
      <c r="OHV79" s="376"/>
      <c r="OHW79" s="376"/>
      <c r="OHX79" s="381"/>
      <c r="OHY79" s="381"/>
      <c r="OHZ79" s="382"/>
      <c r="OIA79" s="383"/>
      <c r="OIB79" s="383"/>
      <c r="OIC79" s="383"/>
      <c r="OID79" s="383"/>
      <c r="OIE79" s="383"/>
      <c r="OIF79" s="383"/>
      <c r="OIG79" s="380"/>
      <c r="OIH79" s="376"/>
      <c r="OII79" s="376"/>
      <c r="OIJ79" s="381"/>
      <c r="OIK79" s="381"/>
      <c r="OIL79" s="382"/>
      <c r="OIM79" s="383"/>
      <c r="OIN79" s="383"/>
      <c r="OIO79" s="383"/>
      <c r="OIP79" s="383"/>
      <c r="OIQ79" s="383"/>
      <c r="OIR79" s="383"/>
      <c r="OIS79" s="380"/>
      <c r="OIT79" s="376"/>
      <c r="OIU79" s="376"/>
      <c r="OIV79" s="381"/>
      <c r="OIW79" s="381"/>
      <c r="OIX79" s="382"/>
      <c r="OIY79" s="383"/>
      <c r="OIZ79" s="383"/>
      <c r="OJA79" s="383"/>
      <c r="OJB79" s="383"/>
      <c r="OJC79" s="383"/>
      <c r="OJD79" s="383"/>
      <c r="OJE79" s="380"/>
      <c r="OJF79" s="376"/>
      <c r="OJG79" s="376"/>
      <c r="OJH79" s="381"/>
      <c r="OJI79" s="381"/>
      <c r="OJJ79" s="382"/>
      <c r="OJK79" s="383"/>
      <c r="OJL79" s="383"/>
      <c r="OJM79" s="383"/>
      <c r="OJN79" s="383"/>
      <c r="OJO79" s="383"/>
      <c r="OJP79" s="383"/>
      <c r="OJQ79" s="380"/>
      <c r="OJR79" s="376"/>
      <c r="OJS79" s="376"/>
      <c r="OJT79" s="381"/>
      <c r="OJU79" s="381"/>
      <c r="OJV79" s="382"/>
      <c r="OJW79" s="383"/>
      <c r="OJX79" s="383"/>
      <c r="OJY79" s="383"/>
      <c r="OJZ79" s="383"/>
      <c r="OKA79" s="383"/>
      <c r="OKB79" s="383"/>
      <c r="OKC79" s="380"/>
      <c r="OKD79" s="376"/>
      <c r="OKE79" s="376"/>
      <c r="OKF79" s="381"/>
      <c r="OKG79" s="381"/>
      <c r="OKH79" s="382"/>
      <c r="OKI79" s="383"/>
      <c r="OKJ79" s="383"/>
      <c r="OKK79" s="383"/>
      <c r="OKL79" s="383"/>
      <c r="OKM79" s="383"/>
      <c r="OKN79" s="383"/>
      <c r="OKO79" s="380"/>
      <c r="OKP79" s="376"/>
      <c r="OKQ79" s="376"/>
      <c r="OKR79" s="381"/>
      <c r="OKS79" s="381"/>
      <c r="OKT79" s="382"/>
      <c r="OKU79" s="383"/>
      <c r="OKV79" s="383"/>
      <c r="OKW79" s="383"/>
      <c r="OKX79" s="383"/>
      <c r="OKY79" s="383"/>
      <c r="OKZ79" s="383"/>
      <c r="OLA79" s="380"/>
      <c r="OLB79" s="376"/>
      <c r="OLC79" s="376"/>
      <c r="OLD79" s="381"/>
      <c r="OLE79" s="381"/>
      <c r="OLF79" s="382"/>
      <c r="OLG79" s="383"/>
      <c r="OLH79" s="383"/>
      <c r="OLI79" s="383"/>
      <c r="OLJ79" s="383"/>
      <c r="OLK79" s="383"/>
      <c r="OLL79" s="383"/>
      <c r="OLM79" s="380"/>
      <c r="OLN79" s="376"/>
      <c r="OLO79" s="376"/>
      <c r="OLP79" s="381"/>
      <c r="OLQ79" s="381"/>
      <c r="OLR79" s="382"/>
      <c r="OLS79" s="383"/>
      <c r="OLT79" s="383"/>
      <c r="OLU79" s="383"/>
      <c r="OLV79" s="383"/>
      <c r="OLW79" s="383"/>
      <c r="OLX79" s="383"/>
      <c r="OLY79" s="380"/>
      <c r="OLZ79" s="376"/>
      <c r="OMA79" s="376"/>
      <c r="OMB79" s="381"/>
      <c r="OMC79" s="381"/>
      <c r="OMD79" s="382"/>
      <c r="OME79" s="383"/>
      <c r="OMF79" s="383"/>
      <c r="OMG79" s="383"/>
      <c r="OMH79" s="383"/>
      <c r="OMI79" s="383"/>
      <c r="OMJ79" s="383"/>
      <c r="OMK79" s="380"/>
      <c r="OML79" s="376"/>
      <c r="OMM79" s="376"/>
      <c r="OMN79" s="381"/>
      <c r="OMO79" s="381"/>
      <c r="OMP79" s="382"/>
      <c r="OMQ79" s="383"/>
      <c r="OMR79" s="383"/>
      <c r="OMS79" s="383"/>
      <c r="OMT79" s="383"/>
      <c r="OMU79" s="383"/>
      <c r="OMV79" s="383"/>
      <c r="OMW79" s="380"/>
      <c r="OMX79" s="376"/>
      <c r="OMY79" s="376"/>
      <c r="OMZ79" s="381"/>
      <c r="ONA79" s="381"/>
      <c r="ONB79" s="382"/>
      <c r="ONC79" s="383"/>
      <c r="OND79" s="383"/>
      <c r="ONE79" s="383"/>
      <c r="ONF79" s="383"/>
      <c r="ONG79" s="383"/>
      <c r="ONH79" s="383"/>
      <c r="ONI79" s="380"/>
      <c r="ONJ79" s="376"/>
      <c r="ONK79" s="376"/>
      <c r="ONL79" s="381"/>
      <c r="ONM79" s="381"/>
      <c r="ONN79" s="382"/>
      <c r="ONO79" s="383"/>
      <c r="ONP79" s="383"/>
      <c r="ONQ79" s="383"/>
      <c r="ONR79" s="383"/>
      <c r="ONS79" s="383"/>
      <c r="ONT79" s="383"/>
      <c r="ONU79" s="380"/>
      <c r="ONV79" s="376"/>
      <c r="ONW79" s="376"/>
      <c r="ONX79" s="381"/>
      <c r="ONY79" s="381"/>
      <c r="ONZ79" s="382"/>
      <c r="OOA79" s="383"/>
      <c r="OOB79" s="383"/>
      <c r="OOC79" s="383"/>
      <c r="OOD79" s="383"/>
      <c r="OOE79" s="383"/>
      <c r="OOF79" s="383"/>
      <c r="OOG79" s="380"/>
      <c r="OOH79" s="376"/>
      <c r="OOI79" s="376"/>
      <c r="OOJ79" s="381"/>
      <c r="OOK79" s="381"/>
      <c r="OOL79" s="382"/>
      <c r="OOM79" s="383"/>
      <c r="OON79" s="383"/>
      <c r="OOO79" s="383"/>
      <c r="OOP79" s="383"/>
      <c r="OOQ79" s="383"/>
      <c r="OOR79" s="383"/>
      <c r="OOS79" s="380"/>
      <c r="OOT79" s="376"/>
      <c r="OOU79" s="376"/>
      <c r="OOV79" s="381"/>
      <c r="OOW79" s="381"/>
      <c r="OOX79" s="382"/>
      <c r="OOY79" s="383"/>
      <c r="OOZ79" s="383"/>
      <c r="OPA79" s="383"/>
      <c r="OPB79" s="383"/>
      <c r="OPC79" s="383"/>
      <c r="OPD79" s="383"/>
      <c r="OPE79" s="380"/>
      <c r="OPF79" s="376"/>
      <c r="OPG79" s="376"/>
      <c r="OPH79" s="381"/>
      <c r="OPI79" s="381"/>
      <c r="OPJ79" s="382"/>
      <c r="OPK79" s="383"/>
      <c r="OPL79" s="383"/>
      <c r="OPM79" s="383"/>
      <c r="OPN79" s="383"/>
      <c r="OPO79" s="383"/>
      <c r="OPP79" s="383"/>
      <c r="OPQ79" s="380"/>
      <c r="OPR79" s="376"/>
      <c r="OPS79" s="376"/>
      <c r="OPT79" s="381"/>
      <c r="OPU79" s="381"/>
      <c r="OPV79" s="382"/>
      <c r="OPW79" s="383"/>
      <c r="OPX79" s="383"/>
      <c r="OPY79" s="383"/>
      <c r="OPZ79" s="383"/>
      <c r="OQA79" s="383"/>
      <c r="OQB79" s="383"/>
      <c r="OQC79" s="380"/>
      <c r="OQD79" s="376"/>
      <c r="OQE79" s="376"/>
      <c r="OQF79" s="381"/>
      <c r="OQG79" s="381"/>
      <c r="OQH79" s="382"/>
      <c r="OQI79" s="383"/>
      <c r="OQJ79" s="383"/>
      <c r="OQK79" s="383"/>
      <c r="OQL79" s="383"/>
      <c r="OQM79" s="383"/>
      <c r="OQN79" s="383"/>
      <c r="OQO79" s="380"/>
      <c r="OQP79" s="376"/>
      <c r="OQQ79" s="376"/>
      <c r="OQR79" s="381"/>
      <c r="OQS79" s="381"/>
      <c r="OQT79" s="382"/>
      <c r="OQU79" s="383"/>
      <c r="OQV79" s="383"/>
      <c r="OQW79" s="383"/>
      <c r="OQX79" s="383"/>
      <c r="OQY79" s="383"/>
      <c r="OQZ79" s="383"/>
      <c r="ORA79" s="380"/>
      <c r="ORB79" s="376"/>
      <c r="ORC79" s="376"/>
      <c r="ORD79" s="381"/>
      <c r="ORE79" s="381"/>
      <c r="ORF79" s="382"/>
      <c r="ORG79" s="383"/>
      <c r="ORH79" s="383"/>
      <c r="ORI79" s="383"/>
      <c r="ORJ79" s="383"/>
      <c r="ORK79" s="383"/>
      <c r="ORL79" s="383"/>
      <c r="ORM79" s="380"/>
      <c r="ORN79" s="376"/>
      <c r="ORO79" s="376"/>
      <c r="ORP79" s="381"/>
      <c r="ORQ79" s="381"/>
      <c r="ORR79" s="382"/>
      <c r="ORS79" s="383"/>
      <c r="ORT79" s="383"/>
      <c r="ORU79" s="383"/>
      <c r="ORV79" s="383"/>
      <c r="ORW79" s="383"/>
      <c r="ORX79" s="383"/>
      <c r="ORY79" s="380"/>
      <c r="ORZ79" s="376"/>
      <c r="OSA79" s="376"/>
      <c r="OSB79" s="381"/>
      <c r="OSC79" s="381"/>
      <c r="OSD79" s="382"/>
      <c r="OSE79" s="383"/>
      <c r="OSF79" s="383"/>
      <c r="OSG79" s="383"/>
      <c r="OSH79" s="383"/>
      <c r="OSI79" s="383"/>
      <c r="OSJ79" s="383"/>
      <c r="OSK79" s="380"/>
      <c r="OSL79" s="376"/>
      <c r="OSM79" s="376"/>
      <c r="OSN79" s="381"/>
      <c r="OSO79" s="381"/>
      <c r="OSP79" s="382"/>
      <c r="OSQ79" s="383"/>
      <c r="OSR79" s="383"/>
      <c r="OSS79" s="383"/>
      <c r="OST79" s="383"/>
      <c r="OSU79" s="383"/>
      <c r="OSV79" s="383"/>
      <c r="OSW79" s="380"/>
      <c r="OSX79" s="376"/>
      <c r="OSY79" s="376"/>
      <c r="OSZ79" s="381"/>
      <c r="OTA79" s="381"/>
      <c r="OTB79" s="382"/>
      <c r="OTC79" s="383"/>
      <c r="OTD79" s="383"/>
      <c r="OTE79" s="383"/>
      <c r="OTF79" s="383"/>
      <c r="OTG79" s="383"/>
      <c r="OTH79" s="383"/>
      <c r="OTI79" s="380"/>
      <c r="OTJ79" s="376"/>
      <c r="OTK79" s="376"/>
      <c r="OTL79" s="381"/>
      <c r="OTM79" s="381"/>
      <c r="OTN79" s="382"/>
      <c r="OTO79" s="383"/>
      <c r="OTP79" s="383"/>
      <c r="OTQ79" s="383"/>
      <c r="OTR79" s="383"/>
      <c r="OTS79" s="383"/>
      <c r="OTT79" s="383"/>
      <c r="OTU79" s="380"/>
      <c r="OTV79" s="376"/>
      <c r="OTW79" s="376"/>
      <c r="OTX79" s="381"/>
      <c r="OTY79" s="381"/>
      <c r="OTZ79" s="382"/>
      <c r="OUA79" s="383"/>
      <c r="OUB79" s="383"/>
      <c r="OUC79" s="383"/>
      <c r="OUD79" s="383"/>
      <c r="OUE79" s="383"/>
      <c r="OUF79" s="383"/>
      <c r="OUG79" s="380"/>
      <c r="OUH79" s="376"/>
      <c r="OUI79" s="376"/>
      <c r="OUJ79" s="381"/>
      <c r="OUK79" s="381"/>
      <c r="OUL79" s="382"/>
      <c r="OUM79" s="383"/>
      <c r="OUN79" s="383"/>
      <c r="OUO79" s="383"/>
      <c r="OUP79" s="383"/>
      <c r="OUQ79" s="383"/>
      <c r="OUR79" s="383"/>
      <c r="OUS79" s="380"/>
      <c r="OUT79" s="376"/>
      <c r="OUU79" s="376"/>
      <c r="OUV79" s="381"/>
      <c r="OUW79" s="381"/>
      <c r="OUX79" s="382"/>
      <c r="OUY79" s="383"/>
      <c r="OUZ79" s="383"/>
      <c r="OVA79" s="383"/>
      <c r="OVB79" s="383"/>
      <c r="OVC79" s="383"/>
      <c r="OVD79" s="383"/>
      <c r="OVE79" s="380"/>
      <c r="OVF79" s="376"/>
      <c r="OVG79" s="376"/>
      <c r="OVH79" s="381"/>
      <c r="OVI79" s="381"/>
      <c r="OVJ79" s="382"/>
      <c r="OVK79" s="383"/>
      <c r="OVL79" s="383"/>
      <c r="OVM79" s="383"/>
      <c r="OVN79" s="383"/>
      <c r="OVO79" s="383"/>
      <c r="OVP79" s="383"/>
      <c r="OVQ79" s="380"/>
      <c r="OVR79" s="376"/>
      <c r="OVS79" s="376"/>
      <c r="OVT79" s="381"/>
      <c r="OVU79" s="381"/>
      <c r="OVV79" s="382"/>
      <c r="OVW79" s="383"/>
      <c r="OVX79" s="383"/>
      <c r="OVY79" s="383"/>
      <c r="OVZ79" s="383"/>
      <c r="OWA79" s="383"/>
      <c r="OWB79" s="383"/>
      <c r="OWC79" s="380"/>
      <c r="OWD79" s="376"/>
      <c r="OWE79" s="376"/>
      <c r="OWF79" s="381"/>
      <c r="OWG79" s="381"/>
      <c r="OWH79" s="382"/>
      <c r="OWI79" s="383"/>
      <c r="OWJ79" s="383"/>
      <c r="OWK79" s="383"/>
      <c r="OWL79" s="383"/>
      <c r="OWM79" s="383"/>
      <c r="OWN79" s="383"/>
      <c r="OWO79" s="380"/>
      <c r="OWP79" s="376"/>
      <c r="OWQ79" s="376"/>
      <c r="OWR79" s="381"/>
      <c r="OWS79" s="381"/>
      <c r="OWT79" s="382"/>
      <c r="OWU79" s="383"/>
      <c r="OWV79" s="383"/>
      <c r="OWW79" s="383"/>
      <c r="OWX79" s="383"/>
      <c r="OWY79" s="383"/>
      <c r="OWZ79" s="383"/>
      <c r="OXA79" s="380"/>
      <c r="OXB79" s="376"/>
      <c r="OXC79" s="376"/>
      <c r="OXD79" s="381"/>
      <c r="OXE79" s="381"/>
      <c r="OXF79" s="382"/>
      <c r="OXG79" s="383"/>
      <c r="OXH79" s="383"/>
      <c r="OXI79" s="383"/>
      <c r="OXJ79" s="383"/>
      <c r="OXK79" s="383"/>
      <c r="OXL79" s="383"/>
      <c r="OXM79" s="380"/>
      <c r="OXN79" s="376"/>
      <c r="OXO79" s="376"/>
      <c r="OXP79" s="381"/>
      <c r="OXQ79" s="381"/>
      <c r="OXR79" s="382"/>
      <c r="OXS79" s="383"/>
      <c r="OXT79" s="383"/>
      <c r="OXU79" s="383"/>
      <c r="OXV79" s="383"/>
      <c r="OXW79" s="383"/>
      <c r="OXX79" s="383"/>
      <c r="OXY79" s="380"/>
      <c r="OXZ79" s="376"/>
      <c r="OYA79" s="376"/>
      <c r="OYB79" s="381"/>
      <c r="OYC79" s="381"/>
      <c r="OYD79" s="382"/>
      <c r="OYE79" s="383"/>
      <c r="OYF79" s="383"/>
      <c r="OYG79" s="383"/>
      <c r="OYH79" s="383"/>
      <c r="OYI79" s="383"/>
      <c r="OYJ79" s="383"/>
      <c r="OYK79" s="380"/>
      <c r="OYL79" s="376"/>
      <c r="OYM79" s="376"/>
      <c r="OYN79" s="381"/>
      <c r="OYO79" s="381"/>
      <c r="OYP79" s="382"/>
      <c r="OYQ79" s="383"/>
      <c r="OYR79" s="383"/>
      <c r="OYS79" s="383"/>
      <c r="OYT79" s="383"/>
      <c r="OYU79" s="383"/>
      <c r="OYV79" s="383"/>
      <c r="OYW79" s="380"/>
      <c r="OYX79" s="376"/>
      <c r="OYY79" s="376"/>
      <c r="OYZ79" s="381"/>
      <c r="OZA79" s="381"/>
      <c r="OZB79" s="382"/>
      <c r="OZC79" s="383"/>
      <c r="OZD79" s="383"/>
      <c r="OZE79" s="383"/>
      <c r="OZF79" s="383"/>
      <c r="OZG79" s="383"/>
      <c r="OZH79" s="383"/>
      <c r="OZI79" s="380"/>
      <c r="OZJ79" s="376"/>
      <c r="OZK79" s="376"/>
      <c r="OZL79" s="381"/>
      <c r="OZM79" s="381"/>
      <c r="OZN79" s="382"/>
      <c r="OZO79" s="383"/>
      <c r="OZP79" s="383"/>
      <c r="OZQ79" s="383"/>
      <c r="OZR79" s="383"/>
      <c r="OZS79" s="383"/>
      <c r="OZT79" s="383"/>
      <c r="OZU79" s="380"/>
      <c r="OZV79" s="376"/>
      <c r="OZW79" s="376"/>
      <c r="OZX79" s="381"/>
      <c r="OZY79" s="381"/>
      <c r="OZZ79" s="382"/>
      <c r="PAA79" s="383"/>
      <c r="PAB79" s="383"/>
      <c r="PAC79" s="383"/>
      <c r="PAD79" s="383"/>
      <c r="PAE79" s="383"/>
      <c r="PAF79" s="383"/>
      <c r="PAG79" s="380"/>
      <c r="PAH79" s="376"/>
      <c r="PAI79" s="376"/>
      <c r="PAJ79" s="381"/>
      <c r="PAK79" s="381"/>
      <c r="PAL79" s="382"/>
      <c r="PAM79" s="383"/>
      <c r="PAN79" s="383"/>
      <c r="PAO79" s="383"/>
      <c r="PAP79" s="383"/>
      <c r="PAQ79" s="383"/>
      <c r="PAR79" s="383"/>
      <c r="PAS79" s="380"/>
      <c r="PAT79" s="376"/>
      <c r="PAU79" s="376"/>
      <c r="PAV79" s="381"/>
      <c r="PAW79" s="381"/>
      <c r="PAX79" s="382"/>
      <c r="PAY79" s="383"/>
      <c r="PAZ79" s="383"/>
      <c r="PBA79" s="383"/>
      <c r="PBB79" s="383"/>
      <c r="PBC79" s="383"/>
      <c r="PBD79" s="383"/>
      <c r="PBE79" s="380"/>
      <c r="PBF79" s="376"/>
      <c r="PBG79" s="376"/>
      <c r="PBH79" s="381"/>
      <c r="PBI79" s="381"/>
      <c r="PBJ79" s="382"/>
      <c r="PBK79" s="383"/>
      <c r="PBL79" s="383"/>
      <c r="PBM79" s="383"/>
      <c r="PBN79" s="383"/>
      <c r="PBO79" s="383"/>
      <c r="PBP79" s="383"/>
      <c r="PBQ79" s="380"/>
      <c r="PBR79" s="376"/>
      <c r="PBS79" s="376"/>
      <c r="PBT79" s="381"/>
      <c r="PBU79" s="381"/>
      <c r="PBV79" s="382"/>
      <c r="PBW79" s="383"/>
      <c r="PBX79" s="383"/>
      <c r="PBY79" s="383"/>
      <c r="PBZ79" s="383"/>
      <c r="PCA79" s="383"/>
      <c r="PCB79" s="383"/>
      <c r="PCC79" s="380"/>
      <c r="PCD79" s="376"/>
      <c r="PCE79" s="376"/>
      <c r="PCF79" s="381"/>
      <c r="PCG79" s="381"/>
      <c r="PCH79" s="382"/>
      <c r="PCI79" s="383"/>
      <c r="PCJ79" s="383"/>
      <c r="PCK79" s="383"/>
      <c r="PCL79" s="383"/>
      <c r="PCM79" s="383"/>
      <c r="PCN79" s="383"/>
      <c r="PCO79" s="380"/>
      <c r="PCP79" s="376"/>
      <c r="PCQ79" s="376"/>
      <c r="PCR79" s="381"/>
      <c r="PCS79" s="381"/>
      <c r="PCT79" s="382"/>
      <c r="PCU79" s="383"/>
      <c r="PCV79" s="383"/>
      <c r="PCW79" s="383"/>
      <c r="PCX79" s="383"/>
      <c r="PCY79" s="383"/>
      <c r="PCZ79" s="383"/>
      <c r="PDA79" s="380"/>
      <c r="PDB79" s="376"/>
      <c r="PDC79" s="376"/>
      <c r="PDD79" s="381"/>
      <c r="PDE79" s="381"/>
      <c r="PDF79" s="382"/>
      <c r="PDG79" s="383"/>
      <c r="PDH79" s="383"/>
      <c r="PDI79" s="383"/>
      <c r="PDJ79" s="383"/>
      <c r="PDK79" s="383"/>
      <c r="PDL79" s="383"/>
      <c r="PDM79" s="380"/>
      <c r="PDN79" s="376"/>
      <c r="PDO79" s="376"/>
      <c r="PDP79" s="381"/>
      <c r="PDQ79" s="381"/>
      <c r="PDR79" s="382"/>
      <c r="PDS79" s="383"/>
      <c r="PDT79" s="383"/>
      <c r="PDU79" s="383"/>
      <c r="PDV79" s="383"/>
      <c r="PDW79" s="383"/>
      <c r="PDX79" s="383"/>
      <c r="PDY79" s="380"/>
      <c r="PDZ79" s="376"/>
      <c r="PEA79" s="376"/>
      <c r="PEB79" s="381"/>
      <c r="PEC79" s="381"/>
      <c r="PED79" s="382"/>
      <c r="PEE79" s="383"/>
      <c r="PEF79" s="383"/>
      <c r="PEG79" s="383"/>
      <c r="PEH79" s="383"/>
      <c r="PEI79" s="383"/>
      <c r="PEJ79" s="383"/>
      <c r="PEK79" s="380"/>
      <c r="PEL79" s="376"/>
      <c r="PEM79" s="376"/>
      <c r="PEN79" s="381"/>
      <c r="PEO79" s="381"/>
      <c r="PEP79" s="382"/>
      <c r="PEQ79" s="383"/>
      <c r="PER79" s="383"/>
      <c r="PES79" s="383"/>
      <c r="PET79" s="383"/>
      <c r="PEU79" s="383"/>
      <c r="PEV79" s="383"/>
      <c r="PEW79" s="380"/>
      <c r="PEX79" s="376"/>
      <c r="PEY79" s="376"/>
      <c r="PEZ79" s="381"/>
      <c r="PFA79" s="381"/>
      <c r="PFB79" s="382"/>
      <c r="PFC79" s="383"/>
      <c r="PFD79" s="383"/>
      <c r="PFE79" s="383"/>
      <c r="PFF79" s="383"/>
      <c r="PFG79" s="383"/>
      <c r="PFH79" s="383"/>
      <c r="PFI79" s="380"/>
      <c r="PFJ79" s="376"/>
      <c r="PFK79" s="376"/>
      <c r="PFL79" s="381"/>
      <c r="PFM79" s="381"/>
      <c r="PFN79" s="382"/>
      <c r="PFO79" s="383"/>
      <c r="PFP79" s="383"/>
      <c r="PFQ79" s="383"/>
      <c r="PFR79" s="383"/>
      <c r="PFS79" s="383"/>
      <c r="PFT79" s="383"/>
      <c r="PFU79" s="380"/>
      <c r="PFV79" s="376"/>
      <c r="PFW79" s="376"/>
      <c r="PFX79" s="381"/>
      <c r="PFY79" s="381"/>
      <c r="PFZ79" s="382"/>
      <c r="PGA79" s="383"/>
      <c r="PGB79" s="383"/>
      <c r="PGC79" s="383"/>
      <c r="PGD79" s="383"/>
      <c r="PGE79" s="383"/>
      <c r="PGF79" s="383"/>
      <c r="PGG79" s="380"/>
      <c r="PGH79" s="376"/>
      <c r="PGI79" s="376"/>
      <c r="PGJ79" s="381"/>
      <c r="PGK79" s="381"/>
      <c r="PGL79" s="382"/>
      <c r="PGM79" s="383"/>
      <c r="PGN79" s="383"/>
      <c r="PGO79" s="383"/>
      <c r="PGP79" s="383"/>
      <c r="PGQ79" s="383"/>
      <c r="PGR79" s="383"/>
      <c r="PGS79" s="380"/>
      <c r="PGT79" s="376"/>
      <c r="PGU79" s="376"/>
      <c r="PGV79" s="381"/>
      <c r="PGW79" s="381"/>
      <c r="PGX79" s="382"/>
      <c r="PGY79" s="383"/>
      <c r="PGZ79" s="383"/>
      <c r="PHA79" s="383"/>
      <c r="PHB79" s="383"/>
      <c r="PHC79" s="383"/>
      <c r="PHD79" s="383"/>
      <c r="PHE79" s="380"/>
      <c r="PHF79" s="376"/>
      <c r="PHG79" s="376"/>
      <c r="PHH79" s="381"/>
      <c r="PHI79" s="381"/>
      <c r="PHJ79" s="382"/>
      <c r="PHK79" s="383"/>
      <c r="PHL79" s="383"/>
      <c r="PHM79" s="383"/>
      <c r="PHN79" s="383"/>
      <c r="PHO79" s="383"/>
      <c r="PHP79" s="383"/>
      <c r="PHQ79" s="380"/>
      <c r="PHR79" s="376"/>
      <c r="PHS79" s="376"/>
      <c r="PHT79" s="381"/>
      <c r="PHU79" s="381"/>
      <c r="PHV79" s="382"/>
      <c r="PHW79" s="383"/>
      <c r="PHX79" s="383"/>
      <c r="PHY79" s="383"/>
      <c r="PHZ79" s="383"/>
      <c r="PIA79" s="383"/>
      <c r="PIB79" s="383"/>
      <c r="PIC79" s="380"/>
      <c r="PID79" s="376"/>
      <c r="PIE79" s="376"/>
      <c r="PIF79" s="381"/>
      <c r="PIG79" s="381"/>
      <c r="PIH79" s="382"/>
      <c r="PII79" s="383"/>
      <c r="PIJ79" s="383"/>
      <c r="PIK79" s="383"/>
      <c r="PIL79" s="383"/>
      <c r="PIM79" s="383"/>
      <c r="PIN79" s="383"/>
      <c r="PIO79" s="380"/>
      <c r="PIP79" s="376"/>
      <c r="PIQ79" s="376"/>
      <c r="PIR79" s="381"/>
      <c r="PIS79" s="381"/>
      <c r="PIT79" s="382"/>
      <c r="PIU79" s="383"/>
      <c r="PIV79" s="383"/>
      <c r="PIW79" s="383"/>
      <c r="PIX79" s="383"/>
      <c r="PIY79" s="383"/>
      <c r="PIZ79" s="383"/>
      <c r="PJA79" s="380"/>
      <c r="PJB79" s="376"/>
      <c r="PJC79" s="376"/>
      <c r="PJD79" s="381"/>
      <c r="PJE79" s="381"/>
      <c r="PJF79" s="382"/>
      <c r="PJG79" s="383"/>
      <c r="PJH79" s="383"/>
      <c r="PJI79" s="383"/>
      <c r="PJJ79" s="383"/>
      <c r="PJK79" s="383"/>
      <c r="PJL79" s="383"/>
      <c r="PJM79" s="380"/>
      <c r="PJN79" s="376"/>
      <c r="PJO79" s="376"/>
      <c r="PJP79" s="381"/>
      <c r="PJQ79" s="381"/>
      <c r="PJR79" s="382"/>
      <c r="PJS79" s="383"/>
      <c r="PJT79" s="383"/>
      <c r="PJU79" s="383"/>
      <c r="PJV79" s="383"/>
      <c r="PJW79" s="383"/>
      <c r="PJX79" s="383"/>
      <c r="PJY79" s="380"/>
      <c r="PJZ79" s="376"/>
      <c r="PKA79" s="376"/>
      <c r="PKB79" s="381"/>
      <c r="PKC79" s="381"/>
      <c r="PKD79" s="382"/>
      <c r="PKE79" s="383"/>
      <c r="PKF79" s="383"/>
      <c r="PKG79" s="383"/>
      <c r="PKH79" s="383"/>
      <c r="PKI79" s="383"/>
      <c r="PKJ79" s="383"/>
      <c r="PKK79" s="380"/>
      <c r="PKL79" s="376"/>
      <c r="PKM79" s="376"/>
      <c r="PKN79" s="381"/>
      <c r="PKO79" s="381"/>
      <c r="PKP79" s="382"/>
      <c r="PKQ79" s="383"/>
      <c r="PKR79" s="383"/>
      <c r="PKS79" s="383"/>
      <c r="PKT79" s="383"/>
      <c r="PKU79" s="383"/>
      <c r="PKV79" s="383"/>
      <c r="PKW79" s="380"/>
      <c r="PKX79" s="376"/>
      <c r="PKY79" s="376"/>
      <c r="PKZ79" s="381"/>
      <c r="PLA79" s="381"/>
      <c r="PLB79" s="382"/>
      <c r="PLC79" s="383"/>
      <c r="PLD79" s="383"/>
      <c r="PLE79" s="383"/>
      <c r="PLF79" s="383"/>
      <c r="PLG79" s="383"/>
      <c r="PLH79" s="383"/>
      <c r="PLI79" s="380"/>
      <c r="PLJ79" s="376"/>
      <c r="PLK79" s="376"/>
      <c r="PLL79" s="381"/>
      <c r="PLM79" s="381"/>
      <c r="PLN79" s="382"/>
      <c r="PLO79" s="383"/>
      <c r="PLP79" s="383"/>
      <c r="PLQ79" s="383"/>
      <c r="PLR79" s="383"/>
      <c r="PLS79" s="383"/>
      <c r="PLT79" s="383"/>
      <c r="PLU79" s="380"/>
      <c r="PLV79" s="376"/>
      <c r="PLW79" s="376"/>
      <c r="PLX79" s="381"/>
      <c r="PLY79" s="381"/>
      <c r="PLZ79" s="382"/>
      <c r="PMA79" s="383"/>
      <c r="PMB79" s="383"/>
      <c r="PMC79" s="383"/>
      <c r="PMD79" s="383"/>
      <c r="PME79" s="383"/>
      <c r="PMF79" s="383"/>
      <c r="PMG79" s="380"/>
      <c r="PMH79" s="376"/>
      <c r="PMI79" s="376"/>
      <c r="PMJ79" s="381"/>
      <c r="PMK79" s="381"/>
      <c r="PML79" s="382"/>
      <c r="PMM79" s="383"/>
      <c r="PMN79" s="383"/>
      <c r="PMO79" s="383"/>
      <c r="PMP79" s="383"/>
      <c r="PMQ79" s="383"/>
      <c r="PMR79" s="383"/>
      <c r="PMS79" s="380"/>
      <c r="PMT79" s="376"/>
      <c r="PMU79" s="376"/>
      <c r="PMV79" s="381"/>
      <c r="PMW79" s="381"/>
      <c r="PMX79" s="382"/>
      <c r="PMY79" s="383"/>
      <c r="PMZ79" s="383"/>
      <c r="PNA79" s="383"/>
      <c r="PNB79" s="383"/>
      <c r="PNC79" s="383"/>
      <c r="PND79" s="383"/>
      <c r="PNE79" s="380"/>
      <c r="PNF79" s="376"/>
      <c r="PNG79" s="376"/>
      <c r="PNH79" s="381"/>
      <c r="PNI79" s="381"/>
      <c r="PNJ79" s="382"/>
      <c r="PNK79" s="383"/>
      <c r="PNL79" s="383"/>
      <c r="PNM79" s="383"/>
      <c r="PNN79" s="383"/>
      <c r="PNO79" s="383"/>
      <c r="PNP79" s="383"/>
      <c r="PNQ79" s="380"/>
      <c r="PNR79" s="376"/>
      <c r="PNS79" s="376"/>
      <c r="PNT79" s="381"/>
      <c r="PNU79" s="381"/>
      <c r="PNV79" s="382"/>
      <c r="PNW79" s="383"/>
      <c r="PNX79" s="383"/>
      <c r="PNY79" s="383"/>
      <c r="PNZ79" s="383"/>
      <c r="POA79" s="383"/>
      <c r="POB79" s="383"/>
      <c r="POC79" s="380"/>
      <c r="POD79" s="376"/>
      <c r="POE79" s="376"/>
      <c r="POF79" s="381"/>
      <c r="POG79" s="381"/>
      <c r="POH79" s="382"/>
      <c r="POI79" s="383"/>
      <c r="POJ79" s="383"/>
      <c r="POK79" s="383"/>
      <c r="POL79" s="383"/>
      <c r="POM79" s="383"/>
      <c r="PON79" s="383"/>
      <c r="POO79" s="380"/>
      <c r="POP79" s="376"/>
      <c r="POQ79" s="376"/>
      <c r="POR79" s="381"/>
      <c r="POS79" s="381"/>
      <c r="POT79" s="382"/>
      <c r="POU79" s="383"/>
      <c r="POV79" s="383"/>
      <c r="POW79" s="383"/>
      <c r="POX79" s="383"/>
      <c r="POY79" s="383"/>
      <c r="POZ79" s="383"/>
      <c r="PPA79" s="380"/>
      <c r="PPB79" s="376"/>
      <c r="PPC79" s="376"/>
      <c r="PPD79" s="381"/>
      <c r="PPE79" s="381"/>
      <c r="PPF79" s="382"/>
      <c r="PPG79" s="383"/>
      <c r="PPH79" s="383"/>
      <c r="PPI79" s="383"/>
      <c r="PPJ79" s="383"/>
      <c r="PPK79" s="383"/>
      <c r="PPL79" s="383"/>
      <c r="PPM79" s="380"/>
      <c r="PPN79" s="376"/>
      <c r="PPO79" s="376"/>
      <c r="PPP79" s="381"/>
      <c r="PPQ79" s="381"/>
      <c r="PPR79" s="382"/>
      <c r="PPS79" s="383"/>
      <c r="PPT79" s="383"/>
      <c r="PPU79" s="383"/>
      <c r="PPV79" s="383"/>
      <c r="PPW79" s="383"/>
      <c r="PPX79" s="383"/>
      <c r="PPY79" s="380"/>
      <c r="PPZ79" s="376"/>
      <c r="PQA79" s="376"/>
      <c r="PQB79" s="381"/>
      <c r="PQC79" s="381"/>
      <c r="PQD79" s="382"/>
      <c r="PQE79" s="383"/>
      <c r="PQF79" s="383"/>
      <c r="PQG79" s="383"/>
      <c r="PQH79" s="383"/>
      <c r="PQI79" s="383"/>
      <c r="PQJ79" s="383"/>
      <c r="PQK79" s="380"/>
      <c r="PQL79" s="376"/>
      <c r="PQM79" s="376"/>
      <c r="PQN79" s="381"/>
      <c r="PQO79" s="381"/>
      <c r="PQP79" s="382"/>
      <c r="PQQ79" s="383"/>
      <c r="PQR79" s="383"/>
      <c r="PQS79" s="383"/>
      <c r="PQT79" s="383"/>
      <c r="PQU79" s="383"/>
      <c r="PQV79" s="383"/>
      <c r="PQW79" s="380"/>
      <c r="PQX79" s="376"/>
      <c r="PQY79" s="376"/>
      <c r="PQZ79" s="381"/>
      <c r="PRA79" s="381"/>
      <c r="PRB79" s="382"/>
      <c r="PRC79" s="383"/>
      <c r="PRD79" s="383"/>
      <c r="PRE79" s="383"/>
      <c r="PRF79" s="383"/>
      <c r="PRG79" s="383"/>
      <c r="PRH79" s="383"/>
      <c r="PRI79" s="380"/>
      <c r="PRJ79" s="376"/>
      <c r="PRK79" s="376"/>
      <c r="PRL79" s="381"/>
      <c r="PRM79" s="381"/>
      <c r="PRN79" s="382"/>
      <c r="PRO79" s="383"/>
      <c r="PRP79" s="383"/>
      <c r="PRQ79" s="383"/>
      <c r="PRR79" s="383"/>
      <c r="PRS79" s="383"/>
      <c r="PRT79" s="383"/>
      <c r="PRU79" s="380"/>
      <c r="PRV79" s="376"/>
      <c r="PRW79" s="376"/>
      <c r="PRX79" s="381"/>
      <c r="PRY79" s="381"/>
      <c r="PRZ79" s="382"/>
      <c r="PSA79" s="383"/>
      <c r="PSB79" s="383"/>
      <c r="PSC79" s="383"/>
      <c r="PSD79" s="383"/>
      <c r="PSE79" s="383"/>
      <c r="PSF79" s="383"/>
      <c r="PSG79" s="380"/>
      <c r="PSH79" s="376"/>
      <c r="PSI79" s="376"/>
      <c r="PSJ79" s="381"/>
      <c r="PSK79" s="381"/>
      <c r="PSL79" s="382"/>
      <c r="PSM79" s="383"/>
      <c r="PSN79" s="383"/>
      <c r="PSO79" s="383"/>
      <c r="PSP79" s="383"/>
      <c r="PSQ79" s="383"/>
      <c r="PSR79" s="383"/>
      <c r="PSS79" s="380"/>
      <c r="PST79" s="376"/>
      <c r="PSU79" s="376"/>
      <c r="PSV79" s="381"/>
      <c r="PSW79" s="381"/>
      <c r="PSX79" s="382"/>
      <c r="PSY79" s="383"/>
      <c r="PSZ79" s="383"/>
      <c r="PTA79" s="383"/>
      <c r="PTB79" s="383"/>
      <c r="PTC79" s="383"/>
      <c r="PTD79" s="383"/>
      <c r="PTE79" s="380"/>
      <c r="PTF79" s="376"/>
      <c r="PTG79" s="376"/>
      <c r="PTH79" s="381"/>
      <c r="PTI79" s="381"/>
      <c r="PTJ79" s="382"/>
      <c r="PTK79" s="383"/>
      <c r="PTL79" s="383"/>
      <c r="PTM79" s="383"/>
      <c r="PTN79" s="383"/>
      <c r="PTO79" s="383"/>
      <c r="PTP79" s="383"/>
      <c r="PTQ79" s="380"/>
      <c r="PTR79" s="376"/>
      <c r="PTS79" s="376"/>
      <c r="PTT79" s="381"/>
      <c r="PTU79" s="381"/>
      <c r="PTV79" s="382"/>
      <c r="PTW79" s="383"/>
      <c r="PTX79" s="383"/>
      <c r="PTY79" s="383"/>
      <c r="PTZ79" s="383"/>
      <c r="PUA79" s="383"/>
      <c r="PUB79" s="383"/>
      <c r="PUC79" s="380"/>
      <c r="PUD79" s="376"/>
      <c r="PUE79" s="376"/>
      <c r="PUF79" s="381"/>
      <c r="PUG79" s="381"/>
      <c r="PUH79" s="382"/>
      <c r="PUI79" s="383"/>
      <c r="PUJ79" s="383"/>
      <c r="PUK79" s="383"/>
      <c r="PUL79" s="383"/>
      <c r="PUM79" s="383"/>
      <c r="PUN79" s="383"/>
      <c r="PUO79" s="380"/>
      <c r="PUP79" s="376"/>
      <c r="PUQ79" s="376"/>
      <c r="PUR79" s="381"/>
      <c r="PUS79" s="381"/>
      <c r="PUT79" s="382"/>
      <c r="PUU79" s="383"/>
      <c r="PUV79" s="383"/>
      <c r="PUW79" s="383"/>
      <c r="PUX79" s="383"/>
      <c r="PUY79" s="383"/>
      <c r="PUZ79" s="383"/>
      <c r="PVA79" s="380"/>
      <c r="PVB79" s="376"/>
      <c r="PVC79" s="376"/>
      <c r="PVD79" s="381"/>
      <c r="PVE79" s="381"/>
      <c r="PVF79" s="382"/>
      <c r="PVG79" s="383"/>
      <c r="PVH79" s="383"/>
      <c r="PVI79" s="383"/>
      <c r="PVJ79" s="383"/>
      <c r="PVK79" s="383"/>
      <c r="PVL79" s="383"/>
      <c r="PVM79" s="380"/>
      <c r="PVN79" s="376"/>
      <c r="PVO79" s="376"/>
      <c r="PVP79" s="381"/>
      <c r="PVQ79" s="381"/>
      <c r="PVR79" s="382"/>
      <c r="PVS79" s="383"/>
      <c r="PVT79" s="383"/>
      <c r="PVU79" s="383"/>
      <c r="PVV79" s="383"/>
      <c r="PVW79" s="383"/>
      <c r="PVX79" s="383"/>
      <c r="PVY79" s="380"/>
      <c r="PVZ79" s="376"/>
      <c r="PWA79" s="376"/>
      <c r="PWB79" s="381"/>
      <c r="PWC79" s="381"/>
      <c r="PWD79" s="382"/>
      <c r="PWE79" s="383"/>
      <c r="PWF79" s="383"/>
      <c r="PWG79" s="383"/>
      <c r="PWH79" s="383"/>
      <c r="PWI79" s="383"/>
      <c r="PWJ79" s="383"/>
      <c r="PWK79" s="380"/>
      <c r="PWL79" s="376"/>
      <c r="PWM79" s="376"/>
      <c r="PWN79" s="381"/>
      <c r="PWO79" s="381"/>
      <c r="PWP79" s="382"/>
      <c r="PWQ79" s="383"/>
      <c r="PWR79" s="383"/>
      <c r="PWS79" s="383"/>
      <c r="PWT79" s="383"/>
      <c r="PWU79" s="383"/>
      <c r="PWV79" s="383"/>
      <c r="PWW79" s="380"/>
      <c r="PWX79" s="376"/>
      <c r="PWY79" s="376"/>
      <c r="PWZ79" s="381"/>
      <c r="PXA79" s="381"/>
      <c r="PXB79" s="382"/>
      <c r="PXC79" s="383"/>
      <c r="PXD79" s="383"/>
      <c r="PXE79" s="383"/>
      <c r="PXF79" s="383"/>
      <c r="PXG79" s="383"/>
      <c r="PXH79" s="383"/>
      <c r="PXI79" s="380"/>
      <c r="PXJ79" s="376"/>
      <c r="PXK79" s="376"/>
      <c r="PXL79" s="381"/>
      <c r="PXM79" s="381"/>
      <c r="PXN79" s="382"/>
      <c r="PXO79" s="383"/>
      <c r="PXP79" s="383"/>
      <c r="PXQ79" s="383"/>
      <c r="PXR79" s="383"/>
      <c r="PXS79" s="383"/>
      <c r="PXT79" s="383"/>
      <c r="PXU79" s="380"/>
      <c r="PXV79" s="376"/>
      <c r="PXW79" s="376"/>
      <c r="PXX79" s="381"/>
      <c r="PXY79" s="381"/>
      <c r="PXZ79" s="382"/>
      <c r="PYA79" s="383"/>
      <c r="PYB79" s="383"/>
      <c r="PYC79" s="383"/>
      <c r="PYD79" s="383"/>
      <c r="PYE79" s="383"/>
      <c r="PYF79" s="383"/>
      <c r="PYG79" s="380"/>
      <c r="PYH79" s="376"/>
      <c r="PYI79" s="376"/>
      <c r="PYJ79" s="381"/>
      <c r="PYK79" s="381"/>
      <c r="PYL79" s="382"/>
      <c r="PYM79" s="383"/>
      <c r="PYN79" s="383"/>
      <c r="PYO79" s="383"/>
      <c r="PYP79" s="383"/>
      <c r="PYQ79" s="383"/>
      <c r="PYR79" s="383"/>
      <c r="PYS79" s="380"/>
      <c r="PYT79" s="376"/>
      <c r="PYU79" s="376"/>
      <c r="PYV79" s="381"/>
      <c r="PYW79" s="381"/>
      <c r="PYX79" s="382"/>
      <c r="PYY79" s="383"/>
      <c r="PYZ79" s="383"/>
      <c r="PZA79" s="383"/>
      <c r="PZB79" s="383"/>
      <c r="PZC79" s="383"/>
      <c r="PZD79" s="383"/>
      <c r="PZE79" s="380"/>
      <c r="PZF79" s="376"/>
      <c r="PZG79" s="376"/>
      <c r="PZH79" s="381"/>
      <c r="PZI79" s="381"/>
      <c r="PZJ79" s="382"/>
      <c r="PZK79" s="383"/>
      <c r="PZL79" s="383"/>
      <c r="PZM79" s="383"/>
      <c r="PZN79" s="383"/>
      <c r="PZO79" s="383"/>
      <c r="PZP79" s="383"/>
      <c r="PZQ79" s="380"/>
      <c r="PZR79" s="376"/>
      <c r="PZS79" s="376"/>
      <c r="PZT79" s="381"/>
      <c r="PZU79" s="381"/>
      <c r="PZV79" s="382"/>
      <c r="PZW79" s="383"/>
      <c r="PZX79" s="383"/>
      <c r="PZY79" s="383"/>
      <c r="PZZ79" s="383"/>
      <c r="QAA79" s="383"/>
      <c r="QAB79" s="383"/>
      <c r="QAC79" s="380"/>
      <c r="QAD79" s="376"/>
      <c r="QAE79" s="376"/>
      <c r="QAF79" s="381"/>
      <c r="QAG79" s="381"/>
      <c r="QAH79" s="382"/>
      <c r="QAI79" s="383"/>
      <c r="QAJ79" s="383"/>
      <c r="QAK79" s="383"/>
      <c r="QAL79" s="383"/>
      <c r="QAM79" s="383"/>
      <c r="QAN79" s="383"/>
      <c r="QAO79" s="380"/>
      <c r="QAP79" s="376"/>
      <c r="QAQ79" s="376"/>
      <c r="QAR79" s="381"/>
      <c r="QAS79" s="381"/>
      <c r="QAT79" s="382"/>
      <c r="QAU79" s="383"/>
      <c r="QAV79" s="383"/>
      <c r="QAW79" s="383"/>
      <c r="QAX79" s="383"/>
      <c r="QAY79" s="383"/>
      <c r="QAZ79" s="383"/>
      <c r="QBA79" s="380"/>
      <c r="QBB79" s="376"/>
      <c r="QBC79" s="376"/>
      <c r="QBD79" s="381"/>
      <c r="QBE79" s="381"/>
      <c r="QBF79" s="382"/>
      <c r="QBG79" s="383"/>
      <c r="QBH79" s="383"/>
      <c r="QBI79" s="383"/>
      <c r="QBJ79" s="383"/>
      <c r="QBK79" s="383"/>
      <c r="QBL79" s="383"/>
      <c r="QBM79" s="380"/>
      <c r="QBN79" s="376"/>
      <c r="QBO79" s="376"/>
      <c r="QBP79" s="381"/>
      <c r="QBQ79" s="381"/>
      <c r="QBR79" s="382"/>
      <c r="QBS79" s="383"/>
      <c r="QBT79" s="383"/>
      <c r="QBU79" s="383"/>
      <c r="QBV79" s="383"/>
      <c r="QBW79" s="383"/>
      <c r="QBX79" s="383"/>
      <c r="QBY79" s="380"/>
      <c r="QBZ79" s="376"/>
      <c r="QCA79" s="376"/>
      <c r="QCB79" s="381"/>
      <c r="QCC79" s="381"/>
      <c r="QCD79" s="382"/>
      <c r="QCE79" s="383"/>
      <c r="QCF79" s="383"/>
      <c r="QCG79" s="383"/>
      <c r="QCH79" s="383"/>
      <c r="QCI79" s="383"/>
      <c r="QCJ79" s="383"/>
      <c r="QCK79" s="380"/>
      <c r="QCL79" s="376"/>
      <c r="QCM79" s="376"/>
      <c r="QCN79" s="381"/>
      <c r="QCO79" s="381"/>
      <c r="QCP79" s="382"/>
      <c r="QCQ79" s="383"/>
      <c r="QCR79" s="383"/>
      <c r="QCS79" s="383"/>
      <c r="QCT79" s="383"/>
      <c r="QCU79" s="383"/>
      <c r="QCV79" s="383"/>
      <c r="QCW79" s="380"/>
      <c r="QCX79" s="376"/>
      <c r="QCY79" s="376"/>
      <c r="QCZ79" s="381"/>
      <c r="QDA79" s="381"/>
      <c r="QDB79" s="382"/>
      <c r="QDC79" s="383"/>
      <c r="QDD79" s="383"/>
      <c r="QDE79" s="383"/>
      <c r="QDF79" s="383"/>
      <c r="QDG79" s="383"/>
      <c r="QDH79" s="383"/>
      <c r="QDI79" s="380"/>
      <c r="QDJ79" s="376"/>
      <c r="QDK79" s="376"/>
      <c r="QDL79" s="381"/>
      <c r="QDM79" s="381"/>
      <c r="QDN79" s="382"/>
      <c r="QDO79" s="383"/>
      <c r="QDP79" s="383"/>
      <c r="QDQ79" s="383"/>
      <c r="QDR79" s="383"/>
      <c r="QDS79" s="383"/>
      <c r="QDT79" s="383"/>
      <c r="QDU79" s="380"/>
      <c r="QDV79" s="376"/>
      <c r="QDW79" s="376"/>
      <c r="QDX79" s="381"/>
      <c r="QDY79" s="381"/>
      <c r="QDZ79" s="382"/>
      <c r="QEA79" s="383"/>
      <c r="QEB79" s="383"/>
      <c r="QEC79" s="383"/>
      <c r="QED79" s="383"/>
      <c r="QEE79" s="383"/>
      <c r="QEF79" s="383"/>
      <c r="QEG79" s="380"/>
      <c r="QEH79" s="376"/>
      <c r="QEI79" s="376"/>
      <c r="QEJ79" s="381"/>
      <c r="QEK79" s="381"/>
      <c r="QEL79" s="382"/>
      <c r="QEM79" s="383"/>
      <c r="QEN79" s="383"/>
      <c r="QEO79" s="383"/>
      <c r="QEP79" s="383"/>
      <c r="QEQ79" s="383"/>
      <c r="QER79" s="383"/>
      <c r="QES79" s="380"/>
      <c r="QET79" s="376"/>
      <c r="QEU79" s="376"/>
      <c r="QEV79" s="381"/>
      <c r="QEW79" s="381"/>
      <c r="QEX79" s="382"/>
      <c r="QEY79" s="383"/>
      <c r="QEZ79" s="383"/>
      <c r="QFA79" s="383"/>
      <c r="QFB79" s="383"/>
      <c r="QFC79" s="383"/>
      <c r="QFD79" s="383"/>
      <c r="QFE79" s="380"/>
      <c r="QFF79" s="376"/>
      <c r="QFG79" s="376"/>
      <c r="QFH79" s="381"/>
      <c r="QFI79" s="381"/>
      <c r="QFJ79" s="382"/>
      <c r="QFK79" s="383"/>
      <c r="QFL79" s="383"/>
      <c r="QFM79" s="383"/>
      <c r="QFN79" s="383"/>
      <c r="QFO79" s="383"/>
      <c r="QFP79" s="383"/>
      <c r="QFQ79" s="380"/>
      <c r="QFR79" s="376"/>
      <c r="QFS79" s="376"/>
      <c r="QFT79" s="381"/>
      <c r="QFU79" s="381"/>
      <c r="QFV79" s="382"/>
      <c r="QFW79" s="383"/>
      <c r="QFX79" s="383"/>
      <c r="QFY79" s="383"/>
      <c r="QFZ79" s="383"/>
      <c r="QGA79" s="383"/>
      <c r="QGB79" s="383"/>
      <c r="QGC79" s="380"/>
      <c r="QGD79" s="376"/>
      <c r="QGE79" s="376"/>
      <c r="QGF79" s="381"/>
      <c r="QGG79" s="381"/>
      <c r="QGH79" s="382"/>
      <c r="QGI79" s="383"/>
      <c r="QGJ79" s="383"/>
      <c r="QGK79" s="383"/>
      <c r="QGL79" s="383"/>
      <c r="QGM79" s="383"/>
      <c r="QGN79" s="383"/>
      <c r="QGO79" s="380"/>
      <c r="QGP79" s="376"/>
      <c r="QGQ79" s="376"/>
      <c r="QGR79" s="381"/>
      <c r="QGS79" s="381"/>
      <c r="QGT79" s="382"/>
      <c r="QGU79" s="383"/>
      <c r="QGV79" s="383"/>
      <c r="QGW79" s="383"/>
      <c r="QGX79" s="383"/>
      <c r="QGY79" s="383"/>
      <c r="QGZ79" s="383"/>
      <c r="QHA79" s="380"/>
      <c r="QHB79" s="376"/>
      <c r="QHC79" s="376"/>
      <c r="QHD79" s="381"/>
      <c r="QHE79" s="381"/>
      <c r="QHF79" s="382"/>
      <c r="QHG79" s="383"/>
      <c r="QHH79" s="383"/>
      <c r="QHI79" s="383"/>
      <c r="QHJ79" s="383"/>
      <c r="QHK79" s="383"/>
      <c r="QHL79" s="383"/>
      <c r="QHM79" s="380"/>
      <c r="QHN79" s="376"/>
      <c r="QHO79" s="376"/>
      <c r="QHP79" s="381"/>
      <c r="QHQ79" s="381"/>
      <c r="QHR79" s="382"/>
      <c r="QHS79" s="383"/>
      <c r="QHT79" s="383"/>
      <c r="QHU79" s="383"/>
      <c r="QHV79" s="383"/>
      <c r="QHW79" s="383"/>
      <c r="QHX79" s="383"/>
      <c r="QHY79" s="380"/>
      <c r="QHZ79" s="376"/>
      <c r="QIA79" s="376"/>
      <c r="QIB79" s="381"/>
      <c r="QIC79" s="381"/>
      <c r="QID79" s="382"/>
      <c r="QIE79" s="383"/>
      <c r="QIF79" s="383"/>
      <c r="QIG79" s="383"/>
      <c r="QIH79" s="383"/>
      <c r="QII79" s="383"/>
      <c r="QIJ79" s="383"/>
      <c r="QIK79" s="380"/>
      <c r="QIL79" s="376"/>
      <c r="QIM79" s="376"/>
      <c r="QIN79" s="381"/>
      <c r="QIO79" s="381"/>
      <c r="QIP79" s="382"/>
      <c r="QIQ79" s="383"/>
      <c r="QIR79" s="383"/>
      <c r="QIS79" s="383"/>
      <c r="QIT79" s="383"/>
      <c r="QIU79" s="383"/>
      <c r="QIV79" s="383"/>
      <c r="QIW79" s="380"/>
      <c r="QIX79" s="376"/>
      <c r="QIY79" s="376"/>
      <c r="QIZ79" s="381"/>
      <c r="QJA79" s="381"/>
      <c r="QJB79" s="382"/>
      <c r="QJC79" s="383"/>
      <c r="QJD79" s="383"/>
      <c r="QJE79" s="383"/>
      <c r="QJF79" s="383"/>
      <c r="QJG79" s="383"/>
      <c r="QJH79" s="383"/>
      <c r="QJI79" s="380"/>
      <c r="QJJ79" s="376"/>
      <c r="QJK79" s="376"/>
      <c r="QJL79" s="381"/>
      <c r="QJM79" s="381"/>
      <c r="QJN79" s="382"/>
      <c r="QJO79" s="383"/>
      <c r="QJP79" s="383"/>
      <c r="QJQ79" s="383"/>
      <c r="QJR79" s="383"/>
      <c r="QJS79" s="383"/>
      <c r="QJT79" s="383"/>
      <c r="QJU79" s="380"/>
      <c r="QJV79" s="376"/>
      <c r="QJW79" s="376"/>
      <c r="QJX79" s="381"/>
      <c r="QJY79" s="381"/>
      <c r="QJZ79" s="382"/>
      <c r="QKA79" s="383"/>
      <c r="QKB79" s="383"/>
      <c r="QKC79" s="383"/>
      <c r="QKD79" s="383"/>
      <c r="QKE79" s="383"/>
      <c r="QKF79" s="383"/>
      <c r="QKG79" s="380"/>
      <c r="QKH79" s="376"/>
      <c r="QKI79" s="376"/>
      <c r="QKJ79" s="381"/>
      <c r="QKK79" s="381"/>
      <c r="QKL79" s="382"/>
      <c r="QKM79" s="383"/>
      <c r="QKN79" s="383"/>
      <c r="QKO79" s="383"/>
      <c r="QKP79" s="383"/>
      <c r="QKQ79" s="383"/>
      <c r="QKR79" s="383"/>
      <c r="QKS79" s="380"/>
      <c r="QKT79" s="376"/>
      <c r="QKU79" s="376"/>
      <c r="QKV79" s="381"/>
      <c r="QKW79" s="381"/>
      <c r="QKX79" s="382"/>
      <c r="QKY79" s="383"/>
      <c r="QKZ79" s="383"/>
      <c r="QLA79" s="383"/>
      <c r="QLB79" s="383"/>
      <c r="QLC79" s="383"/>
      <c r="QLD79" s="383"/>
      <c r="QLE79" s="380"/>
      <c r="QLF79" s="376"/>
      <c r="QLG79" s="376"/>
      <c r="QLH79" s="381"/>
      <c r="QLI79" s="381"/>
      <c r="QLJ79" s="382"/>
      <c r="QLK79" s="383"/>
      <c r="QLL79" s="383"/>
      <c r="QLM79" s="383"/>
      <c r="QLN79" s="383"/>
      <c r="QLO79" s="383"/>
      <c r="QLP79" s="383"/>
      <c r="QLQ79" s="380"/>
      <c r="QLR79" s="376"/>
      <c r="QLS79" s="376"/>
      <c r="QLT79" s="381"/>
      <c r="QLU79" s="381"/>
      <c r="QLV79" s="382"/>
      <c r="QLW79" s="383"/>
      <c r="QLX79" s="383"/>
      <c r="QLY79" s="383"/>
      <c r="QLZ79" s="383"/>
      <c r="QMA79" s="383"/>
      <c r="QMB79" s="383"/>
      <c r="QMC79" s="380"/>
      <c r="QMD79" s="376"/>
      <c r="QME79" s="376"/>
      <c r="QMF79" s="381"/>
      <c r="QMG79" s="381"/>
      <c r="QMH79" s="382"/>
      <c r="QMI79" s="383"/>
      <c r="QMJ79" s="383"/>
      <c r="QMK79" s="383"/>
      <c r="QML79" s="383"/>
      <c r="QMM79" s="383"/>
      <c r="QMN79" s="383"/>
      <c r="QMO79" s="380"/>
      <c r="QMP79" s="376"/>
      <c r="QMQ79" s="376"/>
      <c r="QMR79" s="381"/>
      <c r="QMS79" s="381"/>
      <c r="QMT79" s="382"/>
      <c r="QMU79" s="383"/>
      <c r="QMV79" s="383"/>
      <c r="QMW79" s="383"/>
      <c r="QMX79" s="383"/>
      <c r="QMY79" s="383"/>
      <c r="QMZ79" s="383"/>
      <c r="QNA79" s="380"/>
      <c r="QNB79" s="376"/>
      <c r="QNC79" s="376"/>
      <c r="QND79" s="381"/>
      <c r="QNE79" s="381"/>
      <c r="QNF79" s="382"/>
      <c r="QNG79" s="383"/>
      <c r="QNH79" s="383"/>
      <c r="QNI79" s="383"/>
      <c r="QNJ79" s="383"/>
      <c r="QNK79" s="383"/>
      <c r="QNL79" s="383"/>
      <c r="QNM79" s="380"/>
      <c r="QNN79" s="376"/>
      <c r="QNO79" s="376"/>
      <c r="QNP79" s="381"/>
      <c r="QNQ79" s="381"/>
      <c r="QNR79" s="382"/>
      <c r="QNS79" s="383"/>
      <c r="QNT79" s="383"/>
      <c r="QNU79" s="383"/>
      <c r="QNV79" s="383"/>
      <c r="QNW79" s="383"/>
      <c r="QNX79" s="383"/>
      <c r="QNY79" s="380"/>
      <c r="QNZ79" s="376"/>
      <c r="QOA79" s="376"/>
      <c r="QOB79" s="381"/>
      <c r="QOC79" s="381"/>
      <c r="QOD79" s="382"/>
      <c r="QOE79" s="383"/>
      <c r="QOF79" s="383"/>
      <c r="QOG79" s="383"/>
      <c r="QOH79" s="383"/>
      <c r="QOI79" s="383"/>
      <c r="QOJ79" s="383"/>
      <c r="QOK79" s="380"/>
      <c r="QOL79" s="376"/>
      <c r="QOM79" s="376"/>
      <c r="QON79" s="381"/>
      <c r="QOO79" s="381"/>
      <c r="QOP79" s="382"/>
      <c r="QOQ79" s="383"/>
      <c r="QOR79" s="383"/>
      <c r="QOS79" s="383"/>
      <c r="QOT79" s="383"/>
      <c r="QOU79" s="383"/>
      <c r="QOV79" s="383"/>
      <c r="QOW79" s="380"/>
      <c r="QOX79" s="376"/>
      <c r="QOY79" s="376"/>
      <c r="QOZ79" s="381"/>
      <c r="QPA79" s="381"/>
      <c r="QPB79" s="382"/>
      <c r="QPC79" s="383"/>
      <c r="QPD79" s="383"/>
      <c r="QPE79" s="383"/>
      <c r="QPF79" s="383"/>
      <c r="QPG79" s="383"/>
      <c r="QPH79" s="383"/>
      <c r="QPI79" s="380"/>
      <c r="QPJ79" s="376"/>
      <c r="QPK79" s="376"/>
      <c r="QPL79" s="381"/>
      <c r="QPM79" s="381"/>
      <c r="QPN79" s="382"/>
      <c r="QPO79" s="383"/>
      <c r="QPP79" s="383"/>
      <c r="QPQ79" s="383"/>
      <c r="QPR79" s="383"/>
      <c r="QPS79" s="383"/>
      <c r="QPT79" s="383"/>
      <c r="QPU79" s="380"/>
      <c r="QPV79" s="376"/>
      <c r="QPW79" s="376"/>
      <c r="QPX79" s="381"/>
      <c r="QPY79" s="381"/>
      <c r="QPZ79" s="382"/>
      <c r="QQA79" s="383"/>
      <c r="QQB79" s="383"/>
      <c r="QQC79" s="383"/>
      <c r="QQD79" s="383"/>
      <c r="QQE79" s="383"/>
      <c r="QQF79" s="383"/>
      <c r="QQG79" s="380"/>
      <c r="QQH79" s="376"/>
      <c r="QQI79" s="376"/>
      <c r="QQJ79" s="381"/>
      <c r="QQK79" s="381"/>
      <c r="QQL79" s="382"/>
      <c r="QQM79" s="383"/>
      <c r="QQN79" s="383"/>
      <c r="QQO79" s="383"/>
      <c r="QQP79" s="383"/>
      <c r="QQQ79" s="383"/>
      <c r="QQR79" s="383"/>
      <c r="QQS79" s="380"/>
      <c r="QQT79" s="376"/>
      <c r="QQU79" s="376"/>
      <c r="QQV79" s="381"/>
      <c r="QQW79" s="381"/>
      <c r="QQX79" s="382"/>
      <c r="QQY79" s="383"/>
      <c r="QQZ79" s="383"/>
      <c r="QRA79" s="383"/>
      <c r="QRB79" s="383"/>
      <c r="QRC79" s="383"/>
      <c r="QRD79" s="383"/>
      <c r="QRE79" s="380"/>
      <c r="QRF79" s="376"/>
      <c r="QRG79" s="376"/>
      <c r="QRH79" s="381"/>
      <c r="QRI79" s="381"/>
      <c r="QRJ79" s="382"/>
      <c r="QRK79" s="383"/>
      <c r="QRL79" s="383"/>
      <c r="QRM79" s="383"/>
      <c r="QRN79" s="383"/>
      <c r="QRO79" s="383"/>
      <c r="QRP79" s="383"/>
      <c r="QRQ79" s="380"/>
      <c r="QRR79" s="376"/>
      <c r="QRS79" s="376"/>
      <c r="QRT79" s="381"/>
      <c r="QRU79" s="381"/>
      <c r="QRV79" s="382"/>
      <c r="QRW79" s="383"/>
      <c r="QRX79" s="383"/>
      <c r="QRY79" s="383"/>
      <c r="QRZ79" s="383"/>
      <c r="QSA79" s="383"/>
      <c r="QSB79" s="383"/>
      <c r="QSC79" s="380"/>
      <c r="QSD79" s="376"/>
      <c r="QSE79" s="376"/>
      <c r="QSF79" s="381"/>
      <c r="QSG79" s="381"/>
      <c r="QSH79" s="382"/>
      <c r="QSI79" s="383"/>
      <c r="QSJ79" s="383"/>
      <c r="QSK79" s="383"/>
      <c r="QSL79" s="383"/>
      <c r="QSM79" s="383"/>
      <c r="QSN79" s="383"/>
      <c r="QSO79" s="380"/>
      <c r="QSP79" s="376"/>
      <c r="QSQ79" s="376"/>
      <c r="QSR79" s="381"/>
      <c r="QSS79" s="381"/>
      <c r="QST79" s="382"/>
      <c r="QSU79" s="383"/>
      <c r="QSV79" s="383"/>
      <c r="QSW79" s="383"/>
      <c r="QSX79" s="383"/>
      <c r="QSY79" s="383"/>
      <c r="QSZ79" s="383"/>
      <c r="QTA79" s="380"/>
      <c r="QTB79" s="376"/>
      <c r="QTC79" s="376"/>
      <c r="QTD79" s="381"/>
      <c r="QTE79" s="381"/>
      <c r="QTF79" s="382"/>
      <c r="QTG79" s="383"/>
      <c r="QTH79" s="383"/>
      <c r="QTI79" s="383"/>
      <c r="QTJ79" s="383"/>
      <c r="QTK79" s="383"/>
      <c r="QTL79" s="383"/>
      <c r="QTM79" s="380"/>
      <c r="QTN79" s="376"/>
      <c r="QTO79" s="376"/>
      <c r="QTP79" s="381"/>
      <c r="QTQ79" s="381"/>
      <c r="QTR79" s="382"/>
      <c r="QTS79" s="383"/>
      <c r="QTT79" s="383"/>
      <c r="QTU79" s="383"/>
      <c r="QTV79" s="383"/>
      <c r="QTW79" s="383"/>
      <c r="QTX79" s="383"/>
      <c r="QTY79" s="380"/>
      <c r="QTZ79" s="376"/>
      <c r="QUA79" s="376"/>
      <c r="QUB79" s="381"/>
      <c r="QUC79" s="381"/>
      <c r="QUD79" s="382"/>
      <c r="QUE79" s="383"/>
      <c r="QUF79" s="383"/>
      <c r="QUG79" s="383"/>
      <c r="QUH79" s="383"/>
      <c r="QUI79" s="383"/>
      <c r="QUJ79" s="383"/>
      <c r="QUK79" s="380"/>
      <c r="QUL79" s="376"/>
      <c r="QUM79" s="376"/>
      <c r="QUN79" s="381"/>
      <c r="QUO79" s="381"/>
      <c r="QUP79" s="382"/>
      <c r="QUQ79" s="383"/>
      <c r="QUR79" s="383"/>
      <c r="QUS79" s="383"/>
      <c r="QUT79" s="383"/>
      <c r="QUU79" s="383"/>
      <c r="QUV79" s="383"/>
      <c r="QUW79" s="380"/>
      <c r="QUX79" s="376"/>
      <c r="QUY79" s="376"/>
      <c r="QUZ79" s="381"/>
      <c r="QVA79" s="381"/>
      <c r="QVB79" s="382"/>
      <c r="QVC79" s="383"/>
      <c r="QVD79" s="383"/>
      <c r="QVE79" s="383"/>
      <c r="QVF79" s="383"/>
      <c r="QVG79" s="383"/>
      <c r="QVH79" s="383"/>
      <c r="QVI79" s="380"/>
      <c r="QVJ79" s="376"/>
      <c r="QVK79" s="376"/>
      <c r="QVL79" s="381"/>
      <c r="QVM79" s="381"/>
      <c r="QVN79" s="382"/>
      <c r="QVO79" s="383"/>
      <c r="QVP79" s="383"/>
      <c r="QVQ79" s="383"/>
      <c r="QVR79" s="383"/>
      <c r="QVS79" s="383"/>
      <c r="QVT79" s="383"/>
      <c r="QVU79" s="380"/>
      <c r="QVV79" s="376"/>
      <c r="QVW79" s="376"/>
      <c r="QVX79" s="381"/>
      <c r="QVY79" s="381"/>
      <c r="QVZ79" s="382"/>
      <c r="QWA79" s="383"/>
      <c r="QWB79" s="383"/>
      <c r="QWC79" s="383"/>
      <c r="QWD79" s="383"/>
      <c r="QWE79" s="383"/>
      <c r="QWF79" s="383"/>
      <c r="QWG79" s="380"/>
      <c r="QWH79" s="376"/>
      <c r="QWI79" s="376"/>
      <c r="QWJ79" s="381"/>
      <c r="QWK79" s="381"/>
      <c r="QWL79" s="382"/>
      <c r="QWM79" s="383"/>
      <c r="QWN79" s="383"/>
      <c r="QWO79" s="383"/>
      <c r="QWP79" s="383"/>
      <c r="QWQ79" s="383"/>
      <c r="QWR79" s="383"/>
      <c r="QWS79" s="380"/>
      <c r="QWT79" s="376"/>
      <c r="QWU79" s="376"/>
      <c r="QWV79" s="381"/>
      <c r="QWW79" s="381"/>
      <c r="QWX79" s="382"/>
      <c r="QWY79" s="383"/>
      <c r="QWZ79" s="383"/>
      <c r="QXA79" s="383"/>
      <c r="QXB79" s="383"/>
      <c r="QXC79" s="383"/>
      <c r="QXD79" s="383"/>
      <c r="QXE79" s="380"/>
      <c r="QXF79" s="376"/>
      <c r="QXG79" s="376"/>
      <c r="QXH79" s="381"/>
      <c r="QXI79" s="381"/>
      <c r="QXJ79" s="382"/>
      <c r="QXK79" s="383"/>
      <c r="QXL79" s="383"/>
      <c r="QXM79" s="383"/>
      <c r="QXN79" s="383"/>
      <c r="QXO79" s="383"/>
      <c r="QXP79" s="383"/>
      <c r="QXQ79" s="380"/>
      <c r="QXR79" s="376"/>
      <c r="QXS79" s="376"/>
      <c r="QXT79" s="381"/>
      <c r="QXU79" s="381"/>
      <c r="QXV79" s="382"/>
      <c r="QXW79" s="383"/>
      <c r="QXX79" s="383"/>
      <c r="QXY79" s="383"/>
      <c r="QXZ79" s="383"/>
      <c r="QYA79" s="383"/>
      <c r="QYB79" s="383"/>
      <c r="QYC79" s="380"/>
      <c r="QYD79" s="376"/>
      <c r="QYE79" s="376"/>
      <c r="QYF79" s="381"/>
      <c r="QYG79" s="381"/>
      <c r="QYH79" s="382"/>
      <c r="QYI79" s="383"/>
      <c r="QYJ79" s="383"/>
      <c r="QYK79" s="383"/>
      <c r="QYL79" s="383"/>
      <c r="QYM79" s="383"/>
      <c r="QYN79" s="383"/>
      <c r="QYO79" s="380"/>
      <c r="QYP79" s="376"/>
      <c r="QYQ79" s="376"/>
      <c r="QYR79" s="381"/>
      <c r="QYS79" s="381"/>
      <c r="QYT79" s="382"/>
      <c r="QYU79" s="383"/>
      <c r="QYV79" s="383"/>
      <c r="QYW79" s="383"/>
      <c r="QYX79" s="383"/>
      <c r="QYY79" s="383"/>
      <c r="QYZ79" s="383"/>
      <c r="QZA79" s="380"/>
      <c r="QZB79" s="376"/>
      <c r="QZC79" s="376"/>
      <c r="QZD79" s="381"/>
      <c r="QZE79" s="381"/>
      <c r="QZF79" s="382"/>
      <c r="QZG79" s="383"/>
      <c r="QZH79" s="383"/>
      <c r="QZI79" s="383"/>
      <c r="QZJ79" s="383"/>
      <c r="QZK79" s="383"/>
      <c r="QZL79" s="383"/>
      <c r="QZM79" s="380"/>
      <c r="QZN79" s="376"/>
      <c r="QZO79" s="376"/>
      <c r="QZP79" s="381"/>
      <c r="QZQ79" s="381"/>
      <c r="QZR79" s="382"/>
      <c r="QZS79" s="383"/>
      <c r="QZT79" s="383"/>
      <c r="QZU79" s="383"/>
      <c r="QZV79" s="383"/>
      <c r="QZW79" s="383"/>
      <c r="QZX79" s="383"/>
      <c r="QZY79" s="380"/>
      <c r="QZZ79" s="376"/>
      <c r="RAA79" s="376"/>
      <c r="RAB79" s="381"/>
      <c r="RAC79" s="381"/>
      <c r="RAD79" s="382"/>
      <c r="RAE79" s="383"/>
      <c r="RAF79" s="383"/>
      <c r="RAG79" s="383"/>
      <c r="RAH79" s="383"/>
      <c r="RAI79" s="383"/>
      <c r="RAJ79" s="383"/>
      <c r="RAK79" s="380"/>
      <c r="RAL79" s="376"/>
      <c r="RAM79" s="376"/>
      <c r="RAN79" s="381"/>
      <c r="RAO79" s="381"/>
      <c r="RAP79" s="382"/>
      <c r="RAQ79" s="383"/>
      <c r="RAR79" s="383"/>
      <c r="RAS79" s="383"/>
      <c r="RAT79" s="383"/>
      <c r="RAU79" s="383"/>
      <c r="RAV79" s="383"/>
      <c r="RAW79" s="380"/>
      <c r="RAX79" s="376"/>
      <c r="RAY79" s="376"/>
      <c r="RAZ79" s="381"/>
      <c r="RBA79" s="381"/>
      <c r="RBB79" s="382"/>
      <c r="RBC79" s="383"/>
      <c r="RBD79" s="383"/>
      <c r="RBE79" s="383"/>
      <c r="RBF79" s="383"/>
      <c r="RBG79" s="383"/>
      <c r="RBH79" s="383"/>
      <c r="RBI79" s="380"/>
      <c r="RBJ79" s="376"/>
      <c r="RBK79" s="376"/>
      <c r="RBL79" s="381"/>
      <c r="RBM79" s="381"/>
      <c r="RBN79" s="382"/>
      <c r="RBO79" s="383"/>
      <c r="RBP79" s="383"/>
      <c r="RBQ79" s="383"/>
      <c r="RBR79" s="383"/>
      <c r="RBS79" s="383"/>
      <c r="RBT79" s="383"/>
      <c r="RBU79" s="380"/>
      <c r="RBV79" s="376"/>
      <c r="RBW79" s="376"/>
      <c r="RBX79" s="381"/>
      <c r="RBY79" s="381"/>
      <c r="RBZ79" s="382"/>
      <c r="RCA79" s="383"/>
      <c r="RCB79" s="383"/>
      <c r="RCC79" s="383"/>
      <c r="RCD79" s="383"/>
      <c r="RCE79" s="383"/>
      <c r="RCF79" s="383"/>
      <c r="RCG79" s="380"/>
      <c r="RCH79" s="376"/>
      <c r="RCI79" s="376"/>
      <c r="RCJ79" s="381"/>
      <c r="RCK79" s="381"/>
      <c r="RCL79" s="382"/>
      <c r="RCM79" s="383"/>
      <c r="RCN79" s="383"/>
      <c r="RCO79" s="383"/>
      <c r="RCP79" s="383"/>
      <c r="RCQ79" s="383"/>
      <c r="RCR79" s="383"/>
      <c r="RCS79" s="380"/>
      <c r="RCT79" s="376"/>
      <c r="RCU79" s="376"/>
      <c r="RCV79" s="381"/>
      <c r="RCW79" s="381"/>
      <c r="RCX79" s="382"/>
      <c r="RCY79" s="383"/>
      <c r="RCZ79" s="383"/>
      <c r="RDA79" s="383"/>
      <c r="RDB79" s="383"/>
      <c r="RDC79" s="383"/>
      <c r="RDD79" s="383"/>
      <c r="RDE79" s="380"/>
      <c r="RDF79" s="376"/>
      <c r="RDG79" s="376"/>
      <c r="RDH79" s="381"/>
      <c r="RDI79" s="381"/>
      <c r="RDJ79" s="382"/>
      <c r="RDK79" s="383"/>
      <c r="RDL79" s="383"/>
      <c r="RDM79" s="383"/>
      <c r="RDN79" s="383"/>
      <c r="RDO79" s="383"/>
      <c r="RDP79" s="383"/>
      <c r="RDQ79" s="380"/>
      <c r="RDR79" s="376"/>
      <c r="RDS79" s="376"/>
      <c r="RDT79" s="381"/>
      <c r="RDU79" s="381"/>
      <c r="RDV79" s="382"/>
      <c r="RDW79" s="383"/>
      <c r="RDX79" s="383"/>
      <c r="RDY79" s="383"/>
      <c r="RDZ79" s="383"/>
      <c r="REA79" s="383"/>
      <c r="REB79" s="383"/>
      <c r="REC79" s="380"/>
      <c r="RED79" s="376"/>
      <c r="REE79" s="376"/>
      <c r="REF79" s="381"/>
      <c r="REG79" s="381"/>
      <c r="REH79" s="382"/>
      <c r="REI79" s="383"/>
      <c r="REJ79" s="383"/>
      <c r="REK79" s="383"/>
      <c r="REL79" s="383"/>
      <c r="REM79" s="383"/>
      <c r="REN79" s="383"/>
      <c r="REO79" s="380"/>
      <c r="REP79" s="376"/>
      <c r="REQ79" s="376"/>
      <c r="RER79" s="381"/>
      <c r="RES79" s="381"/>
      <c r="RET79" s="382"/>
      <c r="REU79" s="383"/>
      <c r="REV79" s="383"/>
      <c r="REW79" s="383"/>
      <c r="REX79" s="383"/>
      <c r="REY79" s="383"/>
      <c r="REZ79" s="383"/>
      <c r="RFA79" s="380"/>
      <c r="RFB79" s="376"/>
      <c r="RFC79" s="376"/>
      <c r="RFD79" s="381"/>
      <c r="RFE79" s="381"/>
      <c r="RFF79" s="382"/>
      <c r="RFG79" s="383"/>
      <c r="RFH79" s="383"/>
      <c r="RFI79" s="383"/>
      <c r="RFJ79" s="383"/>
      <c r="RFK79" s="383"/>
      <c r="RFL79" s="383"/>
      <c r="RFM79" s="380"/>
      <c r="RFN79" s="376"/>
      <c r="RFO79" s="376"/>
      <c r="RFP79" s="381"/>
      <c r="RFQ79" s="381"/>
      <c r="RFR79" s="382"/>
      <c r="RFS79" s="383"/>
      <c r="RFT79" s="383"/>
      <c r="RFU79" s="383"/>
      <c r="RFV79" s="383"/>
      <c r="RFW79" s="383"/>
      <c r="RFX79" s="383"/>
      <c r="RFY79" s="380"/>
      <c r="RFZ79" s="376"/>
      <c r="RGA79" s="376"/>
      <c r="RGB79" s="381"/>
      <c r="RGC79" s="381"/>
      <c r="RGD79" s="382"/>
      <c r="RGE79" s="383"/>
      <c r="RGF79" s="383"/>
      <c r="RGG79" s="383"/>
      <c r="RGH79" s="383"/>
      <c r="RGI79" s="383"/>
      <c r="RGJ79" s="383"/>
      <c r="RGK79" s="380"/>
      <c r="RGL79" s="376"/>
      <c r="RGM79" s="376"/>
      <c r="RGN79" s="381"/>
      <c r="RGO79" s="381"/>
      <c r="RGP79" s="382"/>
      <c r="RGQ79" s="383"/>
      <c r="RGR79" s="383"/>
      <c r="RGS79" s="383"/>
      <c r="RGT79" s="383"/>
      <c r="RGU79" s="383"/>
      <c r="RGV79" s="383"/>
      <c r="RGW79" s="380"/>
      <c r="RGX79" s="376"/>
      <c r="RGY79" s="376"/>
      <c r="RGZ79" s="381"/>
      <c r="RHA79" s="381"/>
      <c r="RHB79" s="382"/>
      <c r="RHC79" s="383"/>
      <c r="RHD79" s="383"/>
      <c r="RHE79" s="383"/>
      <c r="RHF79" s="383"/>
      <c r="RHG79" s="383"/>
      <c r="RHH79" s="383"/>
      <c r="RHI79" s="380"/>
      <c r="RHJ79" s="376"/>
      <c r="RHK79" s="376"/>
      <c r="RHL79" s="381"/>
      <c r="RHM79" s="381"/>
      <c r="RHN79" s="382"/>
      <c r="RHO79" s="383"/>
      <c r="RHP79" s="383"/>
      <c r="RHQ79" s="383"/>
      <c r="RHR79" s="383"/>
      <c r="RHS79" s="383"/>
      <c r="RHT79" s="383"/>
      <c r="RHU79" s="380"/>
      <c r="RHV79" s="376"/>
      <c r="RHW79" s="376"/>
      <c r="RHX79" s="381"/>
      <c r="RHY79" s="381"/>
      <c r="RHZ79" s="382"/>
      <c r="RIA79" s="383"/>
      <c r="RIB79" s="383"/>
      <c r="RIC79" s="383"/>
      <c r="RID79" s="383"/>
      <c r="RIE79" s="383"/>
      <c r="RIF79" s="383"/>
      <c r="RIG79" s="380"/>
      <c r="RIH79" s="376"/>
      <c r="RII79" s="376"/>
      <c r="RIJ79" s="381"/>
      <c r="RIK79" s="381"/>
      <c r="RIL79" s="382"/>
      <c r="RIM79" s="383"/>
      <c r="RIN79" s="383"/>
      <c r="RIO79" s="383"/>
      <c r="RIP79" s="383"/>
      <c r="RIQ79" s="383"/>
      <c r="RIR79" s="383"/>
      <c r="RIS79" s="380"/>
      <c r="RIT79" s="376"/>
      <c r="RIU79" s="376"/>
      <c r="RIV79" s="381"/>
      <c r="RIW79" s="381"/>
      <c r="RIX79" s="382"/>
      <c r="RIY79" s="383"/>
      <c r="RIZ79" s="383"/>
      <c r="RJA79" s="383"/>
      <c r="RJB79" s="383"/>
      <c r="RJC79" s="383"/>
      <c r="RJD79" s="383"/>
      <c r="RJE79" s="380"/>
      <c r="RJF79" s="376"/>
      <c r="RJG79" s="376"/>
      <c r="RJH79" s="381"/>
      <c r="RJI79" s="381"/>
      <c r="RJJ79" s="382"/>
      <c r="RJK79" s="383"/>
      <c r="RJL79" s="383"/>
      <c r="RJM79" s="383"/>
      <c r="RJN79" s="383"/>
      <c r="RJO79" s="383"/>
      <c r="RJP79" s="383"/>
      <c r="RJQ79" s="380"/>
      <c r="RJR79" s="376"/>
      <c r="RJS79" s="376"/>
      <c r="RJT79" s="381"/>
      <c r="RJU79" s="381"/>
      <c r="RJV79" s="382"/>
      <c r="RJW79" s="383"/>
      <c r="RJX79" s="383"/>
      <c r="RJY79" s="383"/>
      <c r="RJZ79" s="383"/>
      <c r="RKA79" s="383"/>
      <c r="RKB79" s="383"/>
      <c r="RKC79" s="380"/>
      <c r="RKD79" s="376"/>
      <c r="RKE79" s="376"/>
      <c r="RKF79" s="381"/>
      <c r="RKG79" s="381"/>
      <c r="RKH79" s="382"/>
      <c r="RKI79" s="383"/>
      <c r="RKJ79" s="383"/>
      <c r="RKK79" s="383"/>
      <c r="RKL79" s="383"/>
      <c r="RKM79" s="383"/>
      <c r="RKN79" s="383"/>
      <c r="RKO79" s="380"/>
      <c r="RKP79" s="376"/>
      <c r="RKQ79" s="376"/>
      <c r="RKR79" s="381"/>
      <c r="RKS79" s="381"/>
      <c r="RKT79" s="382"/>
      <c r="RKU79" s="383"/>
      <c r="RKV79" s="383"/>
      <c r="RKW79" s="383"/>
      <c r="RKX79" s="383"/>
      <c r="RKY79" s="383"/>
      <c r="RKZ79" s="383"/>
      <c r="RLA79" s="380"/>
      <c r="RLB79" s="376"/>
      <c r="RLC79" s="376"/>
      <c r="RLD79" s="381"/>
      <c r="RLE79" s="381"/>
      <c r="RLF79" s="382"/>
      <c r="RLG79" s="383"/>
      <c r="RLH79" s="383"/>
      <c r="RLI79" s="383"/>
      <c r="RLJ79" s="383"/>
      <c r="RLK79" s="383"/>
      <c r="RLL79" s="383"/>
      <c r="RLM79" s="380"/>
      <c r="RLN79" s="376"/>
      <c r="RLO79" s="376"/>
      <c r="RLP79" s="381"/>
      <c r="RLQ79" s="381"/>
      <c r="RLR79" s="382"/>
      <c r="RLS79" s="383"/>
      <c r="RLT79" s="383"/>
      <c r="RLU79" s="383"/>
      <c r="RLV79" s="383"/>
      <c r="RLW79" s="383"/>
      <c r="RLX79" s="383"/>
      <c r="RLY79" s="380"/>
      <c r="RLZ79" s="376"/>
      <c r="RMA79" s="376"/>
      <c r="RMB79" s="381"/>
      <c r="RMC79" s="381"/>
      <c r="RMD79" s="382"/>
      <c r="RME79" s="383"/>
      <c r="RMF79" s="383"/>
      <c r="RMG79" s="383"/>
      <c r="RMH79" s="383"/>
      <c r="RMI79" s="383"/>
      <c r="RMJ79" s="383"/>
      <c r="RMK79" s="380"/>
      <c r="RML79" s="376"/>
      <c r="RMM79" s="376"/>
      <c r="RMN79" s="381"/>
      <c r="RMO79" s="381"/>
      <c r="RMP79" s="382"/>
      <c r="RMQ79" s="383"/>
      <c r="RMR79" s="383"/>
      <c r="RMS79" s="383"/>
      <c r="RMT79" s="383"/>
      <c r="RMU79" s="383"/>
      <c r="RMV79" s="383"/>
      <c r="RMW79" s="380"/>
      <c r="RMX79" s="376"/>
      <c r="RMY79" s="376"/>
      <c r="RMZ79" s="381"/>
      <c r="RNA79" s="381"/>
      <c r="RNB79" s="382"/>
      <c r="RNC79" s="383"/>
      <c r="RND79" s="383"/>
      <c r="RNE79" s="383"/>
      <c r="RNF79" s="383"/>
      <c r="RNG79" s="383"/>
      <c r="RNH79" s="383"/>
      <c r="RNI79" s="380"/>
      <c r="RNJ79" s="376"/>
      <c r="RNK79" s="376"/>
      <c r="RNL79" s="381"/>
      <c r="RNM79" s="381"/>
      <c r="RNN79" s="382"/>
      <c r="RNO79" s="383"/>
      <c r="RNP79" s="383"/>
      <c r="RNQ79" s="383"/>
      <c r="RNR79" s="383"/>
      <c r="RNS79" s="383"/>
      <c r="RNT79" s="383"/>
      <c r="RNU79" s="380"/>
      <c r="RNV79" s="376"/>
      <c r="RNW79" s="376"/>
      <c r="RNX79" s="381"/>
      <c r="RNY79" s="381"/>
      <c r="RNZ79" s="382"/>
      <c r="ROA79" s="383"/>
      <c r="ROB79" s="383"/>
      <c r="ROC79" s="383"/>
      <c r="ROD79" s="383"/>
      <c r="ROE79" s="383"/>
      <c r="ROF79" s="383"/>
      <c r="ROG79" s="380"/>
      <c r="ROH79" s="376"/>
      <c r="ROI79" s="376"/>
      <c r="ROJ79" s="381"/>
      <c r="ROK79" s="381"/>
      <c r="ROL79" s="382"/>
      <c r="ROM79" s="383"/>
      <c r="RON79" s="383"/>
      <c r="ROO79" s="383"/>
      <c r="ROP79" s="383"/>
      <c r="ROQ79" s="383"/>
      <c r="ROR79" s="383"/>
      <c r="ROS79" s="380"/>
      <c r="ROT79" s="376"/>
      <c r="ROU79" s="376"/>
      <c r="ROV79" s="381"/>
      <c r="ROW79" s="381"/>
      <c r="ROX79" s="382"/>
      <c r="ROY79" s="383"/>
      <c r="ROZ79" s="383"/>
      <c r="RPA79" s="383"/>
      <c r="RPB79" s="383"/>
      <c r="RPC79" s="383"/>
      <c r="RPD79" s="383"/>
      <c r="RPE79" s="380"/>
      <c r="RPF79" s="376"/>
      <c r="RPG79" s="376"/>
      <c r="RPH79" s="381"/>
      <c r="RPI79" s="381"/>
      <c r="RPJ79" s="382"/>
      <c r="RPK79" s="383"/>
      <c r="RPL79" s="383"/>
      <c r="RPM79" s="383"/>
      <c r="RPN79" s="383"/>
      <c r="RPO79" s="383"/>
      <c r="RPP79" s="383"/>
      <c r="RPQ79" s="380"/>
      <c r="RPR79" s="376"/>
      <c r="RPS79" s="376"/>
      <c r="RPT79" s="381"/>
      <c r="RPU79" s="381"/>
      <c r="RPV79" s="382"/>
      <c r="RPW79" s="383"/>
      <c r="RPX79" s="383"/>
      <c r="RPY79" s="383"/>
      <c r="RPZ79" s="383"/>
      <c r="RQA79" s="383"/>
      <c r="RQB79" s="383"/>
      <c r="RQC79" s="380"/>
      <c r="RQD79" s="376"/>
      <c r="RQE79" s="376"/>
      <c r="RQF79" s="381"/>
      <c r="RQG79" s="381"/>
      <c r="RQH79" s="382"/>
      <c r="RQI79" s="383"/>
      <c r="RQJ79" s="383"/>
      <c r="RQK79" s="383"/>
      <c r="RQL79" s="383"/>
      <c r="RQM79" s="383"/>
      <c r="RQN79" s="383"/>
      <c r="RQO79" s="380"/>
      <c r="RQP79" s="376"/>
      <c r="RQQ79" s="376"/>
      <c r="RQR79" s="381"/>
      <c r="RQS79" s="381"/>
      <c r="RQT79" s="382"/>
      <c r="RQU79" s="383"/>
      <c r="RQV79" s="383"/>
      <c r="RQW79" s="383"/>
      <c r="RQX79" s="383"/>
      <c r="RQY79" s="383"/>
      <c r="RQZ79" s="383"/>
      <c r="RRA79" s="380"/>
      <c r="RRB79" s="376"/>
      <c r="RRC79" s="376"/>
      <c r="RRD79" s="381"/>
      <c r="RRE79" s="381"/>
      <c r="RRF79" s="382"/>
      <c r="RRG79" s="383"/>
      <c r="RRH79" s="383"/>
      <c r="RRI79" s="383"/>
      <c r="RRJ79" s="383"/>
      <c r="RRK79" s="383"/>
      <c r="RRL79" s="383"/>
      <c r="RRM79" s="380"/>
      <c r="RRN79" s="376"/>
      <c r="RRO79" s="376"/>
      <c r="RRP79" s="381"/>
      <c r="RRQ79" s="381"/>
      <c r="RRR79" s="382"/>
      <c r="RRS79" s="383"/>
      <c r="RRT79" s="383"/>
      <c r="RRU79" s="383"/>
      <c r="RRV79" s="383"/>
      <c r="RRW79" s="383"/>
      <c r="RRX79" s="383"/>
      <c r="RRY79" s="380"/>
      <c r="RRZ79" s="376"/>
      <c r="RSA79" s="376"/>
      <c r="RSB79" s="381"/>
      <c r="RSC79" s="381"/>
      <c r="RSD79" s="382"/>
      <c r="RSE79" s="383"/>
      <c r="RSF79" s="383"/>
      <c r="RSG79" s="383"/>
      <c r="RSH79" s="383"/>
      <c r="RSI79" s="383"/>
      <c r="RSJ79" s="383"/>
      <c r="RSK79" s="380"/>
      <c r="RSL79" s="376"/>
      <c r="RSM79" s="376"/>
      <c r="RSN79" s="381"/>
      <c r="RSO79" s="381"/>
      <c r="RSP79" s="382"/>
      <c r="RSQ79" s="383"/>
      <c r="RSR79" s="383"/>
      <c r="RSS79" s="383"/>
      <c r="RST79" s="383"/>
      <c r="RSU79" s="383"/>
      <c r="RSV79" s="383"/>
      <c r="RSW79" s="380"/>
      <c r="RSX79" s="376"/>
      <c r="RSY79" s="376"/>
      <c r="RSZ79" s="381"/>
      <c r="RTA79" s="381"/>
      <c r="RTB79" s="382"/>
      <c r="RTC79" s="383"/>
      <c r="RTD79" s="383"/>
      <c r="RTE79" s="383"/>
      <c r="RTF79" s="383"/>
      <c r="RTG79" s="383"/>
      <c r="RTH79" s="383"/>
      <c r="RTI79" s="380"/>
      <c r="RTJ79" s="376"/>
      <c r="RTK79" s="376"/>
      <c r="RTL79" s="381"/>
      <c r="RTM79" s="381"/>
      <c r="RTN79" s="382"/>
      <c r="RTO79" s="383"/>
      <c r="RTP79" s="383"/>
      <c r="RTQ79" s="383"/>
      <c r="RTR79" s="383"/>
      <c r="RTS79" s="383"/>
      <c r="RTT79" s="383"/>
      <c r="RTU79" s="380"/>
      <c r="RTV79" s="376"/>
      <c r="RTW79" s="376"/>
      <c r="RTX79" s="381"/>
      <c r="RTY79" s="381"/>
      <c r="RTZ79" s="382"/>
      <c r="RUA79" s="383"/>
      <c r="RUB79" s="383"/>
      <c r="RUC79" s="383"/>
      <c r="RUD79" s="383"/>
      <c r="RUE79" s="383"/>
      <c r="RUF79" s="383"/>
      <c r="RUG79" s="380"/>
      <c r="RUH79" s="376"/>
      <c r="RUI79" s="376"/>
      <c r="RUJ79" s="381"/>
      <c r="RUK79" s="381"/>
      <c r="RUL79" s="382"/>
      <c r="RUM79" s="383"/>
      <c r="RUN79" s="383"/>
      <c r="RUO79" s="383"/>
      <c r="RUP79" s="383"/>
      <c r="RUQ79" s="383"/>
      <c r="RUR79" s="383"/>
      <c r="RUS79" s="380"/>
      <c r="RUT79" s="376"/>
      <c r="RUU79" s="376"/>
      <c r="RUV79" s="381"/>
      <c r="RUW79" s="381"/>
      <c r="RUX79" s="382"/>
      <c r="RUY79" s="383"/>
      <c r="RUZ79" s="383"/>
      <c r="RVA79" s="383"/>
      <c r="RVB79" s="383"/>
      <c r="RVC79" s="383"/>
      <c r="RVD79" s="383"/>
      <c r="RVE79" s="380"/>
      <c r="RVF79" s="376"/>
      <c r="RVG79" s="376"/>
      <c r="RVH79" s="381"/>
      <c r="RVI79" s="381"/>
      <c r="RVJ79" s="382"/>
      <c r="RVK79" s="383"/>
      <c r="RVL79" s="383"/>
      <c r="RVM79" s="383"/>
      <c r="RVN79" s="383"/>
      <c r="RVO79" s="383"/>
      <c r="RVP79" s="383"/>
      <c r="RVQ79" s="380"/>
      <c r="RVR79" s="376"/>
      <c r="RVS79" s="376"/>
      <c r="RVT79" s="381"/>
      <c r="RVU79" s="381"/>
      <c r="RVV79" s="382"/>
      <c r="RVW79" s="383"/>
      <c r="RVX79" s="383"/>
      <c r="RVY79" s="383"/>
      <c r="RVZ79" s="383"/>
      <c r="RWA79" s="383"/>
      <c r="RWB79" s="383"/>
      <c r="RWC79" s="380"/>
      <c r="RWD79" s="376"/>
      <c r="RWE79" s="376"/>
      <c r="RWF79" s="381"/>
      <c r="RWG79" s="381"/>
      <c r="RWH79" s="382"/>
      <c r="RWI79" s="383"/>
      <c r="RWJ79" s="383"/>
      <c r="RWK79" s="383"/>
      <c r="RWL79" s="383"/>
      <c r="RWM79" s="383"/>
      <c r="RWN79" s="383"/>
      <c r="RWO79" s="380"/>
      <c r="RWP79" s="376"/>
      <c r="RWQ79" s="376"/>
      <c r="RWR79" s="381"/>
      <c r="RWS79" s="381"/>
      <c r="RWT79" s="382"/>
      <c r="RWU79" s="383"/>
      <c r="RWV79" s="383"/>
      <c r="RWW79" s="383"/>
      <c r="RWX79" s="383"/>
      <c r="RWY79" s="383"/>
      <c r="RWZ79" s="383"/>
      <c r="RXA79" s="380"/>
      <c r="RXB79" s="376"/>
      <c r="RXC79" s="376"/>
      <c r="RXD79" s="381"/>
      <c r="RXE79" s="381"/>
      <c r="RXF79" s="382"/>
      <c r="RXG79" s="383"/>
      <c r="RXH79" s="383"/>
      <c r="RXI79" s="383"/>
      <c r="RXJ79" s="383"/>
      <c r="RXK79" s="383"/>
      <c r="RXL79" s="383"/>
      <c r="RXM79" s="380"/>
      <c r="RXN79" s="376"/>
      <c r="RXO79" s="376"/>
      <c r="RXP79" s="381"/>
      <c r="RXQ79" s="381"/>
      <c r="RXR79" s="382"/>
      <c r="RXS79" s="383"/>
      <c r="RXT79" s="383"/>
      <c r="RXU79" s="383"/>
      <c r="RXV79" s="383"/>
      <c r="RXW79" s="383"/>
      <c r="RXX79" s="383"/>
      <c r="RXY79" s="380"/>
      <c r="RXZ79" s="376"/>
      <c r="RYA79" s="376"/>
      <c r="RYB79" s="381"/>
      <c r="RYC79" s="381"/>
      <c r="RYD79" s="382"/>
      <c r="RYE79" s="383"/>
      <c r="RYF79" s="383"/>
      <c r="RYG79" s="383"/>
      <c r="RYH79" s="383"/>
      <c r="RYI79" s="383"/>
      <c r="RYJ79" s="383"/>
      <c r="RYK79" s="380"/>
      <c r="RYL79" s="376"/>
      <c r="RYM79" s="376"/>
      <c r="RYN79" s="381"/>
      <c r="RYO79" s="381"/>
      <c r="RYP79" s="382"/>
      <c r="RYQ79" s="383"/>
      <c r="RYR79" s="383"/>
      <c r="RYS79" s="383"/>
      <c r="RYT79" s="383"/>
      <c r="RYU79" s="383"/>
      <c r="RYV79" s="383"/>
      <c r="RYW79" s="380"/>
      <c r="RYX79" s="376"/>
      <c r="RYY79" s="376"/>
      <c r="RYZ79" s="381"/>
      <c r="RZA79" s="381"/>
      <c r="RZB79" s="382"/>
      <c r="RZC79" s="383"/>
      <c r="RZD79" s="383"/>
      <c r="RZE79" s="383"/>
      <c r="RZF79" s="383"/>
      <c r="RZG79" s="383"/>
      <c r="RZH79" s="383"/>
      <c r="RZI79" s="380"/>
      <c r="RZJ79" s="376"/>
      <c r="RZK79" s="376"/>
      <c r="RZL79" s="381"/>
      <c r="RZM79" s="381"/>
      <c r="RZN79" s="382"/>
      <c r="RZO79" s="383"/>
      <c r="RZP79" s="383"/>
      <c r="RZQ79" s="383"/>
      <c r="RZR79" s="383"/>
      <c r="RZS79" s="383"/>
      <c r="RZT79" s="383"/>
      <c r="RZU79" s="380"/>
      <c r="RZV79" s="376"/>
      <c r="RZW79" s="376"/>
      <c r="RZX79" s="381"/>
      <c r="RZY79" s="381"/>
      <c r="RZZ79" s="382"/>
      <c r="SAA79" s="383"/>
      <c r="SAB79" s="383"/>
      <c r="SAC79" s="383"/>
      <c r="SAD79" s="383"/>
      <c r="SAE79" s="383"/>
      <c r="SAF79" s="383"/>
      <c r="SAG79" s="380"/>
      <c r="SAH79" s="376"/>
      <c r="SAI79" s="376"/>
      <c r="SAJ79" s="381"/>
      <c r="SAK79" s="381"/>
      <c r="SAL79" s="382"/>
      <c r="SAM79" s="383"/>
      <c r="SAN79" s="383"/>
      <c r="SAO79" s="383"/>
      <c r="SAP79" s="383"/>
      <c r="SAQ79" s="383"/>
      <c r="SAR79" s="383"/>
      <c r="SAS79" s="380"/>
      <c r="SAT79" s="376"/>
      <c r="SAU79" s="376"/>
      <c r="SAV79" s="381"/>
      <c r="SAW79" s="381"/>
      <c r="SAX79" s="382"/>
      <c r="SAY79" s="383"/>
      <c r="SAZ79" s="383"/>
      <c r="SBA79" s="383"/>
      <c r="SBB79" s="383"/>
      <c r="SBC79" s="383"/>
      <c r="SBD79" s="383"/>
      <c r="SBE79" s="380"/>
      <c r="SBF79" s="376"/>
      <c r="SBG79" s="376"/>
      <c r="SBH79" s="381"/>
      <c r="SBI79" s="381"/>
      <c r="SBJ79" s="382"/>
      <c r="SBK79" s="383"/>
      <c r="SBL79" s="383"/>
      <c r="SBM79" s="383"/>
      <c r="SBN79" s="383"/>
      <c r="SBO79" s="383"/>
      <c r="SBP79" s="383"/>
      <c r="SBQ79" s="380"/>
      <c r="SBR79" s="376"/>
      <c r="SBS79" s="376"/>
      <c r="SBT79" s="381"/>
      <c r="SBU79" s="381"/>
      <c r="SBV79" s="382"/>
      <c r="SBW79" s="383"/>
      <c r="SBX79" s="383"/>
      <c r="SBY79" s="383"/>
      <c r="SBZ79" s="383"/>
      <c r="SCA79" s="383"/>
      <c r="SCB79" s="383"/>
      <c r="SCC79" s="380"/>
      <c r="SCD79" s="376"/>
      <c r="SCE79" s="376"/>
      <c r="SCF79" s="381"/>
      <c r="SCG79" s="381"/>
      <c r="SCH79" s="382"/>
      <c r="SCI79" s="383"/>
      <c r="SCJ79" s="383"/>
      <c r="SCK79" s="383"/>
      <c r="SCL79" s="383"/>
      <c r="SCM79" s="383"/>
      <c r="SCN79" s="383"/>
      <c r="SCO79" s="380"/>
      <c r="SCP79" s="376"/>
      <c r="SCQ79" s="376"/>
      <c r="SCR79" s="381"/>
      <c r="SCS79" s="381"/>
      <c r="SCT79" s="382"/>
      <c r="SCU79" s="383"/>
      <c r="SCV79" s="383"/>
      <c r="SCW79" s="383"/>
      <c r="SCX79" s="383"/>
      <c r="SCY79" s="383"/>
      <c r="SCZ79" s="383"/>
      <c r="SDA79" s="380"/>
      <c r="SDB79" s="376"/>
      <c r="SDC79" s="376"/>
      <c r="SDD79" s="381"/>
      <c r="SDE79" s="381"/>
      <c r="SDF79" s="382"/>
      <c r="SDG79" s="383"/>
      <c r="SDH79" s="383"/>
      <c r="SDI79" s="383"/>
      <c r="SDJ79" s="383"/>
      <c r="SDK79" s="383"/>
      <c r="SDL79" s="383"/>
      <c r="SDM79" s="380"/>
      <c r="SDN79" s="376"/>
      <c r="SDO79" s="376"/>
      <c r="SDP79" s="381"/>
      <c r="SDQ79" s="381"/>
      <c r="SDR79" s="382"/>
      <c r="SDS79" s="383"/>
      <c r="SDT79" s="383"/>
      <c r="SDU79" s="383"/>
      <c r="SDV79" s="383"/>
      <c r="SDW79" s="383"/>
      <c r="SDX79" s="383"/>
      <c r="SDY79" s="380"/>
      <c r="SDZ79" s="376"/>
      <c r="SEA79" s="376"/>
      <c r="SEB79" s="381"/>
      <c r="SEC79" s="381"/>
      <c r="SED79" s="382"/>
      <c r="SEE79" s="383"/>
      <c r="SEF79" s="383"/>
      <c r="SEG79" s="383"/>
      <c r="SEH79" s="383"/>
      <c r="SEI79" s="383"/>
      <c r="SEJ79" s="383"/>
      <c r="SEK79" s="380"/>
      <c r="SEL79" s="376"/>
      <c r="SEM79" s="376"/>
      <c r="SEN79" s="381"/>
      <c r="SEO79" s="381"/>
      <c r="SEP79" s="382"/>
      <c r="SEQ79" s="383"/>
      <c r="SER79" s="383"/>
      <c r="SES79" s="383"/>
      <c r="SET79" s="383"/>
      <c r="SEU79" s="383"/>
      <c r="SEV79" s="383"/>
      <c r="SEW79" s="380"/>
      <c r="SEX79" s="376"/>
      <c r="SEY79" s="376"/>
      <c r="SEZ79" s="381"/>
      <c r="SFA79" s="381"/>
      <c r="SFB79" s="382"/>
      <c r="SFC79" s="383"/>
      <c r="SFD79" s="383"/>
      <c r="SFE79" s="383"/>
      <c r="SFF79" s="383"/>
      <c r="SFG79" s="383"/>
      <c r="SFH79" s="383"/>
      <c r="SFI79" s="380"/>
      <c r="SFJ79" s="376"/>
      <c r="SFK79" s="376"/>
      <c r="SFL79" s="381"/>
      <c r="SFM79" s="381"/>
      <c r="SFN79" s="382"/>
      <c r="SFO79" s="383"/>
      <c r="SFP79" s="383"/>
      <c r="SFQ79" s="383"/>
      <c r="SFR79" s="383"/>
      <c r="SFS79" s="383"/>
      <c r="SFT79" s="383"/>
      <c r="SFU79" s="380"/>
      <c r="SFV79" s="376"/>
      <c r="SFW79" s="376"/>
      <c r="SFX79" s="381"/>
      <c r="SFY79" s="381"/>
      <c r="SFZ79" s="382"/>
      <c r="SGA79" s="383"/>
      <c r="SGB79" s="383"/>
      <c r="SGC79" s="383"/>
      <c r="SGD79" s="383"/>
      <c r="SGE79" s="383"/>
      <c r="SGF79" s="383"/>
      <c r="SGG79" s="380"/>
      <c r="SGH79" s="376"/>
      <c r="SGI79" s="376"/>
      <c r="SGJ79" s="381"/>
      <c r="SGK79" s="381"/>
      <c r="SGL79" s="382"/>
      <c r="SGM79" s="383"/>
      <c r="SGN79" s="383"/>
      <c r="SGO79" s="383"/>
      <c r="SGP79" s="383"/>
      <c r="SGQ79" s="383"/>
      <c r="SGR79" s="383"/>
      <c r="SGS79" s="380"/>
      <c r="SGT79" s="376"/>
      <c r="SGU79" s="376"/>
      <c r="SGV79" s="381"/>
      <c r="SGW79" s="381"/>
      <c r="SGX79" s="382"/>
      <c r="SGY79" s="383"/>
      <c r="SGZ79" s="383"/>
      <c r="SHA79" s="383"/>
      <c r="SHB79" s="383"/>
      <c r="SHC79" s="383"/>
      <c r="SHD79" s="383"/>
      <c r="SHE79" s="380"/>
      <c r="SHF79" s="376"/>
      <c r="SHG79" s="376"/>
      <c r="SHH79" s="381"/>
      <c r="SHI79" s="381"/>
      <c r="SHJ79" s="382"/>
      <c r="SHK79" s="383"/>
      <c r="SHL79" s="383"/>
      <c r="SHM79" s="383"/>
      <c r="SHN79" s="383"/>
      <c r="SHO79" s="383"/>
      <c r="SHP79" s="383"/>
      <c r="SHQ79" s="380"/>
      <c r="SHR79" s="376"/>
      <c r="SHS79" s="376"/>
      <c r="SHT79" s="381"/>
      <c r="SHU79" s="381"/>
      <c r="SHV79" s="382"/>
      <c r="SHW79" s="383"/>
      <c r="SHX79" s="383"/>
      <c r="SHY79" s="383"/>
      <c r="SHZ79" s="383"/>
      <c r="SIA79" s="383"/>
      <c r="SIB79" s="383"/>
      <c r="SIC79" s="380"/>
      <c r="SID79" s="376"/>
      <c r="SIE79" s="376"/>
      <c r="SIF79" s="381"/>
      <c r="SIG79" s="381"/>
      <c r="SIH79" s="382"/>
      <c r="SII79" s="383"/>
      <c r="SIJ79" s="383"/>
      <c r="SIK79" s="383"/>
      <c r="SIL79" s="383"/>
      <c r="SIM79" s="383"/>
      <c r="SIN79" s="383"/>
      <c r="SIO79" s="380"/>
      <c r="SIP79" s="376"/>
      <c r="SIQ79" s="376"/>
      <c r="SIR79" s="381"/>
      <c r="SIS79" s="381"/>
      <c r="SIT79" s="382"/>
      <c r="SIU79" s="383"/>
      <c r="SIV79" s="383"/>
      <c r="SIW79" s="383"/>
      <c r="SIX79" s="383"/>
      <c r="SIY79" s="383"/>
      <c r="SIZ79" s="383"/>
      <c r="SJA79" s="380"/>
      <c r="SJB79" s="376"/>
      <c r="SJC79" s="376"/>
      <c r="SJD79" s="381"/>
      <c r="SJE79" s="381"/>
      <c r="SJF79" s="382"/>
      <c r="SJG79" s="383"/>
      <c r="SJH79" s="383"/>
      <c r="SJI79" s="383"/>
      <c r="SJJ79" s="383"/>
      <c r="SJK79" s="383"/>
      <c r="SJL79" s="383"/>
      <c r="SJM79" s="380"/>
      <c r="SJN79" s="376"/>
      <c r="SJO79" s="376"/>
      <c r="SJP79" s="381"/>
      <c r="SJQ79" s="381"/>
      <c r="SJR79" s="382"/>
      <c r="SJS79" s="383"/>
      <c r="SJT79" s="383"/>
      <c r="SJU79" s="383"/>
      <c r="SJV79" s="383"/>
      <c r="SJW79" s="383"/>
      <c r="SJX79" s="383"/>
      <c r="SJY79" s="380"/>
      <c r="SJZ79" s="376"/>
      <c r="SKA79" s="376"/>
      <c r="SKB79" s="381"/>
      <c r="SKC79" s="381"/>
      <c r="SKD79" s="382"/>
      <c r="SKE79" s="383"/>
      <c r="SKF79" s="383"/>
      <c r="SKG79" s="383"/>
      <c r="SKH79" s="383"/>
      <c r="SKI79" s="383"/>
      <c r="SKJ79" s="383"/>
      <c r="SKK79" s="380"/>
      <c r="SKL79" s="376"/>
      <c r="SKM79" s="376"/>
      <c r="SKN79" s="381"/>
      <c r="SKO79" s="381"/>
      <c r="SKP79" s="382"/>
      <c r="SKQ79" s="383"/>
      <c r="SKR79" s="383"/>
      <c r="SKS79" s="383"/>
      <c r="SKT79" s="383"/>
      <c r="SKU79" s="383"/>
      <c r="SKV79" s="383"/>
      <c r="SKW79" s="380"/>
      <c r="SKX79" s="376"/>
      <c r="SKY79" s="376"/>
      <c r="SKZ79" s="381"/>
      <c r="SLA79" s="381"/>
      <c r="SLB79" s="382"/>
      <c r="SLC79" s="383"/>
      <c r="SLD79" s="383"/>
      <c r="SLE79" s="383"/>
      <c r="SLF79" s="383"/>
      <c r="SLG79" s="383"/>
      <c r="SLH79" s="383"/>
      <c r="SLI79" s="380"/>
      <c r="SLJ79" s="376"/>
      <c r="SLK79" s="376"/>
      <c r="SLL79" s="381"/>
      <c r="SLM79" s="381"/>
      <c r="SLN79" s="382"/>
      <c r="SLO79" s="383"/>
      <c r="SLP79" s="383"/>
      <c r="SLQ79" s="383"/>
      <c r="SLR79" s="383"/>
      <c r="SLS79" s="383"/>
      <c r="SLT79" s="383"/>
      <c r="SLU79" s="380"/>
      <c r="SLV79" s="376"/>
      <c r="SLW79" s="376"/>
      <c r="SLX79" s="381"/>
      <c r="SLY79" s="381"/>
      <c r="SLZ79" s="382"/>
      <c r="SMA79" s="383"/>
      <c r="SMB79" s="383"/>
      <c r="SMC79" s="383"/>
      <c r="SMD79" s="383"/>
      <c r="SME79" s="383"/>
      <c r="SMF79" s="383"/>
      <c r="SMG79" s="380"/>
      <c r="SMH79" s="376"/>
      <c r="SMI79" s="376"/>
      <c r="SMJ79" s="381"/>
      <c r="SMK79" s="381"/>
      <c r="SML79" s="382"/>
      <c r="SMM79" s="383"/>
      <c r="SMN79" s="383"/>
      <c r="SMO79" s="383"/>
      <c r="SMP79" s="383"/>
      <c r="SMQ79" s="383"/>
      <c r="SMR79" s="383"/>
      <c r="SMS79" s="380"/>
      <c r="SMT79" s="376"/>
      <c r="SMU79" s="376"/>
      <c r="SMV79" s="381"/>
      <c r="SMW79" s="381"/>
      <c r="SMX79" s="382"/>
      <c r="SMY79" s="383"/>
      <c r="SMZ79" s="383"/>
      <c r="SNA79" s="383"/>
      <c r="SNB79" s="383"/>
      <c r="SNC79" s="383"/>
      <c r="SND79" s="383"/>
      <c r="SNE79" s="380"/>
      <c r="SNF79" s="376"/>
      <c r="SNG79" s="376"/>
      <c r="SNH79" s="381"/>
      <c r="SNI79" s="381"/>
      <c r="SNJ79" s="382"/>
      <c r="SNK79" s="383"/>
      <c r="SNL79" s="383"/>
      <c r="SNM79" s="383"/>
      <c r="SNN79" s="383"/>
      <c r="SNO79" s="383"/>
      <c r="SNP79" s="383"/>
      <c r="SNQ79" s="380"/>
      <c r="SNR79" s="376"/>
      <c r="SNS79" s="376"/>
      <c r="SNT79" s="381"/>
      <c r="SNU79" s="381"/>
      <c r="SNV79" s="382"/>
      <c r="SNW79" s="383"/>
      <c r="SNX79" s="383"/>
      <c r="SNY79" s="383"/>
      <c r="SNZ79" s="383"/>
      <c r="SOA79" s="383"/>
      <c r="SOB79" s="383"/>
      <c r="SOC79" s="380"/>
      <c r="SOD79" s="376"/>
      <c r="SOE79" s="376"/>
      <c r="SOF79" s="381"/>
      <c r="SOG79" s="381"/>
      <c r="SOH79" s="382"/>
      <c r="SOI79" s="383"/>
      <c r="SOJ79" s="383"/>
      <c r="SOK79" s="383"/>
      <c r="SOL79" s="383"/>
      <c r="SOM79" s="383"/>
      <c r="SON79" s="383"/>
      <c r="SOO79" s="380"/>
      <c r="SOP79" s="376"/>
      <c r="SOQ79" s="376"/>
      <c r="SOR79" s="381"/>
      <c r="SOS79" s="381"/>
      <c r="SOT79" s="382"/>
      <c r="SOU79" s="383"/>
      <c r="SOV79" s="383"/>
      <c r="SOW79" s="383"/>
      <c r="SOX79" s="383"/>
      <c r="SOY79" s="383"/>
      <c r="SOZ79" s="383"/>
      <c r="SPA79" s="380"/>
      <c r="SPB79" s="376"/>
      <c r="SPC79" s="376"/>
      <c r="SPD79" s="381"/>
      <c r="SPE79" s="381"/>
      <c r="SPF79" s="382"/>
      <c r="SPG79" s="383"/>
      <c r="SPH79" s="383"/>
      <c r="SPI79" s="383"/>
      <c r="SPJ79" s="383"/>
      <c r="SPK79" s="383"/>
      <c r="SPL79" s="383"/>
      <c r="SPM79" s="380"/>
      <c r="SPN79" s="376"/>
      <c r="SPO79" s="376"/>
      <c r="SPP79" s="381"/>
      <c r="SPQ79" s="381"/>
      <c r="SPR79" s="382"/>
      <c r="SPS79" s="383"/>
      <c r="SPT79" s="383"/>
      <c r="SPU79" s="383"/>
      <c r="SPV79" s="383"/>
      <c r="SPW79" s="383"/>
      <c r="SPX79" s="383"/>
      <c r="SPY79" s="380"/>
      <c r="SPZ79" s="376"/>
      <c r="SQA79" s="376"/>
      <c r="SQB79" s="381"/>
      <c r="SQC79" s="381"/>
      <c r="SQD79" s="382"/>
      <c r="SQE79" s="383"/>
      <c r="SQF79" s="383"/>
      <c r="SQG79" s="383"/>
      <c r="SQH79" s="383"/>
      <c r="SQI79" s="383"/>
      <c r="SQJ79" s="383"/>
      <c r="SQK79" s="380"/>
      <c r="SQL79" s="376"/>
      <c r="SQM79" s="376"/>
      <c r="SQN79" s="381"/>
      <c r="SQO79" s="381"/>
      <c r="SQP79" s="382"/>
      <c r="SQQ79" s="383"/>
      <c r="SQR79" s="383"/>
      <c r="SQS79" s="383"/>
      <c r="SQT79" s="383"/>
      <c r="SQU79" s="383"/>
      <c r="SQV79" s="383"/>
      <c r="SQW79" s="380"/>
      <c r="SQX79" s="376"/>
      <c r="SQY79" s="376"/>
      <c r="SQZ79" s="381"/>
      <c r="SRA79" s="381"/>
      <c r="SRB79" s="382"/>
      <c r="SRC79" s="383"/>
      <c r="SRD79" s="383"/>
      <c r="SRE79" s="383"/>
      <c r="SRF79" s="383"/>
      <c r="SRG79" s="383"/>
      <c r="SRH79" s="383"/>
      <c r="SRI79" s="380"/>
      <c r="SRJ79" s="376"/>
      <c r="SRK79" s="376"/>
      <c r="SRL79" s="381"/>
      <c r="SRM79" s="381"/>
      <c r="SRN79" s="382"/>
      <c r="SRO79" s="383"/>
      <c r="SRP79" s="383"/>
      <c r="SRQ79" s="383"/>
      <c r="SRR79" s="383"/>
      <c r="SRS79" s="383"/>
      <c r="SRT79" s="383"/>
      <c r="SRU79" s="380"/>
      <c r="SRV79" s="376"/>
      <c r="SRW79" s="376"/>
      <c r="SRX79" s="381"/>
      <c r="SRY79" s="381"/>
      <c r="SRZ79" s="382"/>
      <c r="SSA79" s="383"/>
      <c r="SSB79" s="383"/>
      <c r="SSC79" s="383"/>
      <c r="SSD79" s="383"/>
      <c r="SSE79" s="383"/>
      <c r="SSF79" s="383"/>
      <c r="SSG79" s="380"/>
      <c r="SSH79" s="376"/>
      <c r="SSI79" s="376"/>
      <c r="SSJ79" s="381"/>
      <c r="SSK79" s="381"/>
      <c r="SSL79" s="382"/>
      <c r="SSM79" s="383"/>
      <c r="SSN79" s="383"/>
      <c r="SSO79" s="383"/>
      <c r="SSP79" s="383"/>
      <c r="SSQ79" s="383"/>
      <c r="SSR79" s="383"/>
      <c r="SSS79" s="380"/>
      <c r="SST79" s="376"/>
      <c r="SSU79" s="376"/>
      <c r="SSV79" s="381"/>
      <c r="SSW79" s="381"/>
      <c r="SSX79" s="382"/>
      <c r="SSY79" s="383"/>
      <c r="SSZ79" s="383"/>
      <c r="STA79" s="383"/>
      <c r="STB79" s="383"/>
      <c r="STC79" s="383"/>
      <c r="STD79" s="383"/>
      <c r="STE79" s="380"/>
      <c r="STF79" s="376"/>
      <c r="STG79" s="376"/>
      <c r="STH79" s="381"/>
      <c r="STI79" s="381"/>
      <c r="STJ79" s="382"/>
      <c r="STK79" s="383"/>
      <c r="STL79" s="383"/>
      <c r="STM79" s="383"/>
      <c r="STN79" s="383"/>
      <c r="STO79" s="383"/>
      <c r="STP79" s="383"/>
      <c r="STQ79" s="380"/>
      <c r="STR79" s="376"/>
      <c r="STS79" s="376"/>
      <c r="STT79" s="381"/>
      <c r="STU79" s="381"/>
      <c r="STV79" s="382"/>
      <c r="STW79" s="383"/>
      <c r="STX79" s="383"/>
      <c r="STY79" s="383"/>
      <c r="STZ79" s="383"/>
      <c r="SUA79" s="383"/>
      <c r="SUB79" s="383"/>
      <c r="SUC79" s="380"/>
      <c r="SUD79" s="376"/>
      <c r="SUE79" s="376"/>
      <c r="SUF79" s="381"/>
      <c r="SUG79" s="381"/>
      <c r="SUH79" s="382"/>
      <c r="SUI79" s="383"/>
      <c r="SUJ79" s="383"/>
      <c r="SUK79" s="383"/>
      <c r="SUL79" s="383"/>
      <c r="SUM79" s="383"/>
      <c r="SUN79" s="383"/>
      <c r="SUO79" s="380"/>
      <c r="SUP79" s="376"/>
      <c r="SUQ79" s="376"/>
      <c r="SUR79" s="381"/>
      <c r="SUS79" s="381"/>
      <c r="SUT79" s="382"/>
      <c r="SUU79" s="383"/>
      <c r="SUV79" s="383"/>
      <c r="SUW79" s="383"/>
      <c r="SUX79" s="383"/>
      <c r="SUY79" s="383"/>
      <c r="SUZ79" s="383"/>
      <c r="SVA79" s="380"/>
      <c r="SVB79" s="376"/>
      <c r="SVC79" s="376"/>
      <c r="SVD79" s="381"/>
      <c r="SVE79" s="381"/>
      <c r="SVF79" s="382"/>
      <c r="SVG79" s="383"/>
      <c r="SVH79" s="383"/>
      <c r="SVI79" s="383"/>
      <c r="SVJ79" s="383"/>
      <c r="SVK79" s="383"/>
      <c r="SVL79" s="383"/>
      <c r="SVM79" s="380"/>
      <c r="SVN79" s="376"/>
      <c r="SVO79" s="376"/>
      <c r="SVP79" s="381"/>
      <c r="SVQ79" s="381"/>
      <c r="SVR79" s="382"/>
      <c r="SVS79" s="383"/>
      <c r="SVT79" s="383"/>
      <c r="SVU79" s="383"/>
      <c r="SVV79" s="383"/>
      <c r="SVW79" s="383"/>
      <c r="SVX79" s="383"/>
      <c r="SVY79" s="380"/>
      <c r="SVZ79" s="376"/>
      <c r="SWA79" s="376"/>
      <c r="SWB79" s="381"/>
      <c r="SWC79" s="381"/>
      <c r="SWD79" s="382"/>
      <c r="SWE79" s="383"/>
      <c r="SWF79" s="383"/>
      <c r="SWG79" s="383"/>
      <c r="SWH79" s="383"/>
      <c r="SWI79" s="383"/>
      <c r="SWJ79" s="383"/>
      <c r="SWK79" s="380"/>
      <c r="SWL79" s="376"/>
      <c r="SWM79" s="376"/>
      <c r="SWN79" s="381"/>
      <c r="SWO79" s="381"/>
      <c r="SWP79" s="382"/>
      <c r="SWQ79" s="383"/>
      <c r="SWR79" s="383"/>
      <c r="SWS79" s="383"/>
      <c r="SWT79" s="383"/>
      <c r="SWU79" s="383"/>
      <c r="SWV79" s="383"/>
      <c r="SWW79" s="380"/>
      <c r="SWX79" s="376"/>
      <c r="SWY79" s="376"/>
      <c r="SWZ79" s="381"/>
      <c r="SXA79" s="381"/>
      <c r="SXB79" s="382"/>
      <c r="SXC79" s="383"/>
      <c r="SXD79" s="383"/>
      <c r="SXE79" s="383"/>
      <c r="SXF79" s="383"/>
      <c r="SXG79" s="383"/>
      <c r="SXH79" s="383"/>
      <c r="SXI79" s="380"/>
      <c r="SXJ79" s="376"/>
      <c r="SXK79" s="376"/>
      <c r="SXL79" s="381"/>
      <c r="SXM79" s="381"/>
      <c r="SXN79" s="382"/>
      <c r="SXO79" s="383"/>
      <c r="SXP79" s="383"/>
      <c r="SXQ79" s="383"/>
      <c r="SXR79" s="383"/>
      <c r="SXS79" s="383"/>
      <c r="SXT79" s="383"/>
      <c r="SXU79" s="380"/>
      <c r="SXV79" s="376"/>
      <c r="SXW79" s="376"/>
      <c r="SXX79" s="381"/>
      <c r="SXY79" s="381"/>
      <c r="SXZ79" s="382"/>
      <c r="SYA79" s="383"/>
      <c r="SYB79" s="383"/>
      <c r="SYC79" s="383"/>
      <c r="SYD79" s="383"/>
      <c r="SYE79" s="383"/>
      <c r="SYF79" s="383"/>
      <c r="SYG79" s="380"/>
      <c r="SYH79" s="376"/>
      <c r="SYI79" s="376"/>
      <c r="SYJ79" s="381"/>
      <c r="SYK79" s="381"/>
      <c r="SYL79" s="382"/>
      <c r="SYM79" s="383"/>
      <c r="SYN79" s="383"/>
      <c r="SYO79" s="383"/>
      <c r="SYP79" s="383"/>
      <c r="SYQ79" s="383"/>
      <c r="SYR79" s="383"/>
      <c r="SYS79" s="380"/>
      <c r="SYT79" s="376"/>
      <c r="SYU79" s="376"/>
      <c r="SYV79" s="381"/>
      <c r="SYW79" s="381"/>
      <c r="SYX79" s="382"/>
      <c r="SYY79" s="383"/>
      <c r="SYZ79" s="383"/>
      <c r="SZA79" s="383"/>
      <c r="SZB79" s="383"/>
      <c r="SZC79" s="383"/>
      <c r="SZD79" s="383"/>
      <c r="SZE79" s="380"/>
      <c r="SZF79" s="376"/>
      <c r="SZG79" s="376"/>
      <c r="SZH79" s="381"/>
      <c r="SZI79" s="381"/>
      <c r="SZJ79" s="382"/>
      <c r="SZK79" s="383"/>
      <c r="SZL79" s="383"/>
      <c r="SZM79" s="383"/>
      <c r="SZN79" s="383"/>
      <c r="SZO79" s="383"/>
      <c r="SZP79" s="383"/>
      <c r="SZQ79" s="380"/>
      <c r="SZR79" s="376"/>
      <c r="SZS79" s="376"/>
      <c r="SZT79" s="381"/>
      <c r="SZU79" s="381"/>
      <c r="SZV79" s="382"/>
      <c r="SZW79" s="383"/>
      <c r="SZX79" s="383"/>
      <c r="SZY79" s="383"/>
      <c r="SZZ79" s="383"/>
      <c r="TAA79" s="383"/>
      <c r="TAB79" s="383"/>
      <c r="TAC79" s="380"/>
      <c r="TAD79" s="376"/>
      <c r="TAE79" s="376"/>
      <c r="TAF79" s="381"/>
      <c r="TAG79" s="381"/>
      <c r="TAH79" s="382"/>
      <c r="TAI79" s="383"/>
      <c r="TAJ79" s="383"/>
      <c r="TAK79" s="383"/>
      <c r="TAL79" s="383"/>
      <c r="TAM79" s="383"/>
      <c r="TAN79" s="383"/>
      <c r="TAO79" s="380"/>
      <c r="TAP79" s="376"/>
      <c r="TAQ79" s="376"/>
      <c r="TAR79" s="381"/>
      <c r="TAS79" s="381"/>
      <c r="TAT79" s="382"/>
      <c r="TAU79" s="383"/>
      <c r="TAV79" s="383"/>
      <c r="TAW79" s="383"/>
      <c r="TAX79" s="383"/>
      <c r="TAY79" s="383"/>
      <c r="TAZ79" s="383"/>
      <c r="TBA79" s="380"/>
      <c r="TBB79" s="376"/>
      <c r="TBC79" s="376"/>
      <c r="TBD79" s="381"/>
      <c r="TBE79" s="381"/>
      <c r="TBF79" s="382"/>
      <c r="TBG79" s="383"/>
      <c r="TBH79" s="383"/>
      <c r="TBI79" s="383"/>
      <c r="TBJ79" s="383"/>
      <c r="TBK79" s="383"/>
      <c r="TBL79" s="383"/>
      <c r="TBM79" s="380"/>
      <c r="TBN79" s="376"/>
      <c r="TBO79" s="376"/>
      <c r="TBP79" s="381"/>
      <c r="TBQ79" s="381"/>
      <c r="TBR79" s="382"/>
      <c r="TBS79" s="383"/>
      <c r="TBT79" s="383"/>
      <c r="TBU79" s="383"/>
      <c r="TBV79" s="383"/>
      <c r="TBW79" s="383"/>
      <c r="TBX79" s="383"/>
      <c r="TBY79" s="380"/>
      <c r="TBZ79" s="376"/>
      <c r="TCA79" s="376"/>
      <c r="TCB79" s="381"/>
      <c r="TCC79" s="381"/>
      <c r="TCD79" s="382"/>
      <c r="TCE79" s="383"/>
      <c r="TCF79" s="383"/>
      <c r="TCG79" s="383"/>
      <c r="TCH79" s="383"/>
      <c r="TCI79" s="383"/>
      <c r="TCJ79" s="383"/>
      <c r="TCK79" s="380"/>
      <c r="TCL79" s="376"/>
      <c r="TCM79" s="376"/>
      <c r="TCN79" s="381"/>
      <c r="TCO79" s="381"/>
      <c r="TCP79" s="382"/>
      <c r="TCQ79" s="383"/>
      <c r="TCR79" s="383"/>
      <c r="TCS79" s="383"/>
      <c r="TCT79" s="383"/>
      <c r="TCU79" s="383"/>
      <c r="TCV79" s="383"/>
      <c r="TCW79" s="380"/>
      <c r="TCX79" s="376"/>
      <c r="TCY79" s="376"/>
      <c r="TCZ79" s="381"/>
      <c r="TDA79" s="381"/>
      <c r="TDB79" s="382"/>
      <c r="TDC79" s="383"/>
      <c r="TDD79" s="383"/>
      <c r="TDE79" s="383"/>
      <c r="TDF79" s="383"/>
      <c r="TDG79" s="383"/>
      <c r="TDH79" s="383"/>
      <c r="TDI79" s="380"/>
      <c r="TDJ79" s="376"/>
      <c r="TDK79" s="376"/>
      <c r="TDL79" s="381"/>
      <c r="TDM79" s="381"/>
      <c r="TDN79" s="382"/>
      <c r="TDO79" s="383"/>
      <c r="TDP79" s="383"/>
      <c r="TDQ79" s="383"/>
      <c r="TDR79" s="383"/>
      <c r="TDS79" s="383"/>
      <c r="TDT79" s="383"/>
      <c r="TDU79" s="380"/>
      <c r="TDV79" s="376"/>
      <c r="TDW79" s="376"/>
      <c r="TDX79" s="381"/>
      <c r="TDY79" s="381"/>
      <c r="TDZ79" s="382"/>
      <c r="TEA79" s="383"/>
      <c r="TEB79" s="383"/>
      <c r="TEC79" s="383"/>
      <c r="TED79" s="383"/>
      <c r="TEE79" s="383"/>
      <c r="TEF79" s="383"/>
      <c r="TEG79" s="380"/>
      <c r="TEH79" s="376"/>
      <c r="TEI79" s="376"/>
      <c r="TEJ79" s="381"/>
      <c r="TEK79" s="381"/>
      <c r="TEL79" s="382"/>
      <c r="TEM79" s="383"/>
      <c r="TEN79" s="383"/>
      <c r="TEO79" s="383"/>
      <c r="TEP79" s="383"/>
      <c r="TEQ79" s="383"/>
      <c r="TER79" s="383"/>
      <c r="TES79" s="380"/>
      <c r="TET79" s="376"/>
      <c r="TEU79" s="376"/>
      <c r="TEV79" s="381"/>
      <c r="TEW79" s="381"/>
      <c r="TEX79" s="382"/>
      <c r="TEY79" s="383"/>
      <c r="TEZ79" s="383"/>
      <c r="TFA79" s="383"/>
      <c r="TFB79" s="383"/>
      <c r="TFC79" s="383"/>
      <c r="TFD79" s="383"/>
      <c r="TFE79" s="380"/>
      <c r="TFF79" s="376"/>
      <c r="TFG79" s="376"/>
      <c r="TFH79" s="381"/>
      <c r="TFI79" s="381"/>
      <c r="TFJ79" s="382"/>
      <c r="TFK79" s="383"/>
      <c r="TFL79" s="383"/>
      <c r="TFM79" s="383"/>
      <c r="TFN79" s="383"/>
      <c r="TFO79" s="383"/>
      <c r="TFP79" s="383"/>
      <c r="TFQ79" s="380"/>
      <c r="TFR79" s="376"/>
      <c r="TFS79" s="376"/>
      <c r="TFT79" s="381"/>
      <c r="TFU79" s="381"/>
      <c r="TFV79" s="382"/>
      <c r="TFW79" s="383"/>
      <c r="TFX79" s="383"/>
      <c r="TFY79" s="383"/>
      <c r="TFZ79" s="383"/>
      <c r="TGA79" s="383"/>
      <c r="TGB79" s="383"/>
      <c r="TGC79" s="380"/>
      <c r="TGD79" s="376"/>
      <c r="TGE79" s="376"/>
      <c r="TGF79" s="381"/>
      <c r="TGG79" s="381"/>
      <c r="TGH79" s="382"/>
      <c r="TGI79" s="383"/>
      <c r="TGJ79" s="383"/>
      <c r="TGK79" s="383"/>
      <c r="TGL79" s="383"/>
      <c r="TGM79" s="383"/>
      <c r="TGN79" s="383"/>
      <c r="TGO79" s="380"/>
      <c r="TGP79" s="376"/>
      <c r="TGQ79" s="376"/>
      <c r="TGR79" s="381"/>
      <c r="TGS79" s="381"/>
      <c r="TGT79" s="382"/>
      <c r="TGU79" s="383"/>
      <c r="TGV79" s="383"/>
      <c r="TGW79" s="383"/>
      <c r="TGX79" s="383"/>
      <c r="TGY79" s="383"/>
      <c r="TGZ79" s="383"/>
      <c r="THA79" s="380"/>
      <c r="THB79" s="376"/>
      <c r="THC79" s="376"/>
      <c r="THD79" s="381"/>
      <c r="THE79" s="381"/>
      <c r="THF79" s="382"/>
      <c r="THG79" s="383"/>
      <c r="THH79" s="383"/>
      <c r="THI79" s="383"/>
      <c r="THJ79" s="383"/>
      <c r="THK79" s="383"/>
      <c r="THL79" s="383"/>
      <c r="THM79" s="380"/>
      <c r="THN79" s="376"/>
      <c r="THO79" s="376"/>
      <c r="THP79" s="381"/>
      <c r="THQ79" s="381"/>
      <c r="THR79" s="382"/>
      <c r="THS79" s="383"/>
      <c r="THT79" s="383"/>
      <c r="THU79" s="383"/>
      <c r="THV79" s="383"/>
      <c r="THW79" s="383"/>
      <c r="THX79" s="383"/>
      <c r="THY79" s="380"/>
      <c r="THZ79" s="376"/>
      <c r="TIA79" s="376"/>
      <c r="TIB79" s="381"/>
      <c r="TIC79" s="381"/>
      <c r="TID79" s="382"/>
      <c r="TIE79" s="383"/>
      <c r="TIF79" s="383"/>
      <c r="TIG79" s="383"/>
      <c r="TIH79" s="383"/>
      <c r="TII79" s="383"/>
      <c r="TIJ79" s="383"/>
      <c r="TIK79" s="380"/>
      <c r="TIL79" s="376"/>
      <c r="TIM79" s="376"/>
      <c r="TIN79" s="381"/>
      <c r="TIO79" s="381"/>
      <c r="TIP79" s="382"/>
      <c r="TIQ79" s="383"/>
      <c r="TIR79" s="383"/>
      <c r="TIS79" s="383"/>
      <c r="TIT79" s="383"/>
      <c r="TIU79" s="383"/>
      <c r="TIV79" s="383"/>
      <c r="TIW79" s="380"/>
      <c r="TIX79" s="376"/>
      <c r="TIY79" s="376"/>
      <c r="TIZ79" s="381"/>
      <c r="TJA79" s="381"/>
      <c r="TJB79" s="382"/>
      <c r="TJC79" s="383"/>
      <c r="TJD79" s="383"/>
      <c r="TJE79" s="383"/>
      <c r="TJF79" s="383"/>
      <c r="TJG79" s="383"/>
      <c r="TJH79" s="383"/>
      <c r="TJI79" s="380"/>
      <c r="TJJ79" s="376"/>
      <c r="TJK79" s="376"/>
      <c r="TJL79" s="381"/>
      <c r="TJM79" s="381"/>
      <c r="TJN79" s="382"/>
      <c r="TJO79" s="383"/>
      <c r="TJP79" s="383"/>
      <c r="TJQ79" s="383"/>
      <c r="TJR79" s="383"/>
      <c r="TJS79" s="383"/>
      <c r="TJT79" s="383"/>
      <c r="TJU79" s="380"/>
      <c r="TJV79" s="376"/>
      <c r="TJW79" s="376"/>
      <c r="TJX79" s="381"/>
      <c r="TJY79" s="381"/>
      <c r="TJZ79" s="382"/>
      <c r="TKA79" s="383"/>
      <c r="TKB79" s="383"/>
      <c r="TKC79" s="383"/>
      <c r="TKD79" s="383"/>
      <c r="TKE79" s="383"/>
      <c r="TKF79" s="383"/>
      <c r="TKG79" s="380"/>
      <c r="TKH79" s="376"/>
      <c r="TKI79" s="376"/>
      <c r="TKJ79" s="381"/>
      <c r="TKK79" s="381"/>
      <c r="TKL79" s="382"/>
      <c r="TKM79" s="383"/>
      <c r="TKN79" s="383"/>
      <c r="TKO79" s="383"/>
      <c r="TKP79" s="383"/>
      <c r="TKQ79" s="383"/>
      <c r="TKR79" s="383"/>
      <c r="TKS79" s="380"/>
      <c r="TKT79" s="376"/>
      <c r="TKU79" s="376"/>
      <c r="TKV79" s="381"/>
      <c r="TKW79" s="381"/>
      <c r="TKX79" s="382"/>
      <c r="TKY79" s="383"/>
      <c r="TKZ79" s="383"/>
      <c r="TLA79" s="383"/>
      <c r="TLB79" s="383"/>
      <c r="TLC79" s="383"/>
      <c r="TLD79" s="383"/>
      <c r="TLE79" s="380"/>
      <c r="TLF79" s="376"/>
      <c r="TLG79" s="376"/>
      <c r="TLH79" s="381"/>
      <c r="TLI79" s="381"/>
      <c r="TLJ79" s="382"/>
      <c r="TLK79" s="383"/>
      <c r="TLL79" s="383"/>
      <c r="TLM79" s="383"/>
      <c r="TLN79" s="383"/>
      <c r="TLO79" s="383"/>
      <c r="TLP79" s="383"/>
      <c r="TLQ79" s="380"/>
      <c r="TLR79" s="376"/>
      <c r="TLS79" s="376"/>
      <c r="TLT79" s="381"/>
      <c r="TLU79" s="381"/>
      <c r="TLV79" s="382"/>
      <c r="TLW79" s="383"/>
      <c r="TLX79" s="383"/>
      <c r="TLY79" s="383"/>
      <c r="TLZ79" s="383"/>
      <c r="TMA79" s="383"/>
      <c r="TMB79" s="383"/>
      <c r="TMC79" s="380"/>
      <c r="TMD79" s="376"/>
      <c r="TME79" s="376"/>
      <c r="TMF79" s="381"/>
      <c r="TMG79" s="381"/>
      <c r="TMH79" s="382"/>
      <c r="TMI79" s="383"/>
      <c r="TMJ79" s="383"/>
      <c r="TMK79" s="383"/>
      <c r="TML79" s="383"/>
      <c r="TMM79" s="383"/>
      <c r="TMN79" s="383"/>
      <c r="TMO79" s="380"/>
      <c r="TMP79" s="376"/>
      <c r="TMQ79" s="376"/>
      <c r="TMR79" s="381"/>
      <c r="TMS79" s="381"/>
      <c r="TMT79" s="382"/>
      <c r="TMU79" s="383"/>
      <c r="TMV79" s="383"/>
      <c r="TMW79" s="383"/>
      <c r="TMX79" s="383"/>
      <c r="TMY79" s="383"/>
      <c r="TMZ79" s="383"/>
      <c r="TNA79" s="380"/>
      <c r="TNB79" s="376"/>
      <c r="TNC79" s="376"/>
      <c r="TND79" s="381"/>
      <c r="TNE79" s="381"/>
      <c r="TNF79" s="382"/>
      <c r="TNG79" s="383"/>
      <c r="TNH79" s="383"/>
      <c r="TNI79" s="383"/>
      <c r="TNJ79" s="383"/>
      <c r="TNK79" s="383"/>
      <c r="TNL79" s="383"/>
      <c r="TNM79" s="380"/>
      <c r="TNN79" s="376"/>
      <c r="TNO79" s="376"/>
      <c r="TNP79" s="381"/>
      <c r="TNQ79" s="381"/>
      <c r="TNR79" s="382"/>
      <c r="TNS79" s="383"/>
      <c r="TNT79" s="383"/>
      <c r="TNU79" s="383"/>
      <c r="TNV79" s="383"/>
      <c r="TNW79" s="383"/>
      <c r="TNX79" s="383"/>
      <c r="TNY79" s="380"/>
      <c r="TNZ79" s="376"/>
      <c r="TOA79" s="376"/>
      <c r="TOB79" s="381"/>
      <c r="TOC79" s="381"/>
      <c r="TOD79" s="382"/>
      <c r="TOE79" s="383"/>
      <c r="TOF79" s="383"/>
      <c r="TOG79" s="383"/>
      <c r="TOH79" s="383"/>
      <c r="TOI79" s="383"/>
      <c r="TOJ79" s="383"/>
      <c r="TOK79" s="380"/>
      <c r="TOL79" s="376"/>
      <c r="TOM79" s="376"/>
      <c r="TON79" s="381"/>
      <c r="TOO79" s="381"/>
      <c r="TOP79" s="382"/>
      <c r="TOQ79" s="383"/>
      <c r="TOR79" s="383"/>
      <c r="TOS79" s="383"/>
      <c r="TOT79" s="383"/>
      <c r="TOU79" s="383"/>
      <c r="TOV79" s="383"/>
      <c r="TOW79" s="380"/>
      <c r="TOX79" s="376"/>
      <c r="TOY79" s="376"/>
      <c r="TOZ79" s="381"/>
      <c r="TPA79" s="381"/>
      <c r="TPB79" s="382"/>
      <c r="TPC79" s="383"/>
      <c r="TPD79" s="383"/>
      <c r="TPE79" s="383"/>
      <c r="TPF79" s="383"/>
      <c r="TPG79" s="383"/>
      <c r="TPH79" s="383"/>
      <c r="TPI79" s="380"/>
      <c r="TPJ79" s="376"/>
      <c r="TPK79" s="376"/>
      <c r="TPL79" s="381"/>
      <c r="TPM79" s="381"/>
      <c r="TPN79" s="382"/>
      <c r="TPO79" s="383"/>
      <c r="TPP79" s="383"/>
      <c r="TPQ79" s="383"/>
      <c r="TPR79" s="383"/>
      <c r="TPS79" s="383"/>
      <c r="TPT79" s="383"/>
      <c r="TPU79" s="380"/>
      <c r="TPV79" s="376"/>
      <c r="TPW79" s="376"/>
      <c r="TPX79" s="381"/>
      <c r="TPY79" s="381"/>
      <c r="TPZ79" s="382"/>
      <c r="TQA79" s="383"/>
      <c r="TQB79" s="383"/>
      <c r="TQC79" s="383"/>
      <c r="TQD79" s="383"/>
      <c r="TQE79" s="383"/>
      <c r="TQF79" s="383"/>
      <c r="TQG79" s="380"/>
      <c r="TQH79" s="376"/>
      <c r="TQI79" s="376"/>
      <c r="TQJ79" s="381"/>
      <c r="TQK79" s="381"/>
      <c r="TQL79" s="382"/>
      <c r="TQM79" s="383"/>
      <c r="TQN79" s="383"/>
      <c r="TQO79" s="383"/>
      <c r="TQP79" s="383"/>
      <c r="TQQ79" s="383"/>
      <c r="TQR79" s="383"/>
      <c r="TQS79" s="380"/>
      <c r="TQT79" s="376"/>
      <c r="TQU79" s="376"/>
      <c r="TQV79" s="381"/>
      <c r="TQW79" s="381"/>
      <c r="TQX79" s="382"/>
      <c r="TQY79" s="383"/>
      <c r="TQZ79" s="383"/>
      <c r="TRA79" s="383"/>
      <c r="TRB79" s="383"/>
      <c r="TRC79" s="383"/>
      <c r="TRD79" s="383"/>
      <c r="TRE79" s="380"/>
      <c r="TRF79" s="376"/>
      <c r="TRG79" s="376"/>
      <c r="TRH79" s="381"/>
      <c r="TRI79" s="381"/>
      <c r="TRJ79" s="382"/>
      <c r="TRK79" s="383"/>
      <c r="TRL79" s="383"/>
      <c r="TRM79" s="383"/>
      <c r="TRN79" s="383"/>
      <c r="TRO79" s="383"/>
      <c r="TRP79" s="383"/>
      <c r="TRQ79" s="380"/>
      <c r="TRR79" s="376"/>
      <c r="TRS79" s="376"/>
      <c r="TRT79" s="381"/>
      <c r="TRU79" s="381"/>
      <c r="TRV79" s="382"/>
      <c r="TRW79" s="383"/>
      <c r="TRX79" s="383"/>
      <c r="TRY79" s="383"/>
      <c r="TRZ79" s="383"/>
      <c r="TSA79" s="383"/>
      <c r="TSB79" s="383"/>
      <c r="TSC79" s="380"/>
      <c r="TSD79" s="376"/>
      <c r="TSE79" s="376"/>
      <c r="TSF79" s="381"/>
      <c r="TSG79" s="381"/>
      <c r="TSH79" s="382"/>
      <c r="TSI79" s="383"/>
      <c r="TSJ79" s="383"/>
      <c r="TSK79" s="383"/>
      <c r="TSL79" s="383"/>
      <c r="TSM79" s="383"/>
      <c r="TSN79" s="383"/>
      <c r="TSO79" s="380"/>
      <c r="TSP79" s="376"/>
      <c r="TSQ79" s="376"/>
      <c r="TSR79" s="381"/>
      <c r="TSS79" s="381"/>
      <c r="TST79" s="382"/>
      <c r="TSU79" s="383"/>
      <c r="TSV79" s="383"/>
      <c r="TSW79" s="383"/>
      <c r="TSX79" s="383"/>
      <c r="TSY79" s="383"/>
      <c r="TSZ79" s="383"/>
      <c r="TTA79" s="380"/>
      <c r="TTB79" s="376"/>
      <c r="TTC79" s="376"/>
      <c r="TTD79" s="381"/>
      <c r="TTE79" s="381"/>
      <c r="TTF79" s="382"/>
      <c r="TTG79" s="383"/>
      <c r="TTH79" s="383"/>
      <c r="TTI79" s="383"/>
      <c r="TTJ79" s="383"/>
      <c r="TTK79" s="383"/>
      <c r="TTL79" s="383"/>
      <c r="TTM79" s="380"/>
      <c r="TTN79" s="376"/>
      <c r="TTO79" s="376"/>
      <c r="TTP79" s="381"/>
      <c r="TTQ79" s="381"/>
      <c r="TTR79" s="382"/>
      <c r="TTS79" s="383"/>
      <c r="TTT79" s="383"/>
      <c r="TTU79" s="383"/>
      <c r="TTV79" s="383"/>
      <c r="TTW79" s="383"/>
      <c r="TTX79" s="383"/>
      <c r="TTY79" s="380"/>
      <c r="TTZ79" s="376"/>
      <c r="TUA79" s="376"/>
      <c r="TUB79" s="381"/>
      <c r="TUC79" s="381"/>
      <c r="TUD79" s="382"/>
      <c r="TUE79" s="383"/>
      <c r="TUF79" s="383"/>
      <c r="TUG79" s="383"/>
      <c r="TUH79" s="383"/>
      <c r="TUI79" s="383"/>
      <c r="TUJ79" s="383"/>
      <c r="TUK79" s="380"/>
      <c r="TUL79" s="376"/>
      <c r="TUM79" s="376"/>
      <c r="TUN79" s="381"/>
      <c r="TUO79" s="381"/>
      <c r="TUP79" s="382"/>
      <c r="TUQ79" s="383"/>
      <c r="TUR79" s="383"/>
      <c r="TUS79" s="383"/>
      <c r="TUT79" s="383"/>
      <c r="TUU79" s="383"/>
      <c r="TUV79" s="383"/>
      <c r="TUW79" s="380"/>
      <c r="TUX79" s="376"/>
      <c r="TUY79" s="376"/>
      <c r="TUZ79" s="381"/>
      <c r="TVA79" s="381"/>
      <c r="TVB79" s="382"/>
      <c r="TVC79" s="383"/>
      <c r="TVD79" s="383"/>
      <c r="TVE79" s="383"/>
      <c r="TVF79" s="383"/>
      <c r="TVG79" s="383"/>
      <c r="TVH79" s="383"/>
      <c r="TVI79" s="380"/>
      <c r="TVJ79" s="376"/>
      <c r="TVK79" s="376"/>
      <c r="TVL79" s="381"/>
      <c r="TVM79" s="381"/>
      <c r="TVN79" s="382"/>
      <c r="TVO79" s="383"/>
      <c r="TVP79" s="383"/>
      <c r="TVQ79" s="383"/>
      <c r="TVR79" s="383"/>
      <c r="TVS79" s="383"/>
      <c r="TVT79" s="383"/>
      <c r="TVU79" s="380"/>
      <c r="TVV79" s="376"/>
      <c r="TVW79" s="376"/>
      <c r="TVX79" s="381"/>
      <c r="TVY79" s="381"/>
      <c r="TVZ79" s="382"/>
      <c r="TWA79" s="383"/>
      <c r="TWB79" s="383"/>
      <c r="TWC79" s="383"/>
      <c r="TWD79" s="383"/>
      <c r="TWE79" s="383"/>
      <c r="TWF79" s="383"/>
      <c r="TWG79" s="380"/>
      <c r="TWH79" s="376"/>
      <c r="TWI79" s="376"/>
      <c r="TWJ79" s="381"/>
      <c r="TWK79" s="381"/>
      <c r="TWL79" s="382"/>
      <c r="TWM79" s="383"/>
      <c r="TWN79" s="383"/>
      <c r="TWO79" s="383"/>
      <c r="TWP79" s="383"/>
      <c r="TWQ79" s="383"/>
      <c r="TWR79" s="383"/>
      <c r="TWS79" s="380"/>
      <c r="TWT79" s="376"/>
      <c r="TWU79" s="376"/>
      <c r="TWV79" s="381"/>
      <c r="TWW79" s="381"/>
      <c r="TWX79" s="382"/>
      <c r="TWY79" s="383"/>
      <c r="TWZ79" s="383"/>
      <c r="TXA79" s="383"/>
      <c r="TXB79" s="383"/>
      <c r="TXC79" s="383"/>
      <c r="TXD79" s="383"/>
      <c r="TXE79" s="380"/>
      <c r="TXF79" s="376"/>
      <c r="TXG79" s="376"/>
      <c r="TXH79" s="381"/>
      <c r="TXI79" s="381"/>
      <c r="TXJ79" s="382"/>
      <c r="TXK79" s="383"/>
      <c r="TXL79" s="383"/>
      <c r="TXM79" s="383"/>
      <c r="TXN79" s="383"/>
      <c r="TXO79" s="383"/>
      <c r="TXP79" s="383"/>
      <c r="TXQ79" s="380"/>
      <c r="TXR79" s="376"/>
      <c r="TXS79" s="376"/>
      <c r="TXT79" s="381"/>
      <c r="TXU79" s="381"/>
      <c r="TXV79" s="382"/>
      <c r="TXW79" s="383"/>
      <c r="TXX79" s="383"/>
      <c r="TXY79" s="383"/>
      <c r="TXZ79" s="383"/>
      <c r="TYA79" s="383"/>
      <c r="TYB79" s="383"/>
      <c r="TYC79" s="380"/>
      <c r="TYD79" s="376"/>
      <c r="TYE79" s="376"/>
      <c r="TYF79" s="381"/>
      <c r="TYG79" s="381"/>
      <c r="TYH79" s="382"/>
      <c r="TYI79" s="383"/>
      <c r="TYJ79" s="383"/>
      <c r="TYK79" s="383"/>
      <c r="TYL79" s="383"/>
      <c r="TYM79" s="383"/>
      <c r="TYN79" s="383"/>
      <c r="TYO79" s="380"/>
      <c r="TYP79" s="376"/>
      <c r="TYQ79" s="376"/>
      <c r="TYR79" s="381"/>
      <c r="TYS79" s="381"/>
      <c r="TYT79" s="382"/>
      <c r="TYU79" s="383"/>
      <c r="TYV79" s="383"/>
      <c r="TYW79" s="383"/>
      <c r="TYX79" s="383"/>
      <c r="TYY79" s="383"/>
      <c r="TYZ79" s="383"/>
      <c r="TZA79" s="380"/>
      <c r="TZB79" s="376"/>
      <c r="TZC79" s="376"/>
      <c r="TZD79" s="381"/>
      <c r="TZE79" s="381"/>
      <c r="TZF79" s="382"/>
      <c r="TZG79" s="383"/>
      <c r="TZH79" s="383"/>
      <c r="TZI79" s="383"/>
      <c r="TZJ79" s="383"/>
      <c r="TZK79" s="383"/>
      <c r="TZL79" s="383"/>
      <c r="TZM79" s="380"/>
      <c r="TZN79" s="376"/>
      <c r="TZO79" s="376"/>
      <c r="TZP79" s="381"/>
      <c r="TZQ79" s="381"/>
      <c r="TZR79" s="382"/>
      <c r="TZS79" s="383"/>
      <c r="TZT79" s="383"/>
      <c r="TZU79" s="383"/>
      <c r="TZV79" s="383"/>
      <c r="TZW79" s="383"/>
      <c r="TZX79" s="383"/>
      <c r="TZY79" s="380"/>
      <c r="TZZ79" s="376"/>
      <c r="UAA79" s="376"/>
      <c r="UAB79" s="381"/>
      <c r="UAC79" s="381"/>
      <c r="UAD79" s="382"/>
      <c r="UAE79" s="383"/>
      <c r="UAF79" s="383"/>
      <c r="UAG79" s="383"/>
      <c r="UAH79" s="383"/>
      <c r="UAI79" s="383"/>
      <c r="UAJ79" s="383"/>
      <c r="UAK79" s="380"/>
      <c r="UAL79" s="376"/>
      <c r="UAM79" s="376"/>
      <c r="UAN79" s="381"/>
      <c r="UAO79" s="381"/>
      <c r="UAP79" s="382"/>
      <c r="UAQ79" s="383"/>
      <c r="UAR79" s="383"/>
      <c r="UAS79" s="383"/>
      <c r="UAT79" s="383"/>
      <c r="UAU79" s="383"/>
      <c r="UAV79" s="383"/>
      <c r="UAW79" s="380"/>
      <c r="UAX79" s="376"/>
      <c r="UAY79" s="376"/>
      <c r="UAZ79" s="381"/>
      <c r="UBA79" s="381"/>
      <c r="UBB79" s="382"/>
      <c r="UBC79" s="383"/>
      <c r="UBD79" s="383"/>
      <c r="UBE79" s="383"/>
      <c r="UBF79" s="383"/>
      <c r="UBG79" s="383"/>
      <c r="UBH79" s="383"/>
      <c r="UBI79" s="380"/>
      <c r="UBJ79" s="376"/>
      <c r="UBK79" s="376"/>
      <c r="UBL79" s="381"/>
      <c r="UBM79" s="381"/>
      <c r="UBN79" s="382"/>
      <c r="UBO79" s="383"/>
      <c r="UBP79" s="383"/>
      <c r="UBQ79" s="383"/>
      <c r="UBR79" s="383"/>
      <c r="UBS79" s="383"/>
      <c r="UBT79" s="383"/>
      <c r="UBU79" s="380"/>
      <c r="UBV79" s="376"/>
      <c r="UBW79" s="376"/>
      <c r="UBX79" s="381"/>
      <c r="UBY79" s="381"/>
      <c r="UBZ79" s="382"/>
      <c r="UCA79" s="383"/>
      <c r="UCB79" s="383"/>
      <c r="UCC79" s="383"/>
      <c r="UCD79" s="383"/>
      <c r="UCE79" s="383"/>
      <c r="UCF79" s="383"/>
      <c r="UCG79" s="380"/>
      <c r="UCH79" s="376"/>
      <c r="UCI79" s="376"/>
      <c r="UCJ79" s="381"/>
      <c r="UCK79" s="381"/>
      <c r="UCL79" s="382"/>
      <c r="UCM79" s="383"/>
      <c r="UCN79" s="383"/>
      <c r="UCO79" s="383"/>
      <c r="UCP79" s="383"/>
      <c r="UCQ79" s="383"/>
      <c r="UCR79" s="383"/>
      <c r="UCS79" s="380"/>
      <c r="UCT79" s="376"/>
      <c r="UCU79" s="376"/>
      <c r="UCV79" s="381"/>
      <c r="UCW79" s="381"/>
      <c r="UCX79" s="382"/>
      <c r="UCY79" s="383"/>
      <c r="UCZ79" s="383"/>
      <c r="UDA79" s="383"/>
      <c r="UDB79" s="383"/>
      <c r="UDC79" s="383"/>
      <c r="UDD79" s="383"/>
      <c r="UDE79" s="380"/>
      <c r="UDF79" s="376"/>
      <c r="UDG79" s="376"/>
      <c r="UDH79" s="381"/>
      <c r="UDI79" s="381"/>
      <c r="UDJ79" s="382"/>
      <c r="UDK79" s="383"/>
      <c r="UDL79" s="383"/>
      <c r="UDM79" s="383"/>
      <c r="UDN79" s="383"/>
      <c r="UDO79" s="383"/>
      <c r="UDP79" s="383"/>
      <c r="UDQ79" s="380"/>
      <c r="UDR79" s="376"/>
      <c r="UDS79" s="376"/>
      <c r="UDT79" s="381"/>
      <c r="UDU79" s="381"/>
      <c r="UDV79" s="382"/>
      <c r="UDW79" s="383"/>
      <c r="UDX79" s="383"/>
      <c r="UDY79" s="383"/>
      <c r="UDZ79" s="383"/>
      <c r="UEA79" s="383"/>
      <c r="UEB79" s="383"/>
      <c r="UEC79" s="380"/>
      <c r="UED79" s="376"/>
      <c r="UEE79" s="376"/>
      <c r="UEF79" s="381"/>
      <c r="UEG79" s="381"/>
      <c r="UEH79" s="382"/>
      <c r="UEI79" s="383"/>
      <c r="UEJ79" s="383"/>
      <c r="UEK79" s="383"/>
      <c r="UEL79" s="383"/>
      <c r="UEM79" s="383"/>
      <c r="UEN79" s="383"/>
      <c r="UEO79" s="380"/>
      <c r="UEP79" s="376"/>
      <c r="UEQ79" s="376"/>
      <c r="UER79" s="381"/>
      <c r="UES79" s="381"/>
      <c r="UET79" s="382"/>
      <c r="UEU79" s="383"/>
      <c r="UEV79" s="383"/>
      <c r="UEW79" s="383"/>
      <c r="UEX79" s="383"/>
      <c r="UEY79" s="383"/>
      <c r="UEZ79" s="383"/>
      <c r="UFA79" s="380"/>
      <c r="UFB79" s="376"/>
      <c r="UFC79" s="376"/>
      <c r="UFD79" s="381"/>
      <c r="UFE79" s="381"/>
      <c r="UFF79" s="382"/>
      <c r="UFG79" s="383"/>
      <c r="UFH79" s="383"/>
      <c r="UFI79" s="383"/>
      <c r="UFJ79" s="383"/>
      <c r="UFK79" s="383"/>
      <c r="UFL79" s="383"/>
      <c r="UFM79" s="380"/>
      <c r="UFN79" s="376"/>
      <c r="UFO79" s="376"/>
      <c r="UFP79" s="381"/>
      <c r="UFQ79" s="381"/>
      <c r="UFR79" s="382"/>
      <c r="UFS79" s="383"/>
      <c r="UFT79" s="383"/>
      <c r="UFU79" s="383"/>
      <c r="UFV79" s="383"/>
      <c r="UFW79" s="383"/>
      <c r="UFX79" s="383"/>
      <c r="UFY79" s="380"/>
      <c r="UFZ79" s="376"/>
      <c r="UGA79" s="376"/>
      <c r="UGB79" s="381"/>
      <c r="UGC79" s="381"/>
      <c r="UGD79" s="382"/>
      <c r="UGE79" s="383"/>
      <c r="UGF79" s="383"/>
      <c r="UGG79" s="383"/>
      <c r="UGH79" s="383"/>
      <c r="UGI79" s="383"/>
      <c r="UGJ79" s="383"/>
      <c r="UGK79" s="380"/>
      <c r="UGL79" s="376"/>
      <c r="UGM79" s="376"/>
      <c r="UGN79" s="381"/>
      <c r="UGO79" s="381"/>
      <c r="UGP79" s="382"/>
      <c r="UGQ79" s="383"/>
      <c r="UGR79" s="383"/>
      <c r="UGS79" s="383"/>
      <c r="UGT79" s="383"/>
      <c r="UGU79" s="383"/>
      <c r="UGV79" s="383"/>
      <c r="UGW79" s="380"/>
      <c r="UGX79" s="376"/>
      <c r="UGY79" s="376"/>
      <c r="UGZ79" s="381"/>
      <c r="UHA79" s="381"/>
      <c r="UHB79" s="382"/>
      <c r="UHC79" s="383"/>
      <c r="UHD79" s="383"/>
      <c r="UHE79" s="383"/>
      <c r="UHF79" s="383"/>
      <c r="UHG79" s="383"/>
      <c r="UHH79" s="383"/>
      <c r="UHI79" s="380"/>
      <c r="UHJ79" s="376"/>
      <c r="UHK79" s="376"/>
      <c r="UHL79" s="381"/>
      <c r="UHM79" s="381"/>
      <c r="UHN79" s="382"/>
      <c r="UHO79" s="383"/>
      <c r="UHP79" s="383"/>
      <c r="UHQ79" s="383"/>
      <c r="UHR79" s="383"/>
      <c r="UHS79" s="383"/>
      <c r="UHT79" s="383"/>
      <c r="UHU79" s="380"/>
      <c r="UHV79" s="376"/>
      <c r="UHW79" s="376"/>
      <c r="UHX79" s="381"/>
      <c r="UHY79" s="381"/>
      <c r="UHZ79" s="382"/>
      <c r="UIA79" s="383"/>
      <c r="UIB79" s="383"/>
      <c r="UIC79" s="383"/>
      <c r="UID79" s="383"/>
      <c r="UIE79" s="383"/>
      <c r="UIF79" s="383"/>
      <c r="UIG79" s="380"/>
      <c r="UIH79" s="376"/>
      <c r="UII79" s="376"/>
      <c r="UIJ79" s="381"/>
      <c r="UIK79" s="381"/>
      <c r="UIL79" s="382"/>
      <c r="UIM79" s="383"/>
      <c r="UIN79" s="383"/>
      <c r="UIO79" s="383"/>
      <c r="UIP79" s="383"/>
      <c r="UIQ79" s="383"/>
      <c r="UIR79" s="383"/>
      <c r="UIS79" s="380"/>
      <c r="UIT79" s="376"/>
      <c r="UIU79" s="376"/>
      <c r="UIV79" s="381"/>
      <c r="UIW79" s="381"/>
      <c r="UIX79" s="382"/>
      <c r="UIY79" s="383"/>
      <c r="UIZ79" s="383"/>
      <c r="UJA79" s="383"/>
      <c r="UJB79" s="383"/>
      <c r="UJC79" s="383"/>
      <c r="UJD79" s="383"/>
      <c r="UJE79" s="380"/>
      <c r="UJF79" s="376"/>
      <c r="UJG79" s="376"/>
      <c r="UJH79" s="381"/>
      <c r="UJI79" s="381"/>
      <c r="UJJ79" s="382"/>
      <c r="UJK79" s="383"/>
      <c r="UJL79" s="383"/>
      <c r="UJM79" s="383"/>
      <c r="UJN79" s="383"/>
      <c r="UJO79" s="383"/>
      <c r="UJP79" s="383"/>
      <c r="UJQ79" s="380"/>
      <c r="UJR79" s="376"/>
      <c r="UJS79" s="376"/>
      <c r="UJT79" s="381"/>
      <c r="UJU79" s="381"/>
      <c r="UJV79" s="382"/>
      <c r="UJW79" s="383"/>
      <c r="UJX79" s="383"/>
      <c r="UJY79" s="383"/>
      <c r="UJZ79" s="383"/>
      <c r="UKA79" s="383"/>
      <c r="UKB79" s="383"/>
      <c r="UKC79" s="380"/>
      <c r="UKD79" s="376"/>
      <c r="UKE79" s="376"/>
      <c r="UKF79" s="381"/>
      <c r="UKG79" s="381"/>
      <c r="UKH79" s="382"/>
      <c r="UKI79" s="383"/>
      <c r="UKJ79" s="383"/>
      <c r="UKK79" s="383"/>
      <c r="UKL79" s="383"/>
      <c r="UKM79" s="383"/>
      <c r="UKN79" s="383"/>
      <c r="UKO79" s="380"/>
      <c r="UKP79" s="376"/>
      <c r="UKQ79" s="376"/>
      <c r="UKR79" s="381"/>
      <c r="UKS79" s="381"/>
      <c r="UKT79" s="382"/>
      <c r="UKU79" s="383"/>
      <c r="UKV79" s="383"/>
      <c r="UKW79" s="383"/>
      <c r="UKX79" s="383"/>
      <c r="UKY79" s="383"/>
      <c r="UKZ79" s="383"/>
      <c r="ULA79" s="380"/>
      <c r="ULB79" s="376"/>
      <c r="ULC79" s="376"/>
      <c r="ULD79" s="381"/>
      <c r="ULE79" s="381"/>
      <c r="ULF79" s="382"/>
      <c r="ULG79" s="383"/>
      <c r="ULH79" s="383"/>
      <c r="ULI79" s="383"/>
      <c r="ULJ79" s="383"/>
      <c r="ULK79" s="383"/>
      <c r="ULL79" s="383"/>
      <c r="ULM79" s="380"/>
      <c r="ULN79" s="376"/>
      <c r="ULO79" s="376"/>
      <c r="ULP79" s="381"/>
      <c r="ULQ79" s="381"/>
      <c r="ULR79" s="382"/>
      <c r="ULS79" s="383"/>
      <c r="ULT79" s="383"/>
      <c r="ULU79" s="383"/>
      <c r="ULV79" s="383"/>
      <c r="ULW79" s="383"/>
      <c r="ULX79" s="383"/>
      <c r="ULY79" s="380"/>
      <c r="ULZ79" s="376"/>
      <c r="UMA79" s="376"/>
      <c r="UMB79" s="381"/>
      <c r="UMC79" s="381"/>
      <c r="UMD79" s="382"/>
      <c r="UME79" s="383"/>
      <c r="UMF79" s="383"/>
      <c r="UMG79" s="383"/>
      <c r="UMH79" s="383"/>
      <c r="UMI79" s="383"/>
      <c r="UMJ79" s="383"/>
      <c r="UMK79" s="380"/>
      <c r="UML79" s="376"/>
      <c r="UMM79" s="376"/>
      <c r="UMN79" s="381"/>
      <c r="UMO79" s="381"/>
      <c r="UMP79" s="382"/>
      <c r="UMQ79" s="383"/>
      <c r="UMR79" s="383"/>
      <c r="UMS79" s="383"/>
      <c r="UMT79" s="383"/>
      <c r="UMU79" s="383"/>
      <c r="UMV79" s="383"/>
      <c r="UMW79" s="380"/>
      <c r="UMX79" s="376"/>
      <c r="UMY79" s="376"/>
      <c r="UMZ79" s="381"/>
      <c r="UNA79" s="381"/>
      <c r="UNB79" s="382"/>
      <c r="UNC79" s="383"/>
      <c r="UND79" s="383"/>
      <c r="UNE79" s="383"/>
      <c r="UNF79" s="383"/>
      <c r="UNG79" s="383"/>
      <c r="UNH79" s="383"/>
      <c r="UNI79" s="380"/>
      <c r="UNJ79" s="376"/>
      <c r="UNK79" s="376"/>
      <c r="UNL79" s="381"/>
      <c r="UNM79" s="381"/>
      <c r="UNN79" s="382"/>
      <c r="UNO79" s="383"/>
      <c r="UNP79" s="383"/>
      <c r="UNQ79" s="383"/>
      <c r="UNR79" s="383"/>
      <c r="UNS79" s="383"/>
      <c r="UNT79" s="383"/>
      <c r="UNU79" s="380"/>
      <c r="UNV79" s="376"/>
      <c r="UNW79" s="376"/>
      <c r="UNX79" s="381"/>
      <c r="UNY79" s="381"/>
      <c r="UNZ79" s="382"/>
      <c r="UOA79" s="383"/>
      <c r="UOB79" s="383"/>
      <c r="UOC79" s="383"/>
      <c r="UOD79" s="383"/>
      <c r="UOE79" s="383"/>
      <c r="UOF79" s="383"/>
      <c r="UOG79" s="380"/>
      <c r="UOH79" s="376"/>
      <c r="UOI79" s="376"/>
      <c r="UOJ79" s="381"/>
      <c r="UOK79" s="381"/>
      <c r="UOL79" s="382"/>
      <c r="UOM79" s="383"/>
      <c r="UON79" s="383"/>
      <c r="UOO79" s="383"/>
      <c r="UOP79" s="383"/>
      <c r="UOQ79" s="383"/>
      <c r="UOR79" s="383"/>
      <c r="UOS79" s="380"/>
      <c r="UOT79" s="376"/>
      <c r="UOU79" s="376"/>
      <c r="UOV79" s="381"/>
      <c r="UOW79" s="381"/>
      <c r="UOX79" s="382"/>
      <c r="UOY79" s="383"/>
      <c r="UOZ79" s="383"/>
      <c r="UPA79" s="383"/>
      <c r="UPB79" s="383"/>
      <c r="UPC79" s="383"/>
      <c r="UPD79" s="383"/>
      <c r="UPE79" s="380"/>
      <c r="UPF79" s="376"/>
      <c r="UPG79" s="376"/>
      <c r="UPH79" s="381"/>
      <c r="UPI79" s="381"/>
      <c r="UPJ79" s="382"/>
      <c r="UPK79" s="383"/>
      <c r="UPL79" s="383"/>
      <c r="UPM79" s="383"/>
      <c r="UPN79" s="383"/>
      <c r="UPO79" s="383"/>
      <c r="UPP79" s="383"/>
      <c r="UPQ79" s="380"/>
      <c r="UPR79" s="376"/>
      <c r="UPS79" s="376"/>
      <c r="UPT79" s="381"/>
      <c r="UPU79" s="381"/>
      <c r="UPV79" s="382"/>
      <c r="UPW79" s="383"/>
      <c r="UPX79" s="383"/>
      <c r="UPY79" s="383"/>
      <c r="UPZ79" s="383"/>
      <c r="UQA79" s="383"/>
      <c r="UQB79" s="383"/>
      <c r="UQC79" s="380"/>
      <c r="UQD79" s="376"/>
      <c r="UQE79" s="376"/>
      <c r="UQF79" s="381"/>
      <c r="UQG79" s="381"/>
      <c r="UQH79" s="382"/>
      <c r="UQI79" s="383"/>
      <c r="UQJ79" s="383"/>
      <c r="UQK79" s="383"/>
      <c r="UQL79" s="383"/>
      <c r="UQM79" s="383"/>
      <c r="UQN79" s="383"/>
      <c r="UQO79" s="380"/>
      <c r="UQP79" s="376"/>
      <c r="UQQ79" s="376"/>
      <c r="UQR79" s="381"/>
      <c r="UQS79" s="381"/>
      <c r="UQT79" s="382"/>
      <c r="UQU79" s="383"/>
      <c r="UQV79" s="383"/>
      <c r="UQW79" s="383"/>
      <c r="UQX79" s="383"/>
      <c r="UQY79" s="383"/>
      <c r="UQZ79" s="383"/>
      <c r="URA79" s="380"/>
      <c r="URB79" s="376"/>
      <c r="URC79" s="376"/>
      <c r="URD79" s="381"/>
      <c r="URE79" s="381"/>
      <c r="URF79" s="382"/>
      <c r="URG79" s="383"/>
      <c r="URH79" s="383"/>
      <c r="URI79" s="383"/>
      <c r="URJ79" s="383"/>
      <c r="URK79" s="383"/>
      <c r="URL79" s="383"/>
      <c r="URM79" s="380"/>
      <c r="URN79" s="376"/>
      <c r="URO79" s="376"/>
      <c r="URP79" s="381"/>
      <c r="URQ79" s="381"/>
      <c r="URR79" s="382"/>
      <c r="URS79" s="383"/>
      <c r="URT79" s="383"/>
      <c r="URU79" s="383"/>
      <c r="URV79" s="383"/>
      <c r="URW79" s="383"/>
      <c r="URX79" s="383"/>
      <c r="URY79" s="380"/>
      <c r="URZ79" s="376"/>
      <c r="USA79" s="376"/>
      <c r="USB79" s="381"/>
      <c r="USC79" s="381"/>
      <c r="USD79" s="382"/>
      <c r="USE79" s="383"/>
      <c r="USF79" s="383"/>
      <c r="USG79" s="383"/>
      <c r="USH79" s="383"/>
      <c r="USI79" s="383"/>
      <c r="USJ79" s="383"/>
      <c r="USK79" s="380"/>
      <c r="USL79" s="376"/>
      <c r="USM79" s="376"/>
      <c r="USN79" s="381"/>
      <c r="USO79" s="381"/>
      <c r="USP79" s="382"/>
      <c r="USQ79" s="383"/>
      <c r="USR79" s="383"/>
      <c r="USS79" s="383"/>
      <c r="UST79" s="383"/>
      <c r="USU79" s="383"/>
      <c r="USV79" s="383"/>
      <c r="USW79" s="380"/>
      <c r="USX79" s="376"/>
      <c r="USY79" s="376"/>
      <c r="USZ79" s="381"/>
      <c r="UTA79" s="381"/>
      <c r="UTB79" s="382"/>
      <c r="UTC79" s="383"/>
      <c r="UTD79" s="383"/>
      <c r="UTE79" s="383"/>
      <c r="UTF79" s="383"/>
      <c r="UTG79" s="383"/>
      <c r="UTH79" s="383"/>
      <c r="UTI79" s="380"/>
      <c r="UTJ79" s="376"/>
      <c r="UTK79" s="376"/>
      <c r="UTL79" s="381"/>
      <c r="UTM79" s="381"/>
      <c r="UTN79" s="382"/>
      <c r="UTO79" s="383"/>
      <c r="UTP79" s="383"/>
      <c r="UTQ79" s="383"/>
      <c r="UTR79" s="383"/>
      <c r="UTS79" s="383"/>
      <c r="UTT79" s="383"/>
      <c r="UTU79" s="380"/>
      <c r="UTV79" s="376"/>
      <c r="UTW79" s="376"/>
      <c r="UTX79" s="381"/>
      <c r="UTY79" s="381"/>
      <c r="UTZ79" s="382"/>
      <c r="UUA79" s="383"/>
      <c r="UUB79" s="383"/>
      <c r="UUC79" s="383"/>
      <c r="UUD79" s="383"/>
      <c r="UUE79" s="383"/>
      <c r="UUF79" s="383"/>
      <c r="UUG79" s="380"/>
      <c r="UUH79" s="376"/>
      <c r="UUI79" s="376"/>
      <c r="UUJ79" s="381"/>
      <c r="UUK79" s="381"/>
      <c r="UUL79" s="382"/>
      <c r="UUM79" s="383"/>
      <c r="UUN79" s="383"/>
      <c r="UUO79" s="383"/>
      <c r="UUP79" s="383"/>
      <c r="UUQ79" s="383"/>
      <c r="UUR79" s="383"/>
      <c r="UUS79" s="380"/>
      <c r="UUT79" s="376"/>
      <c r="UUU79" s="376"/>
      <c r="UUV79" s="381"/>
      <c r="UUW79" s="381"/>
      <c r="UUX79" s="382"/>
      <c r="UUY79" s="383"/>
      <c r="UUZ79" s="383"/>
      <c r="UVA79" s="383"/>
      <c r="UVB79" s="383"/>
      <c r="UVC79" s="383"/>
      <c r="UVD79" s="383"/>
      <c r="UVE79" s="380"/>
      <c r="UVF79" s="376"/>
      <c r="UVG79" s="376"/>
      <c r="UVH79" s="381"/>
      <c r="UVI79" s="381"/>
      <c r="UVJ79" s="382"/>
      <c r="UVK79" s="383"/>
      <c r="UVL79" s="383"/>
      <c r="UVM79" s="383"/>
      <c r="UVN79" s="383"/>
      <c r="UVO79" s="383"/>
      <c r="UVP79" s="383"/>
      <c r="UVQ79" s="380"/>
      <c r="UVR79" s="376"/>
      <c r="UVS79" s="376"/>
      <c r="UVT79" s="381"/>
      <c r="UVU79" s="381"/>
      <c r="UVV79" s="382"/>
      <c r="UVW79" s="383"/>
      <c r="UVX79" s="383"/>
      <c r="UVY79" s="383"/>
      <c r="UVZ79" s="383"/>
      <c r="UWA79" s="383"/>
      <c r="UWB79" s="383"/>
      <c r="UWC79" s="380"/>
      <c r="UWD79" s="376"/>
      <c r="UWE79" s="376"/>
      <c r="UWF79" s="381"/>
      <c r="UWG79" s="381"/>
      <c r="UWH79" s="382"/>
      <c r="UWI79" s="383"/>
      <c r="UWJ79" s="383"/>
      <c r="UWK79" s="383"/>
      <c r="UWL79" s="383"/>
      <c r="UWM79" s="383"/>
      <c r="UWN79" s="383"/>
      <c r="UWO79" s="380"/>
      <c r="UWP79" s="376"/>
      <c r="UWQ79" s="376"/>
      <c r="UWR79" s="381"/>
      <c r="UWS79" s="381"/>
      <c r="UWT79" s="382"/>
      <c r="UWU79" s="383"/>
      <c r="UWV79" s="383"/>
      <c r="UWW79" s="383"/>
      <c r="UWX79" s="383"/>
      <c r="UWY79" s="383"/>
      <c r="UWZ79" s="383"/>
      <c r="UXA79" s="380"/>
      <c r="UXB79" s="376"/>
      <c r="UXC79" s="376"/>
      <c r="UXD79" s="381"/>
      <c r="UXE79" s="381"/>
      <c r="UXF79" s="382"/>
      <c r="UXG79" s="383"/>
      <c r="UXH79" s="383"/>
      <c r="UXI79" s="383"/>
      <c r="UXJ79" s="383"/>
      <c r="UXK79" s="383"/>
      <c r="UXL79" s="383"/>
      <c r="UXM79" s="380"/>
      <c r="UXN79" s="376"/>
      <c r="UXO79" s="376"/>
      <c r="UXP79" s="381"/>
      <c r="UXQ79" s="381"/>
      <c r="UXR79" s="382"/>
      <c r="UXS79" s="383"/>
      <c r="UXT79" s="383"/>
      <c r="UXU79" s="383"/>
      <c r="UXV79" s="383"/>
      <c r="UXW79" s="383"/>
      <c r="UXX79" s="383"/>
      <c r="UXY79" s="380"/>
      <c r="UXZ79" s="376"/>
      <c r="UYA79" s="376"/>
      <c r="UYB79" s="381"/>
      <c r="UYC79" s="381"/>
      <c r="UYD79" s="382"/>
      <c r="UYE79" s="383"/>
      <c r="UYF79" s="383"/>
      <c r="UYG79" s="383"/>
      <c r="UYH79" s="383"/>
      <c r="UYI79" s="383"/>
      <c r="UYJ79" s="383"/>
      <c r="UYK79" s="380"/>
      <c r="UYL79" s="376"/>
      <c r="UYM79" s="376"/>
      <c r="UYN79" s="381"/>
      <c r="UYO79" s="381"/>
      <c r="UYP79" s="382"/>
      <c r="UYQ79" s="383"/>
      <c r="UYR79" s="383"/>
      <c r="UYS79" s="383"/>
      <c r="UYT79" s="383"/>
      <c r="UYU79" s="383"/>
      <c r="UYV79" s="383"/>
      <c r="UYW79" s="380"/>
      <c r="UYX79" s="376"/>
      <c r="UYY79" s="376"/>
      <c r="UYZ79" s="381"/>
      <c r="UZA79" s="381"/>
      <c r="UZB79" s="382"/>
      <c r="UZC79" s="383"/>
      <c r="UZD79" s="383"/>
      <c r="UZE79" s="383"/>
      <c r="UZF79" s="383"/>
      <c r="UZG79" s="383"/>
      <c r="UZH79" s="383"/>
      <c r="UZI79" s="380"/>
      <c r="UZJ79" s="376"/>
      <c r="UZK79" s="376"/>
      <c r="UZL79" s="381"/>
      <c r="UZM79" s="381"/>
      <c r="UZN79" s="382"/>
      <c r="UZO79" s="383"/>
      <c r="UZP79" s="383"/>
      <c r="UZQ79" s="383"/>
      <c r="UZR79" s="383"/>
      <c r="UZS79" s="383"/>
      <c r="UZT79" s="383"/>
      <c r="UZU79" s="380"/>
      <c r="UZV79" s="376"/>
      <c r="UZW79" s="376"/>
      <c r="UZX79" s="381"/>
      <c r="UZY79" s="381"/>
      <c r="UZZ79" s="382"/>
      <c r="VAA79" s="383"/>
      <c r="VAB79" s="383"/>
      <c r="VAC79" s="383"/>
      <c r="VAD79" s="383"/>
      <c r="VAE79" s="383"/>
      <c r="VAF79" s="383"/>
      <c r="VAG79" s="380"/>
      <c r="VAH79" s="376"/>
      <c r="VAI79" s="376"/>
      <c r="VAJ79" s="381"/>
      <c r="VAK79" s="381"/>
      <c r="VAL79" s="382"/>
      <c r="VAM79" s="383"/>
      <c r="VAN79" s="383"/>
      <c r="VAO79" s="383"/>
      <c r="VAP79" s="383"/>
      <c r="VAQ79" s="383"/>
      <c r="VAR79" s="383"/>
      <c r="VAS79" s="380"/>
      <c r="VAT79" s="376"/>
      <c r="VAU79" s="376"/>
      <c r="VAV79" s="381"/>
      <c r="VAW79" s="381"/>
      <c r="VAX79" s="382"/>
      <c r="VAY79" s="383"/>
      <c r="VAZ79" s="383"/>
      <c r="VBA79" s="383"/>
      <c r="VBB79" s="383"/>
      <c r="VBC79" s="383"/>
      <c r="VBD79" s="383"/>
      <c r="VBE79" s="380"/>
      <c r="VBF79" s="376"/>
      <c r="VBG79" s="376"/>
      <c r="VBH79" s="381"/>
      <c r="VBI79" s="381"/>
      <c r="VBJ79" s="382"/>
      <c r="VBK79" s="383"/>
      <c r="VBL79" s="383"/>
      <c r="VBM79" s="383"/>
      <c r="VBN79" s="383"/>
      <c r="VBO79" s="383"/>
      <c r="VBP79" s="383"/>
      <c r="VBQ79" s="380"/>
      <c r="VBR79" s="376"/>
      <c r="VBS79" s="376"/>
      <c r="VBT79" s="381"/>
      <c r="VBU79" s="381"/>
      <c r="VBV79" s="382"/>
      <c r="VBW79" s="383"/>
      <c r="VBX79" s="383"/>
      <c r="VBY79" s="383"/>
      <c r="VBZ79" s="383"/>
      <c r="VCA79" s="383"/>
      <c r="VCB79" s="383"/>
      <c r="VCC79" s="380"/>
      <c r="VCD79" s="376"/>
      <c r="VCE79" s="376"/>
      <c r="VCF79" s="381"/>
      <c r="VCG79" s="381"/>
      <c r="VCH79" s="382"/>
      <c r="VCI79" s="383"/>
      <c r="VCJ79" s="383"/>
      <c r="VCK79" s="383"/>
      <c r="VCL79" s="383"/>
      <c r="VCM79" s="383"/>
      <c r="VCN79" s="383"/>
      <c r="VCO79" s="380"/>
      <c r="VCP79" s="376"/>
      <c r="VCQ79" s="376"/>
      <c r="VCR79" s="381"/>
      <c r="VCS79" s="381"/>
      <c r="VCT79" s="382"/>
      <c r="VCU79" s="383"/>
      <c r="VCV79" s="383"/>
      <c r="VCW79" s="383"/>
      <c r="VCX79" s="383"/>
      <c r="VCY79" s="383"/>
      <c r="VCZ79" s="383"/>
      <c r="VDA79" s="380"/>
      <c r="VDB79" s="376"/>
      <c r="VDC79" s="376"/>
      <c r="VDD79" s="381"/>
      <c r="VDE79" s="381"/>
      <c r="VDF79" s="382"/>
      <c r="VDG79" s="383"/>
      <c r="VDH79" s="383"/>
      <c r="VDI79" s="383"/>
      <c r="VDJ79" s="383"/>
      <c r="VDK79" s="383"/>
      <c r="VDL79" s="383"/>
      <c r="VDM79" s="380"/>
      <c r="VDN79" s="376"/>
      <c r="VDO79" s="376"/>
      <c r="VDP79" s="381"/>
      <c r="VDQ79" s="381"/>
      <c r="VDR79" s="382"/>
      <c r="VDS79" s="383"/>
      <c r="VDT79" s="383"/>
      <c r="VDU79" s="383"/>
      <c r="VDV79" s="383"/>
      <c r="VDW79" s="383"/>
      <c r="VDX79" s="383"/>
      <c r="VDY79" s="380"/>
      <c r="VDZ79" s="376"/>
      <c r="VEA79" s="376"/>
      <c r="VEB79" s="381"/>
      <c r="VEC79" s="381"/>
      <c r="VED79" s="382"/>
      <c r="VEE79" s="383"/>
      <c r="VEF79" s="383"/>
      <c r="VEG79" s="383"/>
      <c r="VEH79" s="383"/>
      <c r="VEI79" s="383"/>
      <c r="VEJ79" s="383"/>
      <c r="VEK79" s="380"/>
      <c r="VEL79" s="376"/>
      <c r="VEM79" s="376"/>
      <c r="VEN79" s="381"/>
      <c r="VEO79" s="381"/>
      <c r="VEP79" s="382"/>
      <c r="VEQ79" s="383"/>
      <c r="VER79" s="383"/>
      <c r="VES79" s="383"/>
      <c r="VET79" s="383"/>
      <c r="VEU79" s="383"/>
      <c r="VEV79" s="383"/>
      <c r="VEW79" s="380"/>
      <c r="VEX79" s="376"/>
      <c r="VEY79" s="376"/>
      <c r="VEZ79" s="381"/>
      <c r="VFA79" s="381"/>
      <c r="VFB79" s="382"/>
      <c r="VFC79" s="383"/>
      <c r="VFD79" s="383"/>
      <c r="VFE79" s="383"/>
      <c r="VFF79" s="383"/>
      <c r="VFG79" s="383"/>
      <c r="VFH79" s="383"/>
      <c r="VFI79" s="380"/>
      <c r="VFJ79" s="376"/>
      <c r="VFK79" s="376"/>
      <c r="VFL79" s="381"/>
      <c r="VFM79" s="381"/>
      <c r="VFN79" s="382"/>
      <c r="VFO79" s="383"/>
      <c r="VFP79" s="383"/>
      <c r="VFQ79" s="383"/>
      <c r="VFR79" s="383"/>
      <c r="VFS79" s="383"/>
      <c r="VFT79" s="383"/>
      <c r="VFU79" s="380"/>
      <c r="VFV79" s="376"/>
      <c r="VFW79" s="376"/>
      <c r="VFX79" s="381"/>
      <c r="VFY79" s="381"/>
      <c r="VFZ79" s="382"/>
      <c r="VGA79" s="383"/>
      <c r="VGB79" s="383"/>
      <c r="VGC79" s="383"/>
      <c r="VGD79" s="383"/>
      <c r="VGE79" s="383"/>
      <c r="VGF79" s="383"/>
      <c r="VGG79" s="380"/>
      <c r="VGH79" s="376"/>
      <c r="VGI79" s="376"/>
      <c r="VGJ79" s="381"/>
      <c r="VGK79" s="381"/>
      <c r="VGL79" s="382"/>
      <c r="VGM79" s="383"/>
      <c r="VGN79" s="383"/>
      <c r="VGO79" s="383"/>
      <c r="VGP79" s="383"/>
      <c r="VGQ79" s="383"/>
      <c r="VGR79" s="383"/>
      <c r="VGS79" s="380"/>
      <c r="VGT79" s="376"/>
      <c r="VGU79" s="376"/>
      <c r="VGV79" s="381"/>
      <c r="VGW79" s="381"/>
      <c r="VGX79" s="382"/>
      <c r="VGY79" s="383"/>
      <c r="VGZ79" s="383"/>
      <c r="VHA79" s="383"/>
      <c r="VHB79" s="383"/>
      <c r="VHC79" s="383"/>
      <c r="VHD79" s="383"/>
      <c r="VHE79" s="380"/>
      <c r="VHF79" s="376"/>
      <c r="VHG79" s="376"/>
      <c r="VHH79" s="381"/>
      <c r="VHI79" s="381"/>
      <c r="VHJ79" s="382"/>
      <c r="VHK79" s="383"/>
      <c r="VHL79" s="383"/>
      <c r="VHM79" s="383"/>
      <c r="VHN79" s="383"/>
      <c r="VHO79" s="383"/>
      <c r="VHP79" s="383"/>
      <c r="VHQ79" s="380"/>
      <c r="VHR79" s="376"/>
      <c r="VHS79" s="376"/>
      <c r="VHT79" s="381"/>
      <c r="VHU79" s="381"/>
      <c r="VHV79" s="382"/>
      <c r="VHW79" s="383"/>
      <c r="VHX79" s="383"/>
      <c r="VHY79" s="383"/>
      <c r="VHZ79" s="383"/>
      <c r="VIA79" s="383"/>
      <c r="VIB79" s="383"/>
      <c r="VIC79" s="380"/>
      <c r="VID79" s="376"/>
      <c r="VIE79" s="376"/>
      <c r="VIF79" s="381"/>
      <c r="VIG79" s="381"/>
      <c r="VIH79" s="382"/>
      <c r="VII79" s="383"/>
      <c r="VIJ79" s="383"/>
      <c r="VIK79" s="383"/>
      <c r="VIL79" s="383"/>
      <c r="VIM79" s="383"/>
      <c r="VIN79" s="383"/>
      <c r="VIO79" s="380"/>
      <c r="VIP79" s="376"/>
      <c r="VIQ79" s="376"/>
      <c r="VIR79" s="381"/>
      <c r="VIS79" s="381"/>
      <c r="VIT79" s="382"/>
      <c r="VIU79" s="383"/>
      <c r="VIV79" s="383"/>
      <c r="VIW79" s="383"/>
      <c r="VIX79" s="383"/>
      <c r="VIY79" s="383"/>
      <c r="VIZ79" s="383"/>
      <c r="VJA79" s="380"/>
      <c r="VJB79" s="376"/>
      <c r="VJC79" s="376"/>
      <c r="VJD79" s="381"/>
      <c r="VJE79" s="381"/>
      <c r="VJF79" s="382"/>
      <c r="VJG79" s="383"/>
      <c r="VJH79" s="383"/>
      <c r="VJI79" s="383"/>
      <c r="VJJ79" s="383"/>
      <c r="VJK79" s="383"/>
      <c r="VJL79" s="383"/>
      <c r="VJM79" s="380"/>
      <c r="VJN79" s="376"/>
      <c r="VJO79" s="376"/>
      <c r="VJP79" s="381"/>
      <c r="VJQ79" s="381"/>
      <c r="VJR79" s="382"/>
      <c r="VJS79" s="383"/>
      <c r="VJT79" s="383"/>
      <c r="VJU79" s="383"/>
      <c r="VJV79" s="383"/>
      <c r="VJW79" s="383"/>
      <c r="VJX79" s="383"/>
      <c r="VJY79" s="380"/>
      <c r="VJZ79" s="376"/>
      <c r="VKA79" s="376"/>
      <c r="VKB79" s="381"/>
      <c r="VKC79" s="381"/>
      <c r="VKD79" s="382"/>
      <c r="VKE79" s="383"/>
      <c r="VKF79" s="383"/>
      <c r="VKG79" s="383"/>
      <c r="VKH79" s="383"/>
      <c r="VKI79" s="383"/>
      <c r="VKJ79" s="383"/>
      <c r="VKK79" s="380"/>
      <c r="VKL79" s="376"/>
      <c r="VKM79" s="376"/>
      <c r="VKN79" s="381"/>
      <c r="VKO79" s="381"/>
      <c r="VKP79" s="382"/>
      <c r="VKQ79" s="383"/>
      <c r="VKR79" s="383"/>
      <c r="VKS79" s="383"/>
      <c r="VKT79" s="383"/>
      <c r="VKU79" s="383"/>
      <c r="VKV79" s="383"/>
      <c r="VKW79" s="380"/>
      <c r="VKX79" s="376"/>
      <c r="VKY79" s="376"/>
      <c r="VKZ79" s="381"/>
      <c r="VLA79" s="381"/>
      <c r="VLB79" s="382"/>
      <c r="VLC79" s="383"/>
      <c r="VLD79" s="383"/>
      <c r="VLE79" s="383"/>
      <c r="VLF79" s="383"/>
      <c r="VLG79" s="383"/>
      <c r="VLH79" s="383"/>
      <c r="VLI79" s="380"/>
      <c r="VLJ79" s="376"/>
      <c r="VLK79" s="376"/>
      <c r="VLL79" s="381"/>
      <c r="VLM79" s="381"/>
      <c r="VLN79" s="382"/>
      <c r="VLO79" s="383"/>
      <c r="VLP79" s="383"/>
      <c r="VLQ79" s="383"/>
      <c r="VLR79" s="383"/>
      <c r="VLS79" s="383"/>
      <c r="VLT79" s="383"/>
      <c r="VLU79" s="380"/>
      <c r="VLV79" s="376"/>
      <c r="VLW79" s="376"/>
      <c r="VLX79" s="381"/>
      <c r="VLY79" s="381"/>
      <c r="VLZ79" s="382"/>
      <c r="VMA79" s="383"/>
      <c r="VMB79" s="383"/>
      <c r="VMC79" s="383"/>
      <c r="VMD79" s="383"/>
      <c r="VME79" s="383"/>
      <c r="VMF79" s="383"/>
      <c r="VMG79" s="380"/>
      <c r="VMH79" s="376"/>
      <c r="VMI79" s="376"/>
      <c r="VMJ79" s="381"/>
      <c r="VMK79" s="381"/>
      <c r="VML79" s="382"/>
      <c r="VMM79" s="383"/>
      <c r="VMN79" s="383"/>
      <c r="VMO79" s="383"/>
      <c r="VMP79" s="383"/>
      <c r="VMQ79" s="383"/>
      <c r="VMR79" s="383"/>
      <c r="VMS79" s="380"/>
      <c r="VMT79" s="376"/>
      <c r="VMU79" s="376"/>
      <c r="VMV79" s="381"/>
      <c r="VMW79" s="381"/>
      <c r="VMX79" s="382"/>
      <c r="VMY79" s="383"/>
      <c r="VMZ79" s="383"/>
      <c r="VNA79" s="383"/>
      <c r="VNB79" s="383"/>
      <c r="VNC79" s="383"/>
      <c r="VND79" s="383"/>
      <c r="VNE79" s="380"/>
      <c r="VNF79" s="376"/>
      <c r="VNG79" s="376"/>
      <c r="VNH79" s="381"/>
      <c r="VNI79" s="381"/>
      <c r="VNJ79" s="382"/>
      <c r="VNK79" s="383"/>
      <c r="VNL79" s="383"/>
      <c r="VNM79" s="383"/>
      <c r="VNN79" s="383"/>
      <c r="VNO79" s="383"/>
      <c r="VNP79" s="383"/>
      <c r="VNQ79" s="380"/>
      <c r="VNR79" s="376"/>
      <c r="VNS79" s="376"/>
      <c r="VNT79" s="381"/>
      <c r="VNU79" s="381"/>
      <c r="VNV79" s="382"/>
      <c r="VNW79" s="383"/>
      <c r="VNX79" s="383"/>
      <c r="VNY79" s="383"/>
      <c r="VNZ79" s="383"/>
      <c r="VOA79" s="383"/>
      <c r="VOB79" s="383"/>
      <c r="VOC79" s="380"/>
      <c r="VOD79" s="376"/>
      <c r="VOE79" s="376"/>
      <c r="VOF79" s="381"/>
      <c r="VOG79" s="381"/>
      <c r="VOH79" s="382"/>
      <c r="VOI79" s="383"/>
      <c r="VOJ79" s="383"/>
      <c r="VOK79" s="383"/>
      <c r="VOL79" s="383"/>
      <c r="VOM79" s="383"/>
      <c r="VON79" s="383"/>
      <c r="VOO79" s="380"/>
      <c r="VOP79" s="376"/>
      <c r="VOQ79" s="376"/>
      <c r="VOR79" s="381"/>
      <c r="VOS79" s="381"/>
      <c r="VOT79" s="382"/>
      <c r="VOU79" s="383"/>
      <c r="VOV79" s="383"/>
      <c r="VOW79" s="383"/>
      <c r="VOX79" s="383"/>
      <c r="VOY79" s="383"/>
      <c r="VOZ79" s="383"/>
      <c r="VPA79" s="380"/>
      <c r="VPB79" s="376"/>
      <c r="VPC79" s="376"/>
      <c r="VPD79" s="381"/>
      <c r="VPE79" s="381"/>
      <c r="VPF79" s="382"/>
      <c r="VPG79" s="383"/>
      <c r="VPH79" s="383"/>
      <c r="VPI79" s="383"/>
      <c r="VPJ79" s="383"/>
      <c r="VPK79" s="383"/>
      <c r="VPL79" s="383"/>
      <c r="VPM79" s="380"/>
      <c r="VPN79" s="376"/>
      <c r="VPO79" s="376"/>
      <c r="VPP79" s="381"/>
      <c r="VPQ79" s="381"/>
      <c r="VPR79" s="382"/>
      <c r="VPS79" s="383"/>
      <c r="VPT79" s="383"/>
      <c r="VPU79" s="383"/>
      <c r="VPV79" s="383"/>
      <c r="VPW79" s="383"/>
      <c r="VPX79" s="383"/>
      <c r="VPY79" s="380"/>
      <c r="VPZ79" s="376"/>
      <c r="VQA79" s="376"/>
      <c r="VQB79" s="381"/>
      <c r="VQC79" s="381"/>
      <c r="VQD79" s="382"/>
      <c r="VQE79" s="383"/>
      <c r="VQF79" s="383"/>
      <c r="VQG79" s="383"/>
      <c r="VQH79" s="383"/>
      <c r="VQI79" s="383"/>
      <c r="VQJ79" s="383"/>
      <c r="VQK79" s="380"/>
      <c r="VQL79" s="376"/>
      <c r="VQM79" s="376"/>
      <c r="VQN79" s="381"/>
      <c r="VQO79" s="381"/>
      <c r="VQP79" s="382"/>
      <c r="VQQ79" s="383"/>
      <c r="VQR79" s="383"/>
      <c r="VQS79" s="383"/>
      <c r="VQT79" s="383"/>
      <c r="VQU79" s="383"/>
      <c r="VQV79" s="383"/>
      <c r="VQW79" s="380"/>
      <c r="VQX79" s="376"/>
      <c r="VQY79" s="376"/>
      <c r="VQZ79" s="381"/>
      <c r="VRA79" s="381"/>
      <c r="VRB79" s="382"/>
      <c r="VRC79" s="383"/>
      <c r="VRD79" s="383"/>
      <c r="VRE79" s="383"/>
      <c r="VRF79" s="383"/>
      <c r="VRG79" s="383"/>
      <c r="VRH79" s="383"/>
      <c r="VRI79" s="380"/>
      <c r="VRJ79" s="376"/>
      <c r="VRK79" s="376"/>
      <c r="VRL79" s="381"/>
      <c r="VRM79" s="381"/>
      <c r="VRN79" s="382"/>
      <c r="VRO79" s="383"/>
      <c r="VRP79" s="383"/>
      <c r="VRQ79" s="383"/>
      <c r="VRR79" s="383"/>
      <c r="VRS79" s="383"/>
      <c r="VRT79" s="383"/>
      <c r="VRU79" s="380"/>
      <c r="VRV79" s="376"/>
      <c r="VRW79" s="376"/>
      <c r="VRX79" s="381"/>
      <c r="VRY79" s="381"/>
      <c r="VRZ79" s="382"/>
      <c r="VSA79" s="383"/>
      <c r="VSB79" s="383"/>
      <c r="VSC79" s="383"/>
      <c r="VSD79" s="383"/>
      <c r="VSE79" s="383"/>
      <c r="VSF79" s="383"/>
      <c r="VSG79" s="380"/>
      <c r="VSH79" s="376"/>
      <c r="VSI79" s="376"/>
      <c r="VSJ79" s="381"/>
      <c r="VSK79" s="381"/>
      <c r="VSL79" s="382"/>
      <c r="VSM79" s="383"/>
      <c r="VSN79" s="383"/>
      <c r="VSO79" s="383"/>
      <c r="VSP79" s="383"/>
      <c r="VSQ79" s="383"/>
      <c r="VSR79" s="383"/>
      <c r="VSS79" s="380"/>
      <c r="VST79" s="376"/>
      <c r="VSU79" s="376"/>
      <c r="VSV79" s="381"/>
      <c r="VSW79" s="381"/>
      <c r="VSX79" s="382"/>
      <c r="VSY79" s="383"/>
      <c r="VSZ79" s="383"/>
      <c r="VTA79" s="383"/>
      <c r="VTB79" s="383"/>
      <c r="VTC79" s="383"/>
      <c r="VTD79" s="383"/>
      <c r="VTE79" s="380"/>
      <c r="VTF79" s="376"/>
      <c r="VTG79" s="376"/>
      <c r="VTH79" s="381"/>
      <c r="VTI79" s="381"/>
      <c r="VTJ79" s="382"/>
      <c r="VTK79" s="383"/>
      <c r="VTL79" s="383"/>
      <c r="VTM79" s="383"/>
      <c r="VTN79" s="383"/>
      <c r="VTO79" s="383"/>
      <c r="VTP79" s="383"/>
      <c r="VTQ79" s="380"/>
      <c r="VTR79" s="376"/>
      <c r="VTS79" s="376"/>
      <c r="VTT79" s="381"/>
      <c r="VTU79" s="381"/>
      <c r="VTV79" s="382"/>
      <c r="VTW79" s="383"/>
      <c r="VTX79" s="383"/>
      <c r="VTY79" s="383"/>
      <c r="VTZ79" s="383"/>
      <c r="VUA79" s="383"/>
      <c r="VUB79" s="383"/>
      <c r="VUC79" s="380"/>
      <c r="VUD79" s="376"/>
      <c r="VUE79" s="376"/>
      <c r="VUF79" s="381"/>
      <c r="VUG79" s="381"/>
      <c r="VUH79" s="382"/>
      <c r="VUI79" s="383"/>
      <c r="VUJ79" s="383"/>
      <c r="VUK79" s="383"/>
      <c r="VUL79" s="383"/>
      <c r="VUM79" s="383"/>
      <c r="VUN79" s="383"/>
      <c r="VUO79" s="380"/>
      <c r="VUP79" s="376"/>
      <c r="VUQ79" s="376"/>
      <c r="VUR79" s="381"/>
      <c r="VUS79" s="381"/>
      <c r="VUT79" s="382"/>
      <c r="VUU79" s="383"/>
      <c r="VUV79" s="383"/>
      <c r="VUW79" s="383"/>
      <c r="VUX79" s="383"/>
      <c r="VUY79" s="383"/>
      <c r="VUZ79" s="383"/>
      <c r="VVA79" s="380"/>
      <c r="VVB79" s="376"/>
      <c r="VVC79" s="376"/>
      <c r="VVD79" s="381"/>
      <c r="VVE79" s="381"/>
      <c r="VVF79" s="382"/>
      <c r="VVG79" s="383"/>
      <c r="VVH79" s="383"/>
      <c r="VVI79" s="383"/>
      <c r="VVJ79" s="383"/>
      <c r="VVK79" s="383"/>
      <c r="VVL79" s="383"/>
      <c r="VVM79" s="380"/>
      <c r="VVN79" s="376"/>
      <c r="VVO79" s="376"/>
      <c r="VVP79" s="381"/>
      <c r="VVQ79" s="381"/>
      <c r="VVR79" s="382"/>
      <c r="VVS79" s="383"/>
      <c r="VVT79" s="383"/>
      <c r="VVU79" s="383"/>
      <c r="VVV79" s="383"/>
      <c r="VVW79" s="383"/>
      <c r="VVX79" s="383"/>
      <c r="VVY79" s="380"/>
      <c r="VVZ79" s="376"/>
      <c r="VWA79" s="376"/>
      <c r="VWB79" s="381"/>
      <c r="VWC79" s="381"/>
      <c r="VWD79" s="382"/>
      <c r="VWE79" s="383"/>
      <c r="VWF79" s="383"/>
      <c r="VWG79" s="383"/>
      <c r="VWH79" s="383"/>
      <c r="VWI79" s="383"/>
      <c r="VWJ79" s="383"/>
      <c r="VWK79" s="380"/>
      <c r="VWL79" s="376"/>
      <c r="VWM79" s="376"/>
      <c r="VWN79" s="381"/>
      <c r="VWO79" s="381"/>
      <c r="VWP79" s="382"/>
      <c r="VWQ79" s="383"/>
      <c r="VWR79" s="383"/>
      <c r="VWS79" s="383"/>
      <c r="VWT79" s="383"/>
      <c r="VWU79" s="383"/>
      <c r="VWV79" s="383"/>
      <c r="VWW79" s="380"/>
      <c r="VWX79" s="376"/>
      <c r="VWY79" s="376"/>
      <c r="VWZ79" s="381"/>
      <c r="VXA79" s="381"/>
      <c r="VXB79" s="382"/>
      <c r="VXC79" s="383"/>
      <c r="VXD79" s="383"/>
      <c r="VXE79" s="383"/>
      <c r="VXF79" s="383"/>
      <c r="VXG79" s="383"/>
      <c r="VXH79" s="383"/>
      <c r="VXI79" s="380"/>
      <c r="VXJ79" s="376"/>
      <c r="VXK79" s="376"/>
      <c r="VXL79" s="381"/>
      <c r="VXM79" s="381"/>
      <c r="VXN79" s="382"/>
      <c r="VXO79" s="383"/>
      <c r="VXP79" s="383"/>
      <c r="VXQ79" s="383"/>
      <c r="VXR79" s="383"/>
      <c r="VXS79" s="383"/>
      <c r="VXT79" s="383"/>
      <c r="VXU79" s="380"/>
      <c r="VXV79" s="376"/>
      <c r="VXW79" s="376"/>
      <c r="VXX79" s="381"/>
      <c r="VXY79" s="381"/>
      <c r="VXZ79" s="382"/>
      <c r="VYA79" s="383"/>
      <c r="VYB79" s="383"/>
      <c r="VYC79" s="383"/>
      <c r="VYD79" s="383"/>
      <c r="VYE79" s="383"/>
      <c r="VYF79" s="383"/>
      <c r="VYG79" s="380"/>
      <c r="VYH79" s="376"/>
      <c r="VYI79" s="376"/>
      <c r="VYJ79" s="381"/>
      <c r="VYK79" s="381"/>
      <c r="VYL79" s="382"/>
      <c r="VYM79" s="383"/>
      <c r="VYN79" s="383"/>
      <c r="VYO79" s="383"/>
      <c r="VYP79" s="383"/>
      <c r="VYQ79" s="383"/>
      <c r="VYR79" s="383"/>
      <c r="VYS79" s="380"/>
      <c r="VYT79" s="376"/>
      <c r="VYU79" s="376"/>
      <c r="VYV79" s="381"/>
      <c r="VYW79" s="381"/>
      <c r="VYX79" s="382"/>
      <c r="VYY79" s="383"/>
      <c r="VYZ79" s="383"/>
      <c r="VZA79" s="383"/>
      <c r="VZB79" s="383"/>
      <c r="VZC79" s="383"/>
      <c r="VZD79" s="383"/>
      <c r="VZE79" s="380"/>
      <c r="VZF79" s="376"/>
      <c r="VZG79" s="376"/>
      <c r="VZH79" s="381"/>
      <c r="VZI79" s="381"/>
      <c r="VZJ79" s="382"/>
      <c r="VZK79" s="383"/>
      <c r="VZL79" s="383"/>
      <c r="VZM79" s="383"/>
      <c r="VZN79" s="383"/>
      <c r="VZO79" s="383"/>
      <c r="VZP79" s="383"/>
      <c r="VZQ79" s="380"/>
      <c r="VZR79" s="376"/>
      <c r="VZS79" s="376"/>
      <c r="VZT79" s="381"/>
      <c r="VZU79" s="381"/>
      <c r="VZV79" s="382"/>
      <c r="VZW79" s="383"/>
      <c r="VZX79" s="383"/>
      <c r="VZY79" s="383"/>
      <c r="VZZ79" s="383"/>
      <c r="WAA79" s="383"/>
      <c r="WAB79" s="383"/>
      <c r="WAC79" s="380"/>
      <c r="WAD79" s="376"/>
      <c r="WAE79" s="376"/>
      <c r="WAF79" s="381"/>
      <c r="WAG79" s="381"/>
      <c r="WAH79" s="382"/>
      <c r="WAI79" s="383"/>
      <c r="WAJ79" s="383"/>
      <c r="WAK79" s="383"/>
      <c r="WAL79" s="383"/>
      <c r="WAM79" s="383"/>
      <c r="WAN79" s="383"/>
      <c r="WAO79" s="380"/>
      <c r="WAP79" s="376"/>
      <c r="WAQ79" s="376"/>
      <c r="WAR79" s="381"/>
      <c r="WAS79" s="381"/>
      <c r="WAT79" s="382"/>
      <c r="WAU79" s="383"/>
      <c r="WAV79" s="383"/>
      <c r="WAW79" s="383"/>
      <c r="WAX79" s="383"/>
      <c r="WAY79" s="383"/>
      <c r="WAZ79" s="383"/>
      <c r="WBA79" s="380"/>
      <c r="WBB79" s="376"/>
      <c r="WBC79" s="376"/>
      <c r="WBD79" s="381"/>
      <c r="WBE79" s="381"/>
      <c r="WBF79" s="382"/>
      <c r="WBG79" s="383"/>
      <c r="WBH79" s="383"/>
      <c r="WBI79" s="383"/>
      <c r="WBJ79" s="383"/>
      <c r="WBK79" s="383"/>
      <c r="WBL79" s="383"/>
      <c r="WBM79" s="380"/>
      <c r="WBN79" s="376"/>
      <c r="WBO79" s="376"/>
      <c r="WBP79" s="381"/>
      <c r="WBQ79" s="381"/>
      <c r="WBR79" s="382"/>
      <c r="WBS79" s="383"/>
      <c r="WBT79" s="383"/>
      <c r="WBU79" s="383"/>
      <c r="WBV79" s="383"/>
      <c r="WBW79" s="383"/>
      <c r="WBX79" s="383"/>
      <c r="WBY79" s="380"/>
      <c r="WBZ79" s="376"/>
      <c r="WCA79" s="376"/>
      <c r="WCB79" s="381"/>
      <c r="WCC79" s="381"/>
      <c r="WCD79" s="382"/>
      <c r="WCE79" s="383"/>
      <c r="WCF79" s="383"/>
      <c r="WCG79" s="383"/>
      <c r="WCH79" s="383"/>
      <c r="WCI79" s="383"/>
      <c r="WCJ79" s="383"/>
      <c r="WCK79" s="380"/>
      <c r="WCL79" s="376"/>
      <c r="WCM79" s="376"/>
      <c r="WCN79" s="381"/>
      <c r="WCO79" s="381"/>
      <c r="WCP79" s="382"/>
      <c r="WCQ79" s="383"/>
      <c r="WCR79" s="383"/>
      <c r="WCS79" s="383"/>
      <c r="WCT79" s="383"/>
      <c r="WCU79" s="383"/>
      <c r="WCV79" s="383"/>
      <c r="WCW79" s="380"/>
      <c r="WCX79" s="376"/>
      <c r="WCY79" s="376"/>
      <c r="WCZ79" s="381"/>
      <c r="WDA79" s="381"/>
      <c r="WDB79" s="382"/>
      <c r="WDC79" s="383"/>
      <c r="WDD79" s="383"/>
      <c r="WDE79" s="383"/>
      <c r="WDF79" s="383"/>
      <c r="WDG79" s="383"/>
      <c r="WDH79" s="383"/>
      <c r="WDI79" s="380"/>
      <c r="WDJ79" s="376"/>
      <c r="WDK79" s="376"/>
      <c r="WDL79" s="381"/>
      <c r="WDM79" s="381"/>
      <c r="WDN79" s="382"/>
      <c r="WDO79" s="383"/>
      <c r="WDP79" s="383"/>
      <c r="WDQ79" s="383"/>
      <c r="WDR79" s="383"/>
      <c r="WDS79" s="383"/>
      <c r="WDT79" s="383"/>
      <c r="WDU79" s="380"/>
      <c r="WDV79" s="376"/>
      <c r="WDW79" s="376"/>
      <c r="WDX79" s="381"/>
      <c r="WDY79" s="381"/>
      <c r="WDZ79" s="382"/>
      <c r="WEA79" s="383"/>
      <c r="WEB79" s="383"/>
      <c r="WEC79" s="383"/>
      <c r="WED79" s="383"/>
      <c r="WEE79" s="383"/>
      <c r="WEF79" s="383"/>
      <c r="WEG79" s="380"/>
      <c r="WEH79" s="376"/>
      <c r="WEI79" s="376"/>
      <c r="WEJ79" s="381"/>
      <c r="WEK79" s="381"/>
      <c r="WEL79" s="382"/>
      <c r="WEM79" s="383"/>
      <c r="WEN79" s="383"/>
      <c r="WEO79" s="383"/>
      <c r="WEP79" s="383"/>
      <c r="WEQ79" s="383"/>
      <c r="WER79" s="383"/>
      <c r="WES79" s="380"/>
      <c r="WET79" s="376"/>
      <c r="WEU79" s="376"/>
      <c r="WEV79" s="381"/>
      <c r="WEW79" s="381"/>
      <c r="WEX79" s="382"/>
      <c r="WEY79" s="383"/>
      <c r="WEZ79" s="383"/>
      <c r="WFA79" s="383"/>
      <c r="WFB79" s="383"/>
      <c r="WFC79" s="383"/>
      <c r="WFD79" s="383"/>
      <c r="WFE79" s="380"/>
      <c r="WFF79" s="376"/>
      <c r="WFG79" s="376"/>
      <c r="WFH79" s="381"/>
      <c r="WFI79" s="381"/>
      <c r="WFJ79" s="382"/>
      <c r="WFK79" s="383"/>
      <c r="WFL79" s="383"/>
      <c r="WFM79" s="383"/>
      <c r="WFN79" s="383"/>
      <c r="WFO79" s="383"/>
      <c r="WFP79" s="383"/>
      <c r="WFQ79" s="380"/>
      <c r="WFR79" s="376"/>
      <c r="WFS79" s="376"/>
      <c r="WFT79" s="381"/>
      <c r="WFU79" s="381"/>
      <c r="WFV79" s="382"/>
      <c r="WFW79" s="383"/>
      <c r="WFX79" s="383"/>
      <c r="WFY79" s="383"/>
      <c r="WFZ79" s="383"/>
      <c r="WGA79" s="383"/>
      <c r="WGB79" s="383"/>
      <c r="WGC79" s="380"/>
      <c r="WGD79" s="376"/>
      <c r="WGE79" s="376"/>
      <c r="WGF79" s="381"/>
      <c r="WGG79" s="381"/>
      <c r="WGH79" s="382"/>
      <c r="WGI79" s="383"/>
      <c r="WGJ79" s="383"/>
      <c r="WGK79" s="383"/>
      <c r="WGL79" s="383"/>
      <c r="WGM79" s="383"/>
      <c r="WGN79" s="383"/>
      <c r="WGO79" s="380"/>
      <c r="WGP79" s="376"/>
      <c r="WGQ79" s="376"/>
      <c r="WGR79" s="381"/>
      <c r="WGS79" s="381"/>
      <c r="WGT79" s="382"/>
      <c r="WGU79" s="383"/>
      <c r="WGV79" s="383"/>
      <c r="WGW79" s="383"/>
      <c r="WGX79" s="383"/>
      <c r="WGY79" s="383"/>
      <c r="WGZ79" s="383"/>
      <c r="WHA79" s="380"/>
      <c r="WHB79" s="376"/>
      <c r="WHC79" s="376"/>
      <c r="WHD79" s="381"/>
      <c r="WHE79" s="381"/>
      <c r="WHF79" s="382"/>
      <c r="WHG79" s="383"/>
      <c r="WHH79" s="383"/>
      <c r="WHI79" s="383"/>
      <c r="WHJ79" s="383"/>
      <c r="WHK79" s="383"/>
      <c r="WHL79" s="383"/>
      <c r="WHM79" s="380"/>
      <c r="WHN79" s="376"/>
      <c r="WHO79" s="376"/>
      <c r="WHP79" s="381"/>
      <c r="WHQ79" s="381"/>
      <c r="WHR79" s="382"/>
      <c r="WHS79" s="383"/>
      <c r="WHT79" s="383"/>
      <c r="WHU79" s="383"/>
      <c r="WHV79" s="383"/>
      <c r="WHW79" s="383"/>
      <c r="WHX79" s="383"/>
      <c r="WHY79" s="380"/>
      <c r="WHZ79" s="376"/>
      <c r="WIA79" s="376"/>
      <c r="WIB79" s="381"/>
      <c r="WIC79" s="381"/>
      <c r="WID79" s="382"/>
      <c r="WIE79" s="383"/>
      <c r="WIF79" s="383"/>
      <c r="WIG79" s="383"/>
      <c r="WIH79" s="383"/>
      <c r="WII79" s="383"/>
      <c r="WIJ79" s="383"/>
      <c r="WIK79" s="380"/>
      <c r="WIL79" s="376"/>
      <c r="WIM79" s="376"/>
      <c r="WIN79" s="381"/>
      <c r="WIO79" s="381"/>
      <c r="WIP79" s="382"/>
      <c r="WIQ79" s="383"/>
      <c r="WIR79" s="383"/>
      <c r="WIS79" s="383"/>
      <c r="WIT79" s="383"/>
      <c r="WIU79" s="383"/>
      <c r="WIV79" s="383"/>
      <c r="WIW79" s="380"/>
      <c r="WIX79" s="376"/>
      <c r="WIY79" s="376"/>
      <c r="WIZ79" s="381"/>
      <c r="WJA79" s="381"/>
      <c r="WJB79" s="382"/>
      <c r="WJC79" s="383"/>
      <c r="WJD79" s="383"/>
      <c r="WJE79" s="383"/>
      <c r="WJF79" s="383"/>
      <c r="WJG79" s="383"/>
      <c r="WJH79" s="383"/>
      <c r="WJI79" s="380"/>
      <c r="WJJ79" s="376"/>
      <c r="WJK79" s="376"/>
      <c r="WJL79" s="381"/>
      <c r="WJM79" s="381"/>
      <c r="WJN79" s="382"/>
      <c r="WJO79" s="383"/>
      <c r="WJP79" s="383"/>
      <c r="WJQ79" s="383"/>
      <c r="WJR79" s="383"/>
      <c r="WJS79" s="383"/>
      <c r="WJT79" s="383"/>
      <c r="WJU79" s="380"/>
      <c r="WJV79" s="376"/>
      <c r="WJW79" s="376"/>
      <c r="WJX79" s="381"/>
      <c r="WJY79" s="381"/>
      <c r="WJZ79" s="382"/>
      <c r="WKA79" s="383"/>
      <c r="WKB79" s="383"/>
      <c r="WKC79" s="383"/>
      <c r="WKD79" s="383"/>
      <c r="WKE79" s="383"/>
      <c r="WKF79" s="383"/>
      <c r="WKG79" s="380"/>
      <c r="WKH79" s="376"/>
      <c r="WKI79" s="376"/>
      <c r="WKJ79" s="381"/>
      <c r="WKK79" s="381"/>
      <c r="WKL79" s="382"/>
      <c r="WKM79" s="383"/>
      <c r="WKN79" s="383"/>
      <c r="WKO79" s="383"/>
      <c r="WKP79" s="383"/>
      <c r="WKQ79" s="383"/>
      <c r="WKR79" s="383"/>
      <c r="WKS79" s="380"/>
      <c r="WKT79" s="376"/>
      <c r="WKU79" s="376"/>
      <c r="WKV79" s="381"/>
      <c r="WKW79" s="381"/>
      <c r="WKX79" s="382"/>
      <c r="WKY79" s="383"/>
      <c r="WKZ79" s="383"/>
      <c r="WLA79" s="383"/>
      <c r="WLB79" s="383"/>
      <c r="WLC79" s="383"/>
      <c r="WLD79" s="383"/>
      <c r="WLE79" s="380"/>
      <c r="WLF79" s="376"/>
      <c r="WLG79" s="376"/>
      <c r="WLH79" s="381"/>
      <c r="WLI79" s="381"/>
      <c r="WLJ79" s="382"/>
      <c r="WLK79" s="383"/>
      <c r="WLL79" s="383"/>
      <c r="WLM79" s="383"/>
      <c r="WLN79" s="383"/>
      <c r="WLO79" s="383"/>
      <c r="WLP79" s="383"/>
      <c r="WLQ79" s="380"/>
      <c r="WLR79" s="376"/>
      <c r="WLS79" s="376"/>
      <c r="WLT79" s="381"/>
      <c r="WLU79" s="381"/>
      <c r="WLV79" s="382"/>
      <c r="WLW79" s="383"/>
      <c r="WLX79" s="383"/>
      <c r="WLY79" s="383"/>
      <c r="WLZ79" s="383"/>
      <c r="WMA79" s="383"/>
      <c r="WMB79" s="383"/>
      <c r="WMC79" s="380"/>
      <c r="WMD79" s="376"/>
      <c r="WME79" s="376"/>
      <c r="WMF79" s="381"/>
      <c r="WMG79" s="381"/>
      <c r="WMH79" s="382"/>
      <c r="WMI79" s="383"/>
      <c r="WMJ79" s="383"/>
      <c r="WMK79" s="383"/>
      <c r="WML79" s="383"/>
      <c r="WMM79" s="383"/>
      <c r="WMN79" s="383"/>
      <c r="WMO79" s="380"/>
      <c r="WMP79" s="376"/>
      <c r="WMQ79" s="376"/>
      <c r="WMR79" s="381"/>
      <c r="WMS79" s="381"/>
      <c r="WMT79" s="382"/>
      <c r="WMU79" s="383"/>
      <c r="WMV79" s="383"/>
      <c r="WMW79" s="383"/>
      <c r="WMX79" s="383"/>
      <c r="WMY79" s="383"/>
      <c r="WMZ79" s="383"/>
      <c r="WNA79" s="380"/>
      <c r="WNB79" s="376"/>
      <c r="WNC79" s="376"/>
      <c r="WND79" s="381"/>
      <c r="WNE79" s="381"/>
      <c r="WNF79" s="382"/>
      <c r="WNG79" s="383"/>
      <c r="WNH79" s="383"/>
      <c r="WNI79" s="383"/>
      <c r="WNJ79" s="383"/>
      <c r="WNK79" s="383"/>
      <c r="WNL79" s="383"/>
      <c r="WNM79" s="380"/>
      <c r="WNN79" s="376"/>
      <c r="WNO79" s="376"/>
      <c r="WNP79" s="381"/>
      <c r="WNQ79" s="381"/>
      <c r="WNR79" s="382"/>
      <c r="WNS79" s="383"/>
      <c r="WNT79" s="383"/>
      <c r="WNU79" s="383"/>
      <c r="WNV79" s="383"/>
      <c r="WNW79" s="383"/>
      <c r="WNX79" s="383"/>
      <c r="WNY79" s="380"/>
      <c r="WNZ79" s="376"/>
      <c r="WOA79" s="376"/>
      <c r="WOB79" s="381"/>
      <c r="WOC79" s="381"/>
      <c r="WOD79" s="382"/>
      <c r="WOE79" s="383"/>
      <c r="WOF79" s="383"/>
      <c r="WOG79" s="383"/>
      <c r="WOH79" s="383"/>
      <c r="WOI79" s="383"/>
      <c r="WOJ79" s="383"/>
      <c r="WOK79" s="380"/>
      <c r="WOL79" s="376"/>
      <c r="WOM79" s="376"/>
      <c r="WON79" s="381"/>
      <c r="WOO79" s="381"/>
      <c r="WOP79" s="382"/>
      <c r="WOQ79" s="383"/>
      <c r="WOR79" s="383"/>
      <c r="WOS79" s="383"/>
      <c r="WOT79" s="383"/>
      <c r="WOU79" s="383"/>
      <c r="WOV79" s="383"/>
      <c r="WOW79" s="380"/>
      <c r="WOX79" s="376"/>
      <c r="WOY79" s="376"/>
      <c r="WOZ79" s="381"/>
      <c r="WPA79" s="381"/>
      <c r="WPB79" s="382"/>
      <c r="WPC79" s="383"/>
      <c r="WPD79" s="383"/>
      <c r="WPE79" s="383"/>
      <c r="WPF79" s="383"/>
      <c r="WPG79" s="383"/>
      <c r="WPH79" s="383"/>
      <c r="WPI79" s="380"/>
      <c r="WPJ79" s="376"/>
      <c r="WPK79" s="376"/>
      <c r="WPL79" s="381"/>
      <c r="WPM79" s="381"/>
      <c r="WPN79" s="382"/>
      <c r="WPO79" s="383"/>
      <c r="WPP79" s="383"/>
      <c r="WPQ79" s="383"/>
      <c r="WPR79" s="383"/>
      <c r="WPS79" s="383"/>
      <c r="WPT79" s="383"/>
      <c r="WPU79" s="380"/>
      <c r="WPV79" s="376"/>
      <c r="WPW79" s="376"/>
      <c r="WPX79" s="381"/>
      <c r="WPY79" s="381"/>
      <c r="WPZ79" s="382"/>
      <c r="WQA79" s="383"/>
      <c r="WQB79" s="383"/>
      <c r="WQC79" s="383"/>
      <c r="WQD79" s="383"/>
      <c r="WQE79" s="383"/>
      <c r="WQF79" s="383"/>
      <c r="WQG79" s="380"/>
      <c r="WQH79" s="376"/>
      <c r="WQI79" s="376"/>
      <c r="WQJ79" s="381"/>
      <c r="WQK79" s="381"/>
      <c r="WQL79" s="382"/>
      <c r="WQM79" s="383"/>
      <c r="WQN79" s="383"/>
      <c r="WQO79" s="383"/>
      <c r="WQP79" s="383"/>
      <c r="WQQ79" s="383"/>
      <c r="WQR79" s="383"/>
      <c r="WQS79" s="380"/>
      <c r="WQT79" s="376"/>
      <c r="WQU79" s="376"/>
      <c r="WQV79" s="381"/>
      <c r="WQW79" s="381"/>
      <c r="WQX79" s="382"/>
      <c r="WQY79" s="383"/>
      <c r="WQZ79" s="383"/>
      <c r="WRA79" s="383"/>
      <c r="WRB79" s="383"/>
      <c r="WRC79" s="383"/>
      <c r="WRD79" s="383"/>
      <c r="WRE79" s="380"/>
      <c r="WRF79" s="376"/>
      <c r="WRG79" s="376"/>
      <c r="WRH79" s="381"/>
      <c r="WRI79" s="381"/>
      <c r="WRJ79" s="382"/>
      <c r="WRK79" s="383"/>
      <c r="WRL79" s="383"/>
      <c r="WRM79" s="383"/>
      <c r="WRN79" s="383"/>
      <c r="WRO79" s="383"/>
      <c r="WRP79" s="383"/>
      <c r="WRQ79" s="380"/>
      <c r="WRR79" s="376"/>
      <c r="WRS79" s="376"/>
      <c r="WRT79" s="381"/>
      <c r="WRU79" s="381"/>
      <c r="WRV79" s="382"/>
      <c r="WRW79" s="383"/>
      <c r="WRX79" s="383"/>
      <c r="WRY79" s="383"/>
      <c r="WRZ79" s="383"/>
      <c r="WSA79" s="383"/>
      <c r="WSB79" s="383"/>
      <c r="WSC79" s="380"/>
      <c r="WSD79" s="376"/>
      <c r="WSE79" s="376"/>
      <c r="WSF79" s="381"/>
      <c r="WSG79" s="381"/>
      <c r="WSH79" s="382"/>
      <c r="WSI79" s="383"/>
      <c r="WSJ79" s="383"/>
      <c r="WSK79" s="383"/>
      <c r="WSL79" s="383"/>
      <c r="WSM79" s="383"/>
      <c r="WSN79" s="383"/>
      <c r="WSO79" s="380"/>
      <c r="WSP79" s="376"/>
      <c r="WSQ79" s="376"/>
      <c r="WSR79" s="381"/>
      <c r="WSS79" s="381"/>
      <c r="WST79" s="382"/>
      <c r="WSU79" s="383"/>
      <c r="WSV79" s="383"/>
      <c r="WSW79" s="383"/>
      <c r="WSX79" s="383"/>
      <c r="WSY79" s="383"/>
      <c r="WSZ79" s="383"/>
      <c r="WTA79" s="380"/>
      <c r="WTB79" s="376"/>
      <c r="WTC79" s="376"/>
      <c r="WTD79" s="381"/>
      <c r="WTE79" s="381"/>
      <c r="WTF79" s="382"/>
      <c r="WTG79" s="383"/>
      <c r="WTH79" s="383"/>
      <c r="WTI79" s="383"/>
      <c r="WTJ79" s="383"/>
      <c r="WTK79" s="383"/>
      <c r="WTL79" s="383"/>
      <c r="WTM79" s="380"/>
      <c r="WTN79" s="376"/>
      <c r="WTO79" s="376"/>
      <c r="WTP79" s="381"/>
      <c r="WTQ79" s="381"/>
      <c r="WTR79" s="382"/>
      <c r="WTS79" s="383"/>
      <c r="WTT79" s="383"/>
      <c r="WTU79" s="383"/>
      <c r="WTV79" s="383"/>
      <c r="WTW79" s="383"/>
      <c r="WTX79" s="383"/>
      <c r="WTY79" s="380"/>
      <c r="WTZ79" s="376"/>
      <c r="WUA79" s="376"/>
      <c r="WUB79" s="381"/>
      <c r="WUC79" s="381"/>
      <c r="WUD79" s="382"/>
      <c r="WUE79" s="383"/>
      <c r="WUF79" s="383"/>
      <c r="WUG79" s="383"/>
      <c r="WUH79" s="383"/>
      <c r="WUI79" s="383"/>
      <c r="WUJ79" s="383"/>
      <c r="WUK79" s="380"/>
      <c r="WUL79" s="376"/>
      <c r="WUM79" s="376"/>
      <c r="WUN79" s="381"/>
      <c r="WUO79" s="381"/>
      <c r="WUP79" s="382"/>
      <c r="WUQ79" s="383"/>
      <c r="WUR79" s="383"/>
      <c r="WUS79" s="383"/>
      <c r="WUT79" s="383"/>
      <c r="WUU79" s="383"/>
      <c r="WUV79" s="383"/>
      <c r="WUW79" s="380"/>
      <c r="WUX79" s="376"/>
      <c r="WUY79" s="376"/>
      <c r="WUZ79" s="381"/>
      <c r="WVA79" s="381"/>
      <c r="WVB79" s="382"/>
      <c r="WVC79" s="383"/>
      <c r="WVD79" s="383"/>
      <c r="WVE79" s="383"/>
      <c r="WVF79" s="383"/>
      <c r="WVG79" s="383"/>
      <c r="WVH79" s="383"/>
      <c r="WVI79" s="380"/>
      <c r="WVJ79" s="376"/>
      <c r="WVK79" s="376"/>
      <c r="WVL79" s="381"/>
      <c r="WVM79" s="381"/>
      <c r="WVN79" s="382"/>
      <c r="WVO79" s="383"/>
      <c r="WVP79" s="383"/>
      <c r="WVQ79" s="383"/>
      <c r="WVR79" s="383"/>
      <c r="WVS79" s="383"/>
      <c r="WVT79" s="383"/>
      <c r="WVU79" s="380"/>
      <c r="WVV79" s="376"/>
      <c r="WVW79" s="376"/>
      <c r="WVX79" s="381"/>
      <c r="WVY79" s="381"/>
      <c r="WVZ79" s="382"/>
      <c r="WWA79" s="383"/>
      <c r="WWB79" s="383"/>
      <c r="WWC79" s="383"/>
      <c r="WWD79" s="383"/>
      <c r="WWE79" s="383"/>
      <c r="WWF79" s="383"/>
      <c r="WWG79" s="380"/>
      <c r="WWH79" s="376"/>
      <c r="WWI79" s="376"/>
      <c r="WWJ79" s="381"/>
      <c r="WWK79" s="381"/>
      <c r="WWL79" s="382"/>
      <c r="WWM79" s="383"/>
      <c r="WWN79" s="383"/>
      <c r="WWO79" s="383"/>
      <c r="WWP79" s="383"/>
      <c r="WWQ79" s="383"/>
      <c r="WWR79" s="383"/>
      <c r="WWS79" s="380"/>
      <c r="WWT79" s="376"/>
      <c r="WWU79" s="376"/>
      <c r="WWV79" s="381"/>
      <c r="WWW79" s="381"/>
      <c r="WWX79" s="382"/>
      <c r="WWY79" s="383"/>
      <c r="WWZ79" s="383"/>
      <c r="WXA79" s="383"/>
      <c r="WXB79" s="383"/>
      <c r="WXC79" s="383"/>
      <c r="WXD79" s="383"/>
      <c r="WXE79" s="380"/>
      <c r="WXF79" s="376"/>
      <c r="WXG79" s="376"/>
      <c r="WXH79" s="381"/>
      <c r="WXI79" s="381"/>
      <c r="WXJ79" s="382"/>
      <c r="WXK79" s="383"/>
      <c r="WXL79" s="383"/>
      <c r="WXM79" s="383"/>
      <c r="WXN79" s="383"/>
      <c r="WXO79" s="383"/>
      <c r="WXP79" s="383"/>
      <c r="WXQ79" s="380"/>
      <c r="WXR79" s="376"/>
      <c r="WXS79" s="376"/>
      <c r="WXT79" s="381"/>
      <c r="WXU79" s="381"/>
      <c r="WXV79" s="382"/>
      <c r="WXW79" s="383"/>
      <c r="WXX79" s="383"/>
      <c r="WXY79" s="383"/>
      <c r="WXZ79" s="383"/>
      <c r="WYA79" s="383"/>
      <c r="WYB79" s="383"/>
      <c r="WYC79" s="380"/>
      <c r="WYD79" s="376"/>
      <c r="WYE79" s="376"/>
      <c r="WYF79" s="381"/>
      <c r="WYG79" s="381"/>
      <c r="WYH79" s="382"/>
      <c r="WYI79" s="383"/>
      <c r="WYJ79" s="383"/>
      <c r="WYK79" s="383"/>
      <c r="WYL79" s="383"/>
      <c r="WYM79" s="383"/>
      <c r="WYN79" s="383"/>
      <c r="WYO79" s="380"/>
      <c r="WYP79" s="376"/>
      <c r="WYQ79" s="376"/>
      <c r="WYR79" s="381"/>
      <c r="WYS79" s="381"/>
      <c r="WYT79" s="382"/>
      <c r="WYU79" s="383"/>
      <c r="WYV79" s="383"/>
      <c r="WYW79" s="383"/>
      <c r="WYX79" s="383"/>
      <c r="WYY79" s="383"/>
      <c r="WYZ79" s="383"/>
      <c r="WZA79" s="380"/>
      <c r="WZB79" s="376"/>
      <c r="WZC79" s="376"/>
      <c r="WZD79" s="381"/>
      <c r="WZE79" s="381"/>
      <c r="WZF79" s="382"/>
      <c r="WZG79" s="383"/>
      <c r="WZH79" s="383"/>
      <c r="WZI79" s="383"/>
      <c r="WZJ79" s="383"/>
      <c r="WZK79" s="383"/>
      <c r="WZL79" s="383"/>
      <c r="WZM79" s="380"/>
      <c r="WZN79" s="376"/>
      <c r="WZO79" s="376"/>
      <c r="WZP79" s="381"/>
      <c r="WZQ79" s="381"/>
      <c r="WZR79" s="382"/>
      <c r="WZS79" s="383"/>
      <c r="WZT79" s="383"/>
      <c r="WZU79" s="383"/>
      <c r="WZV79" s="383"/>
      <c r="WZW79" s="383"/>
      <c r="WZX79" s="383"/>
      <c r="WZY79" s="380"/>
      <c r="WZZ79" s="376"/>
      <c r="XAA79" s="376"/>
      <c r="XAB79" s="381"/>
      <c r="XAC79" s="381"/>
      <c r="XAD79" s="382"/>
      <c r="XAE79" s="383"/>
      <c r="XAF79" s="383"/>
      <c r="XAG79" s="383"/>
      <c r="XAH79" s="383"/>
      <c r="XAI79" s="383"/>
      <c r="XAJ79" s="383"/>
      <c r="XAK79" s="380"/>
      <c r="XAL79" s="376"/>
      <c r="XAM79" s="376"/>
      <c r="XAN79" s="381"/>
      <c r="XAO79" s="381"/>
      <c r="XAP79" s="382"/>
      <c r="XAQ79" s="383"/>
      <c r="XAR79" s="383"/>
      <c r="XAS79" s="383"/>
      <c r="XAT79" s="383"/>
      <c r="XAU79" s="383"/>
      <c r="XAV79" s="383"/>
      <c r="XAW79" s="380"/>
      <c r="XAX79" s="376"/>
      <c r="XAY79" s="376"/>
      <c r="XAZ79" s="381"/>
      <c r="XBA79" s="381"/>
      <c r="XBB79" s="382"/>
      <c r="XBC79" s="383"/>
      <c r="XBD79" s="383"/>
      <c r="XBE79" s="383"/>
      <c r="XBF79" s="383"/>
      <c r="XBG79" s="383"/>
      <c r="XBH79" s="383"/>
      <c r="XBI79" s="380"/>
      <c r="XBJ79" s="376"/>
      <c r="XBK79" s="376"/>
      <c r="XBL79" s="381"/>
      <c r="XBM79" s="381"/>
      <c r="XBN79" s="382"/>
      <c r="XBO79" s="383"/>
      <c r="XBP79" s="383"/>
      <c r="XBQ79" s="383"/>
      <c r="XBR79" s="383"/>
      <c r="XBS79" s="383"/>
      <c r="XBT79" s="383"/>
      <c r="XBU79" s="380"/>
      <c r="XBV79" s="376"/>
      <c r="XBW79" s="376"/>
      <c r="XBX79" s="381"/>
      <c r="XBY79" s="381"/>
      <c r="XBZ79" s="382"/>
      <c r="XCA79" s="383"/>
      <c r="XCB79" s="383"/>
      <c r="XCC79" s="383"/>
      <c r="XCD79" s="383"/>
      <c r="XCE79" s="383"/>
      <c r="XCF79" s="383"/>
      <c r="XCG79" s="380"/>
      <c r="XCH79" s="376"/>
      <c r="XCI79" s="376"/>
      <c r="XCJ79" s="381"/>
      <c r="XCK79" s="381"/>
      <c r="XCL79" s="382"/>
      <c r="XCM79" s="383"/>
      <c r="XCN79" s="383"/>
      <c r="XCO79" s="383"/>
      <c r="XCP79" s="383"/>
      <c r="XCQ79" s="383"/>
      <c r="XCR79" s="383"/>
      <c r="XCS79" s="380"/>
      <c r="XCT79" s="376"/>
      <c r="XCU79" s="376"/>
      <c r="XCV79" s="381"/>
      <c r="XCW79" s="381"/>
      <c r="XCX79" s="382"/>
      <c r="XCY79" s="383"/>
      <c r="XCZ79" s="383"/>
      <c r="XDA79" s="383"/>
      <c r="XDB79" s="383"/>
      <c r="XDC79" s="383"/>
      <c r="XDD79" s="383"/>
      <c r="XDE79" s="380"/>
      <c r="XDF79" s="376"/>
      <c r="XDG79" s="376"/>
      <c r="XDH79" s="381"/>
      <c r="XDI79" s="381"/>
      <c r="XDJ79" s="382"/>
      <c r="XDK79" s="383"/>
      <c r="XDL79" s="383"/>
      <c r="XDM79" s="383"/>
      <c r="XDN79" s="383"/>
      <c r="XDO79" s="383"/>
      <c r="XDP79" s="383"/>
      <c r="XDQ79" s="380"/>
      <c r="XDR79" s="376"/>
      <c r="XDS79" s="376"/>
      <c r="XDT79" s="381"/>
      <c r="XDU79" s="381"/>
      <c r="XDV79" s="382"/>
      <c r="XDW79" s="383"/>
      <c r="XDX79" s="383"/>
      <c r="XDY79" s="383"/>
      <c r="XDZ79" s="383"/>
      <c r="XEA79" s="383"/>
      <c r="XEB79" s="383"/>
      <c r="XEC79" s="380"/>
      <c r="XED79" s="376"/>
      <c r="XEE79" s="376"/>
      <c r="XEF79" s="381"/>
      <c r="XEG79" s="381"/>
      <c r="XEH79" s="382"/>
      <c r="XEI79" s="383"/>
      <c r="XEJ79" s="383"/>
      <c r="XEK79" s="383"/>
      <c r="XEL79" s="383"/>
      <c r="XEM79" s="383"/>
      <c r="XEN79" s="383"/>
      <c r="XEO79" s="380"/>
      <c r="XEP79" s="376"/>
      <c r="XEQ79" s="376"/>
      <c r="XER79" s="381"/>
      <c r="XES79" s="381"/>
      <c r="XET79" s="382"/>
      <c r="XEU79" s="383"/>
      <c r="XEV79" s="383"/>
      <c r="XEW79" s="383"/>
      <c r="XEX79" s="383"/>
      <c r="XEY79" s="383"/>
      <c r="XEZ79" s="383"/>
      <c r="XFA79" s="380"/>
      <c r="XFB79" s="376"/>
      <c r="XFC79" s="376"/>
      <c r="XFD79" s="381"/>
    </row>
    <row r="80" spans="1:16384" outlineLevel="1">
      <c r="A80" s="386" t="s">
        <v>1380</v>
      </c>
      <c r="B80" s="367" t="s">
        <v>1338</v>
      </c>
      <c r="C80" s="367" t="s">
        <v>1381</v>
      </c>
      <c r="D80" s="378">
        <v>45877</v>
      </c>
      <c r="E80" s="378">
        <v>45877</v>
      </c>
      <c r="F80" s="379">
        <v>11250</v>
      </c>
      <c r="G80" s="385"/>
      <c r="H80" s="385"/>
      <c r="I80" s="385"/>
      <c r="J80" s="385"/>
      <c r="K80" s="385"/>
      <c r="L80" s="385"/>
    </row>
    <row r="81" spans="1:12" outlineLevel="1">
      <c r="A81" s="386" t="s">
        <v>1382</v>
      </c>
      <c r="B81" s="367" t="s">
        <v>1338</v>
      </c>
      <c r="C81" s="367" t="s">
        <v>1383</v>
      </c>
      <c r="D81" s="378">
        <v>45875</v>
      </c>
      <c r="E81" s="378">
        <v>45875</v>
      </c>
      <c r="F81" s="379">
        <v>13832.900000000001</v>
      </c>
      <c r="G81" s="385"/>
      <c r="H81" s="385"/>
      <c r="I81" s="385"/>
      <c r="J81" s="385"/>
      <c r="K81" s="385"/>
      <c r="L81" s="385"/>
    </row>
    <row r="82" spans="1:12">
      <c r="F82" s="379"/>
      <c r="G82" s="385"/>
      <c r="H82" s="385"/>
      <c r="I82" s="385"/>
      <c r="J82" s="385"/>
      <c r="K82" s="385"/>
      <c r="L82" s="385"/>
    </row>
    <row r="83" spans="1:12">
      <c r="F83" s="379"/>
      <c r="G83" s="385"/>
      <c r="H83" s="385"/>
      <c r="I83" s="385"/>
      <c r="J83" s="385"/>
      <c r="K83" s="385"/>
      <c r="L83" s="38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FD89"/>
  <sheetViews>
    <sheetView view="pageBreakPreview" zoomScaleNormal="100" zoomScaleSheetLayoutView="100" workbookViewId="0">
      <pane ySplit="8" topLeftCell="A9" activePane="bottomLeft" state="frozen"/>
      <selection pane="bottomLeft" activeCell="G25" sqref="G25"/>
    </sheetView>
  </sheetViews>
  <sheetFormatPr defaultColWidth="9.109375" defaultRowHeight="14.4" outlineLevelRow="1"/>
  <cols>
    <col min="1" max="1" width="61.109375" style="367" customWidth="1"/>
    <col min="2" max="3" width="9.109375" style="367" hidden="1" customWidth="1"/>
    <col min="4" max="5" width="10.6640625" style="367" hidden="1" customWidth="1"/>
    <col min="6" max="6" width="14" style="368" bestFit="1" customWidth="1"/>
    <col min="7" max="12" width="12.5546875" style="367" bestFit="1" customWidth="1"/>
    <col min="13" max="16384" width="9.109375" style="369"/>
  </cols>
  <sheetData>
    <row r="1" spans="1:12" s="366" customFormat="1" ht="21" customHeight="1">
      <c r="A1" s="422" t="s">
        <v>1399</v>
      </c>
    </row>
    <row r="2" spans="1:12" s="366" customFormat="1" ht="15" customHeight="1">
      <c r="A2" s="423" t="s">
        <v>1416</v>
      </c>
    </row>
    <row r="3" spans="1:12" s="366" customFormat="1" ht="15" customHeight="1">
      <c r="A3" s="423" t="s">
        <v>1419</v>
      </c>
    </row>
    <row r="4" spans="1:12" s="366" customFormat="1" ht="15" customHeight="1">
      <c r="A4" s="423" t="s">
        <v>1418</v>
      </c>
    </row>
    <row r="5" spans="1:12" s="366" customFormat="1" ht="15" customHeight="1">
      <c r="A5" s="423" t="s">
        <v>1417</v>
      </c>
    </row>
    <row r="6" spans="1:12" s="366" customFormat="1" ht="15" customHeight="1">
      <c r="A6" s="423" t="s">
        <v>1400</v>
      </c>
    </row>
    <row r="7" spans="1:12" s="388" customFormat="1">
      <c r="A7" s="387"/>
      <c r="B7" s="387"/>
      <c r="C7" s="387"/>
      <c r="D7" s="387"/>
      <c r="E7" s="387"/>
      <c r="F7" s="390" t="s">
        <v>1398</v>
      </c>
      <c r="G7" s="389" t="s">
        <v>1391</v>
      </c>
      <c r="H7" s="389" t="s">
        <v>1392</v>
      </c>
      <c r="I7" s="389" t="s">
        <v>1393</v>
      </c>
      <c r="J7" s="389" t="s">
        <v>1394</v>
      </c>
      <c r="K7" s="389" t="s">
        <v>1395</v>
      </c>
      <c r="L7" s="389" t="s">
        <v>1396</v>
      </c>
    </row>
    <row r="8" spans="1:12" s="372" customFormat="1">
      <c r="A8" s="370" t="s">
        <v>1327</v>
      </c>
      <c r="B8" s="370" t="s">
        <v>1328</v>
      </c>
      <c r="C8" s="370"/>
      <c r="D8" s="371">
        <v>45698</v>
      </c>
      <c r="E8" s="371">
        <v>45877</v>
      </c>
      <c r="F8" s="409">
        <f>F9+F19+F25+F31+F37+F44+F51+F58+F65+F71+F78+F85</f>
        <v>0.99999999999999989</v>
      </c>
      <c r="G8" s="409">
        <f>G9+G18+G85</f>
        <v>8.7284441048410599E-2</v>
      </c>
      <c r="H8" s="409">
        <f t="shared" ref="H8:L8" si="0">H9+H18+H85</f>
        <v>0.17267846317787641</v>
      </c>
      <c r="I8" s="409">
        <f t="shared" si="0"/>
        <v>0.14592631007830692</v>
      </c>
      <c r="J8" s="409">
        <f t="shared" si="0"/>
        <v>0.17279232421044416</v>
      </c>
      <c r="K8" s="409">
        <f t="shared" si="0"/>
        <v>0.16250275666351063</v>
      </c>
      <c r="L8" s="409">
        <f t="shared" si="0"/>
        <v>0.25498270724364552</v>
      </c>
    </row>
    <row r="9" spans="1:12" s="376" customFormat="1">
      <c r="A9" s="373" t="s">
        <v>1386</v>
      </c>
      <c r="B9" s="374"/>
      <c r="C9" s="374"/>
      <c r="D9" s="375"/>
      <c r="E9" s="375"/>
      <c r="F9" s="410">
        <f>SUM(F10:F17)</f>
        <v>0.28069148136738176</v>
      </c>
      <c r="G9" s="410">
        <f>SUM(G10:G17)</f>
        <v>6.6269691607100986E-2</v>
      </c>
      <c r="H9" s="410">
        <f t="shared" ref="H9:L9" si="1">SUM(H10:H17)</f>
        <v>3.5785746178549883E-2</v>
      </c>
      <c r="I9" s="410">
        <f t="shared" si="1"/>
        <v>3.5785746178549883E-2</v>
      </c>
      <c r="J9" s="410">
        <f t="shared" si="1"/>
        <v>3.5785746178549883E-2</v>
      </c>
      <c r="K9" s="410">
        <f t="shared" si="1"/>
        <v>3.5785746178549883E-2</v>
      </c>
      <c r="L9" s="410">
        <f t="shared" si="1"/>
        <v>7.1278805046081251E-2</v>
      </c>
    </row>
    <row r="10" spans="1:12" outlineLevel="1">
      <c r="A10" s="403" t="s">
        <v>1329</v>
      </c>
      <c r="B10" s="404" t="s">
        <v>1330</v>
      </c>
      <c r="C10" s="404"/>
      <c r="D10" s="405">
        <v>45698</v>
      </c>
      <c r="E10" s="405">
        <v>45712</v>
      </c>
      <c r="F10" s="411">
        <f>'CR FIN R$'!F4/'CR FIN R$'!$F$2</f>
        <v>1.0650695454245405E-2</v>
      </c>
      <c r="G10" s="412">
        <f>F10</f>
        <v>1.0650695454245405E-2</v>
      </c>
      <c r="H10" s="413"/>
      <c r="I10" s="413"/>
      <c r="J10" s="413"/>
      <c r="K10" s="413"/>
      <c r="L10" s="413"/>
    </row>
    <row r="11" spans="1:12" outlineLevel="1">
      <c r="A11" s="403" t="s">
        <v>1331</v>
      </c>
      <c r="B11" s="404" t="s">
        <v>1332</v>
      </c>
      <c r="C11" s="404"/>
      <c r="D11" s="405">
        <v>45698</v>
      </c>
      <c r="E11" s="405">
        <v>45700</v>
      </c>
      <c r="F11" s="411">
        <f>'CR FIN R$'!F5/'CR FIN R$'!$F$2</f>
        <v>1.4993116390133659E-2</v>
      </c>
      <c r="G11" s="412">
        <f>F11</f>
        <v>1.4993116390133659E-2</v>
      </c>
      <c r="H11" s="413"/>
      <c r="I11" s="413"/>
      <c r="J11" s="413"/>
      <c r="K11" s="413"/>
      <c r="L11" s="413"/>
    </row>
    <row r="12" spans="1:12" outlineLevel="1">
      <c r="A12" s="403" t="s">
        <v>1333</v>
      </c>
      <c r="B12" s="404" t="s">
        <v>1334</v>
      </c>
      <c r="C12" s="404">
        <v>4</v>
      </c>
      <c r="D12" s="405">
        <v>45701</v>
      </c>
      <c r="E12" s="405">
        <v>45705</v>
      </c>
      <c r="F12" s="411">
        <f>'CR FIN R$'!F6/'CR FIN R$'!$F$2</f>
        <v>4.8401335841720483E-3</v>
      </c>
      <c r="G12" s="412">
        <f>F12</f>
        <v>4.8401335841720483E-3</v>
      </c>
      <c r="H12" s="413"/>
      <c r="I12" s="413"/>
      <c r="J12" s="413"/>
      <c r="K12" s="413"/>
      <c r="L12" s="413"/>
    </row>
    <row r="13" spans="1:12" outlineLevel="1">
      <c r="A13" s="403" t="s">
        <v>1387</v>
      </c>
      <c r="B13" s="404"/>
      <c r="C13" s="404"/>
      <c r="D13" s="405"/>
      <c r="E13" s="405"/>
      <c r="F13" s="411">
        <f>'CR FIN R$'!F7/'CR FIN R$'!$F$2</f>
        <v>9.8463290853839494E-2</v>
      </c>
      <c r="G13" s="412">
        <f>$F$13/6</f>
        <v>1.6410548475639917E-2</v>
      </c>
      <c r="H13" s="413">
        <f t="shared" ref="H13:L13" si="2">$F$13/6</f>
        <v>1.6410548475639917E-2</v>
      </c>
      <c r="I13" s="413">
        <f t="shared" si="2"/>
        <v>1.6410548475639917E-2</v>
      </c>
      <c r="J13" s="413">
        <f t="shared" si="2"/>
        <v>1.6410548475639917E-2</v>
      </c>
      <c r="K13" s="413">
        <f t="shared" si="2"/>
        <v>1.6410548475639917E-2</v>
      </c>
      <c r="L13" s="413">
        <f t="shared" si="2"/>
        <v>1.6410548475639917E-2</v>
      </c>
    </row>
    <row r="14" spans="1:12" outlineLevel="1">
      <c r="A14" s="403" t="s">
        <v>1420</v>
      </c>
      <c r="B14" s="404"/>
      <c r="C14" s="404"/>
      <c r="D14" s="405"/>
      <c r="E14" s="405"/>
      <c r="F14" s="411">
        <f>'CR FIN R$'!F8/'CR FIN R$'!$F$2</f>
        <v>0.10490406708589083</v>
      </c>
      <c r="G14" s="412">
        <f>$F$14/6</f>
        <v>1.7484011180981803E-2</v>
      </c>
      <c r="H14" s="413">
        <f t="shared" ref="H14:L14" si="3">$F$14/6</f>
        <v>1.7484011180981803E-2</v>
      </c>
      <c r="I14" s="413">
        <f t="shared" si="3"/>
        <v>1.7484011180981803E-2</v>
      </c>
      <c r="J14" s="413">
        <f t="shared" si="3"/>
        <v>1.7484011180981803E-2</v>
      </c>
      <c r="K14" s="413">
        <f t="shared" si="3"/>
        <v>1.7484011180981803E-2</v>
      </c>
      <c r="L14" s="413">
        <f t="shared" si="3"/>
        <v>1.7484011180981803E-2</v>
      </c>
    </row>
    <row r="15" spans="1:12" outlineLevel="1">
      <c r="A15" s="403" t="s">
        <v>1388</v>
      </c>
      <c r="B15" s="404"/>
      <c r="C15" s="404"/>
      <c r="D15" s="405"/>
      <c r="E15" s="405"/>
      <c r="F15" s="411">
        <f>'CR FIN R$'!F9/'CR FIN R$'!$F$2</f>
        <v>6.5069855473969323E-3</v>
      </c>
      <c r="G15" s="412">
        <f>$F$15/6</f>
        <v>1.0844975912328221E-3</v>
      </c>
      <c r="H15" s="413">
        <f t="shared" ref="H15:L15" si="4">$F$15/6</f>
        <v>1.0844975912328221E-3</v>
      </c>
      <c r="I15" s="413">
        <f t="shared" si="4"/>
        <v>1.0844975912328221E-3</v>
      </c>
      <c r="J15" s="413">
        <f t="shared" si="4"/>
        <v>1.0844975912328221E-3</v>
      </c>
      <c r="K15" s="413">
        <f t="shared" si="4"/>
        <v>1.0844975912328221E-3</v>
      </c>
      <c r="L15" s="413">
        <f t="shared" si="4"/>
        <v>1.0844975912328221E-3</v>
      </c>
    </row>
    <row r="16" spans="1:12" outlineLevel="1">
      <c r="A16" s="403" t="s">
        <v>1377</v>
      </c>
      <c r="B16" s="404" t="s">
        <v>1334</v>
      </c>
      <c r="C16" s="404">
        <v>71</v>
      </c>
      <c r="D16" s="405">
        <v>45870</v>
      </c>
      <c r="E16" s="405">
        <v>45874</v>
      </c>
      <c r="F16" s="411">
        <f>'CR FIN R$'!F10/'CR FIN R$'!$F$2</f>
        <v>4.8401335841720483E-3</v>
      </c>
      <c r="G16" s="412">
        <f t="shared" ref="G16:L16" si="5">$F$16/6</f>
        <v>8.0668893069534139E-4</v>
      </c>
      <c r="H16" s="413">
        <f t="shared" si="5"/>
        <v>8.0668893069534139E-4</v>
      </c>
      <c r="I16" s="413">
        <f t="shared" si="5"/>
        <v>8.0668893069534139E-4</v>
      </c>
      <c r="J16" s="413">
        <f t="shared" si="5"/>
        <v>8.0668893069534139E-4</v>
      </c>
      <c r="K16" s="413">
        <f t="shared" si="5"/>
        <v>8.0668893069534139E-4</v>
      </c>
      <c r="L16" s="413">
        <f t="shared" si="5"/>
        <v>8.0668893069534139E-4</v>
      </c>
    </row>
    <row r="17" spans="1:16384" outlineLevel="1">
      <c r="A17" s="403" t="s">
        <v>1378</v>
      </c>
      <c r="B17" s="404" t="s">
        <v>1334</v>
      </c>
      <c r="C17" s="404" t="s">
        <v>1379</v>
      </c>
      <c r="D17" s="405">
        <v>45870</v>
      </c>
      <c r="E17" s="405">
        <v>45874</v>
      </c>
      <c r="F17" s="411">
        <f>'CR FIN R$'!F11/'CR FIN R$'!$F$2</f>
        <v>3.5493058867531367E-2</v>
      </c>
      <c r="G17" s="412"/>
      <c r="H17" s="413"/>
      <c r="I17" s="413"/>
      <c r="J17" s="413"/>
      <c r="K17" s="413"/>
      <c r="L17" s="413">
        <f>F17</f>
        <v>3.5493058867531367E-2</v>
      </c>
    </row>
    <row r="18" spans="1:16384" s="384" customFormat="1">
      <c r="A18" s="373" t="s">
        <v>1389</v>
      </c>
      <c r="B18" s="374"/>
      <c r="C18" s="374"/>
      <c r="D18" s="375"/>
      <c r="E18" s="375"/>
      <c r="F18" s="410">
        <f>F19+F25+F31+F37+F44+F51+F58+F65+F71+F78</f>
        <v>0.70358049859395655</v>
      </c>
      <c r="G18" s="410">
        <f>SUM(G19:G84)</f>
        <v>2.101474944130962E-2</v>
      </c>
      <c r="H18" s="410">
        <f t="shared" ref="H18:L18" si="6">SUM(H19:H84)</f>
        <v>0.13689271699932654</v>
      </c>
      <c r="I18" s="410">
        <f t="shared" si="6"/>
        <v>0.11014056389975704</v>
      </c>
      <c r="J18" s="410">
        <f t="shared" si="6"/>
        <v>0.13700657803189428</v>
      </c>
      <c r="K18" s="410">
        <f t="shared" si="6"/>
        <v>0.12671701048496076</v>
      </c>
      <c r="L18" s="410">
        <f t="shared" si="6"/>
        <v>0.16797588215890266</v>
      </c>
      <c r="M18" s="380"/>
      <c r="N18" s="380"/>
      <c r="O18" s="376"/>
      <c r="P18" s="381"/>
      <c r="Q18" s="381"/>
      <c r="R18" s="382"/>
      <c r="S18" s="383"/>
      <c r="T18" s="383"/>
      <c r="U18" s="383"/>
      <c r="V18" s="383"/>
      <c r="W18" s="383"/>
      <c r="X18" s="383"/>
      <c r="Y18" s="380"/>
      <c r="Z18" s="376"/>
      <c r="AA18" s="376"/>
      <c r="AB18" s="381"/>
      <c r="AC18" s="381"/>
      <c r="AD18" s="382"/>
      <c r="AE18" s="383"/>
      <c r="AF18" s="383"/>
      <c r="AG18" s="383"/>
      <c r="AH18" s="383"/>
      <c r="AI18" s="383"/>
      <c r="AJ18" s="383"/>
      <c r="AK18" s="380"/>
      <c r="AL18" s="376"/>
      <c r="AM18" s="376"/>
      <c r="AN18" s="381"/>
      <c r="AO18" s="381"/>
      <c r="AP18" s="382"/>
      <c r="AQ18" s="383"/>
      <c r="AR18" s="383"/>
      <c r="AS18" s="383"/>
      <c r="AT18" s="383"/>
      <c r="AU18" s="383"/>
      <c r="AV18" s="383"/>
      <c r="AW18" s="380"/>
      <c r="AX18" s="376"/>
      <c r="AY18" s="376"/>
      <c r="AZ18" s="381"/>
      <c r="BA18" s="381"/>
      <c r="BB18" s="382"/>
      <c r="BC18" s="383"/>
      <c r="BD18" s="383"/>
      <c r="BE18" s="383"/>
      <c r="BF18" s="383"/>
      <c r="BG18" s="383"/>
      <c r="BH18" s="383"/>
      <c r="BI18" s="380"/>
      <c r="BJ18" s="376"/>
      <c r="BK18" s="376"/>
      <c r="BL18" s="381"/>
      <c r="BM18" s="381"/>
      <c r="BN18" s="382"/>
      <c r="BO18" s="383"/>
      <c r="BP18" s="383"/>
      <c r="BQ18" s="383"/>
      <c r="BR18" s="383"/>
      <c r="BS18" s="383"/>
      <c r="BT18" s="383"/>
      <c r="BU18" s="380"/>
      <c r="BV18" s="376"/>
      <c r="BW18" s="376"/>
      <c r="BX18" s="381"/>
      <c r="BY18" s="381"/>
      <c r="BZ18" s="382"/>
      <c r="CA18" s="383"/>
      <c r="CB18" s="383"/>
      <c r="CC18" s="383"/>
      <c r="CD18" s="383"/>
      <c r="CE18" s="383"/>
      <c r="CF18" s="383"/>
      <c r="CG18" s="380"/>
      <c r="CH18" s="376"/>
      <c r="CI18" s="376"/>
      <c r="CJ18" s="381"/>
      <c r="CK18" s="381"/>
      <c r="CL18" s="382"/>
      <c r="CM18" s="383"/>
      <c r="CN18" s="383"/>
      <c r="CO18" s="383"/>
      <c r="CP18" s="383"/>
      <c r="CQ18" s="383"/>
      <c r="CR18" s="383"/>
      <c r="CS18" s="380"/>
      <c r="CT18" s="376"/>
      <c r="CU18" s="376"/>
      <c r="CV18" s="381"/>
      <c r="CW18" s="381"/>
      <c r="CX18" s="382"/>
      <c r="CY18" s="383"/>
      <c r="CZ18" s="383"/>
      <c r="DA18" s="383"/>
      <c r="DB18" s="383"/>
      <c r="DC18" s="383"/>
      <c r="DD18" s="383"/>
      <c r="DE18" s="380"/>
      <c r="DF18" s="376"/>
      <c r="DG18" s="376"/>
      <c r="DH18" s="381"/>
      <c r="DI18" s="381"/>
      <c r="DJ18" s="382"/>
      <c r="DK18" s="383"/>
      <c r="DL18" s="383"/>
      <c r="DM18" s="383"/>
      <c r="DN18" s="383"/>
      <c r="DO18" s="383"/>
      <c r="DP18" s="383"/>
      <c r="DQ18" s="380"/>
      <c r="DR18" s="376"/>
      <c r="DS18" s="376"/>
      <c r="DT18" s="381"/>
      <c r="DU18" s="381"/>
      <c r="DV18" s="382"/>
      <c r="DW18" s="383"/>
      <c r="DX18" s="383"/>
      <c r="DY18" s="383"/>
      <c r="DZ18" s="383"/>
      <c r="EA18" s="383"/>
      <c r="EB18" s="383"/>
      <c r="EC18" s="380"/>
      <c r="ED18" s="376"/>
      <c r="EE18" s="376"/>
      <c r="EF18" s="381"/>
      <c r="EG18" s="381"/>
      <c r="EH18" s="382"/>
      <c r="EI18" s="383"/>
      <c r="EJ18" s="383"/>
      <c r="EK18" s="383"/>
      <c r="EL18" s="383"/>
      <c r="EM18" s="383"/>
      <c r="EN18" s="383"/>
      <c r="EO18" s="380"/>
      <c r="EP18" s="376"/>
      <c r="EQ18" s="376"/>
      <c r="ER18" s="381"/>
      <c r="ES18" s="381"/>
      <c r="ET18" s="382"/>
      <c r="EU18" s="383"/>
      <c r="EV18" s="383"/>
      <c r="EW18" s="383"/>
      <c r="EX18" s="383"/>
      <c r="EY18" s="383"/>
      <c r="EZ18" s="383"/>
      <c r="FA18" s="380"/>
      <c r="FB18" s="376"/>
      <c r="FC18" s="376"/>
      <c r="FD18" s="381"/>
      <c r="FE18" s="381"/>
      <c r="FF18" s="382"/>
      <c r="FG18" s="383"/>
      <c r="FH18" s="383"/>
      <c r="FI18" s="383"/>
      <c r="FJ18" s="383"/>
      <c r="FK18" s="383"/>
      <c r="FL18" s="383"/>
      <c r="FM18" s="380"/>
      <c r="FN18" s="376"/>
      <c r="FO18" s="376"/>
      <c r="FP18" s="381"/>
      <c r="FQ18" s="381"/>
      <c r="FR18" s="382"/>
      <c r="FS18" s="383"/>
      <c r="FT18" s="383"/>
      <c r="FU18" s="383"/>
      <c r="FV18" s="383"/>
      <c r="FW18" s="383"/>
      <c r="FX18" s="383"/>
      <c r="FY18" s="380"/>
      <c r="FZ18" s="376"/>
      <c r="GA18" s="376"/>
      <c r="GB18" s="381"/>
      <c r="GC18" s="381"/>
      <c r="GD18" s="382"/>
      <c r="GE18" s="383"/>
      <c r="GF18" s="383"/>
      <c r="GG18" s="383"/>
      <c r="GH18" s="383"/>
      <c r="GI18" s="383"/>
      <c r="GJ18" s="383"/>
      <c r="GK18" s="380"/>
      <c r="GL18" s="376"/>
      <c r="GM18" s="376"/>
      <c r="GN18" s="381"/>
      <c r="GO18" s="381"/>
      <c r="GP18" s="382"/>
      <c r="GQ18" s="383"/>
      <c r="GR18" s="383"/>
      <c r="GS18" s="383"/>
      <c r="GT18" s="383"/>
      <c r="GU18" s="383"/>
      <c r="GV18" s="383"/>
      <c r="GW18" s="380"/>
      <c r="GX18" s="376"/>
      <c r="GY18" s="376"/>
      <c r="GZ18" s="381"/>
      <c r="HA18" s="381"/>
      <c r="HB18" s="382"/>
      <c r="HC18" s="383"/>
      <c r="HD18" s="383"/>
      <c r="HE18" s="383"/>
      <c r="HF18" s="383"/>
      <c r="HG18" s="383"/>
      <c r="HH18" s="383"/>
      <c r="HI18" s="380"/>
      <c r="HJ18" s="376"/>
      <c r="HK18" s="376"/>
      <c r="HL18" s="381"/>
      <c r="HM18" s="381"/>
      <c r="HN18" s="382"/>
      <c r="HO18" s="383"/>
      <c r="HP18" s="383"/>
      <c r="HQ18" s="383"/>
      <c r="HR18" s="383"/>
      <c r="HS18" s="383"/>
      <c r="HT18" s="383"/>
      <c r="HU18" s="380"/>
      <c r="HV18" s="376"/>
      <c r="HW18" s="376"/>
      <c r="HX18" s="381"/>
      <c r="HY18" s="381"/>
      <c r="HZ18" s="382"/>
      <c r="IA18" s="383"/>
      <c r="IB18" s="383"/>
      <c r="IC18" s="383"/>
      <c r="ID18" s="383"/>
      <c r="IE18" s="383"/>
      <c r="IF18" s="383"/>
      <c r="IG18" s="380"/>
      <c r="IH18" s="376"/>
      <c r="II18" s="376"/>
      <c r="IJ18" s="381"/>
      <c r="IK18" s="381"/>
      <c r="IL18" s="382"/>
      <c r="IM18" s="383"/>
      <c r="IN18" s="383"/>
      <c r="IO18" s="383"/>
      <c r="IP18" s="383"/>
      <c r="IQ18" s="383"/>
      <c r="IR18" s="383"/>
      <c r="IS18" s="380"/>
      <c r="IT18" s="376"/>
      <c r="IU18" s="376"/>
      <c r="IV18" s="381"/>
      <c r="IW18" s="381"/>
      <c r="IX18" s="382"/>
      <c r="IY18" s="383"/>
      <c r="IZ18" s="383"/>
      <c r="JA18" s="383"/>
      <c r="JB18" s="383"/>
      <c r="JC18" s="383"/>
      <c r="JD18" s="383"/>
      <c r="JE18" s="380"/>
      <c r="JF18" s="376"/>
      <c r="JG18" s="376"/>
      <c r="JH18" s="381"/>
      <c r="JI18" s="381"/>
      <c r="JJ18" s="382"/>
      <c r="JK18" s="383"/>
      <c r="JL18" s="383"/>
      <c r="JM18" s="383"/>
      <c r="JN18" s="383"/>
      <c r="JO18" s="383"/>
      <c r="JP18" s="383"/>
      <c r="JQ18" s="380"/>
      <c r="JR18" s="376"/>
      <c r="JS18" s="376"/>
      <c r="JT18" s="381"/>
      <c r="JU18" s="381"/>
      <c r="JV18" s="382"/>
      <c r="JW18" s="383"/>
      <c r="JX18" s="383"/>
      <c r="JY18" s="383"/>
      <c r="JZ18" s="383"/>
      <c r="KA18" s="383"/>
      <c r="KB18" s="383"/>
      <c r="KC18" s="380"/>
      <c r="KD18" s="376"/>
      <c r="KE18" s="376"/>
      <c r="KF18" s="381"/>
      <c r="KG18" s="381"/>
      <c r="KH18" s="382"/>
      <c r="KI18" s="383"/>
      <c r="KJ18" s="383"/>
      <c r="KK18" s="383"/>
      <c r="KL18" s="383"/>
      <c r="KM18" s="383"/>
      <c r="KN18" s="383"/>
      <c r="KO18" s="380"/>
      <c r="KP18" s="376"/>
      <c r="KQ18" s="376"/>
      <c r="KR18" s="381"/>
      <c r="KS18" s="381"/>
      <c r="KT18" s="382"/>
      <c r="KU18" s="383"/>
      <c r="KV18" s="383"/>
      <c r="KW18" s="383"/>
      <c r="KX18" s="383"/>
      <c r="KY18" s="383"/>
      <c r="KZ18" s="383"/>
      <c r="LA18" s="380"/>
      <c r="LB18" s="376"/>
      <c r="LC18" s="376"/>
      <c r="LD18" s="381"/>
      <c r="LE18" s="381"/>
      <c r="LF18" s="382"/>
      <c r="LG18" s="383"/>
      <c r="LH18" s="383"/>
      <c r="LI18" s="383"/>
      <c r="LJ18" s="383"/>
      <c r="LK18" s="383"/>
      <c r="LL18" s="383"/>
      <c r="LM18" s="380"/>
      <c r="LN18" s="376"/>
      <c r="LO18" s="376"/>
      <c r="LP18" s="381"/>
      <c r="LQ18" s="381"/>
      <c r="LR18" s="382"/>
      <c r="LS18" s="383"/>
      <c r="LT18" s="383"/>
      <c r="LU18" s="383"/>
      <c r="LV18" s="383"/>
      <c r="LW18" s="383"/>
      <c r="LX18" s="383"/>
      <c r="LY18" s="380"/>
      <c r="LZ18" s="376"/>
      <c r="MA18" s="376"/>
      <c r="MB18" s="381"/>
      <c r="MC18" s="381"/>
      <c r="MD18" s="382"/>
      <c r="ME18" s="383"/>
      <c r="MF18" s="383"/>
      <c r="MG18" s="383"/>
      <c r="MH18" s="383"/>
      <c r="MI18" s="383"/>
      <c r="MJ18" s="383"/>
      <c r="MK18" s="380"/>
      <c r="ML18" s="376"/>
      <c r="MM18" s="376"/>
      <c r="MN18" s="381"/>
      <c r="MO18" s="381"/>
      <c r="MP18" s="382"/>
      <c r="MQ18" s="383"/>
      <c r="MR18" s="383"/>
      <c r="MS18" s="383"/>
      <c r="MT18" s="383"/>
      <c r="MU18" s="383"/>
      <c r="MV18" s="383"/>
      <c r="MW18" s="380"/>
      <c r="MX18" s="376"/>
      <c r="MY18" s="376"/>
      <c r="MZ18" s="381"/>
      <c r="NA18" s="381"/>
      <c r="NB18" s="382"/>
      <c r="NC18" s="383"/>
      <c r="ND18" s="383"/>
      <c r="NE18" s="383"/>
      <c r="NF18" s="383"/>
      <c r="NG18" s="383"/>
      <c r="NH18" s="383"/>
      <c r="NI18" s="380"/>
      <c r="NJ18" s="376"/>
      <c r="NK18" s="376"/>
      <c r="NL18" s="381"/>
      <c r="NM18" s="381"/>
      <c r="NN18" s="382"/>
      <c r="NO18" s="383"/>
      <c r="NP18" s="383"/>
      <c r="NQ18" s="383"/>
      <c r="NR18" s="383"/>
      <c r="NS18" s="383"/>
      <c r="NT18" s="383"/>
      <c r="NU18" s="380"/>
      <c r="NV18" s="376"/>
      <c r="NW18" s="376"/>
      <c r="NX18" s="381"/>
      <c r="NY18" s="381"/>
      <c r="NZ18" s="382"/>
      <c r="OA18" s="383"/>
      <c r="OB18" s="383"/>
      <c r="OC18" s="383"/>
      <c r="OD18" s="383"/>
      <c r="OE18" s="383"/>
      <c r="OF18" s="383"/>
      <c r="OG18" s="380"/>
      <c r="OH18" s="376"/>
      <c r="OI18" s="376"/>
      <c r="OJ18" s="381"/>
      <c r="OK18" s="381"/>
      <c r="OL18" s="382"/>
      <c r="OM18" s="383"/>
      <c r="ON18" s="383"/>
      <c r="OO18" s="383"/>
      <c r="OP18" s="383"/>
      <c r="OQ18" s="383"/>
      <c r="OR18" s="383"/>
      <c r="OS18" s="380"/>
      <c r="OT18" s="376"/>
      <c r="OU18" s="376"/>
      <c r="OV18" s="381"/>
      <c r="OW18" s="381"/>
      <c r="OX18" s="382"/>
      <c r="OY18" s="383"/>
      <c r="OZ18" s="383"/>
      <c r="PA18" s="383"/>
      <c r="PB18" s="383"/>
      <c r="PC18" s="383"/>
      <c r="PD18" s="383"/>
      <c r="PE18" s="380"/>
      <c r="PF18" s="376"/>
      <c r="PG18" s="376"/>
      <c r="PH18" s="381"/>
      <c r="PI18" s="381"/>
      <c r="PJ18" s="382"/>
      <c r="PK18" s="383"/>
      <c r="PL18" s="383"/>
      <c r="PM18" s="383"/>
      <c r="PN18" s="383"/>
      <c r="PO18" s="383"/>
      <c r="PP18" s="383"/>
      <c r="PQ18" s="380"/>
      <c r="PR18" s="376"/>
      <c r="PS18" s="376"/>
      <c r="PT18" s="381"/>
      <c r="PU18" s="381"/>
      <c r="PV18" s="382"/>
      <c r="PW18" s="383"/>
      <c r="PX18" s="383"/>
      <c r="PY18" s="383"/>
      <c r="PZ18" s="383"/>
      <c r="QA18" s="383"/>
      <c r="QB18" s="383"/>
      <c r="QC18" s="380"/>
      <c r="QD18" s="376"/>
      <c r="QE18" s="376"/>
      <c r="QF18" s="381"/>
      <c r="QG18" s="381"/>
      <c r="QH18" s="382"/>
      <c r="QI18" s="383"/>
      <c r="QJ18" s="383"/>
      <c r="QK18" s="383"/>
      <c r="QL18" s="383"/>
      <c r="QM18" s="383"/>
      <c r="QN18" s="383"/>
      <c r="QO18" s="380"/>
      <c r="QP18" s="376"/>
      <c r="QQ18" s="376"/>
      <c r="QR18" s="381"/>
      <c r="QS18" s="381"/>
      <c r="QT18" s="382"/>
      <c r="QU18" s="383"/>
      <c r="QV18" s="383"/>
      <c r="QW18" s="383"/>
      <c r="QX18" s="383"/>
      <c r="QY18" s="383"/>
      <c r="QZ18" s="383"/>
      <c r="RA18" s="380"/>
      <c r="RB18" s="376"/>
      <c r="RC18" s="376"/>
      <c r="RD18" s="381"/>
      <c r="RE18" s="381"/>
      <c r="RF18" s="382"/>
      <c r="RG18" s="383"/>
      <c r="RH18" s="383"/>
      <c r="RI18" s="383"/>
      <c r="RJ18" s="383"/>
      <c r="RK18" s="383"/>
      <c r="RL18" s="383"/>
      <c r="RM18" s="380"/>
      <c r="RN18" s="376"/>
      <c r="RO18" s="376"/>
      <c r="RP18" s="381"/>
      <c r="RQ18" s="381"/>
      <c r="RR18" s="382"/>
      <c r="RS18" s="383"/>
      <c r="RT18" s="383"/>
      <c r="RU18" s="383"/>
      <c r="RV18" s="383"/>
      <c r="RW18" s="383"/>
      <c r="RX18" s="383"/>
      <c r="RY18" s="380"/>
      <c r="RZ18" s="376"/>
      <c r="SA18" s="376"/>
      <c r="SB18" s="381"/>
      <c r="SC18" s="381"/>
      <c r="SD18" s="382"/>
      <c r="SE18" s="383"/>
      <c r="SF18" s="383"/>
      <c r="SG18" s="383"/>
      <c r="SH18" s="383"/>
      <c r="SI18" s="383"/>
      <c r="SJ18" s="383"/>
      <c r="SK18" s="380"/>
      <c r="SL18" s="376"/>
      <c r="SM18" s="376"/>
      <c r="SN18" s="381"/>
      <c r="SO18" s="381"/>
      <c r="SP18" s="382"/>
      <c r="SQ18" s="383"/>
      <c r="SR18" s="383"/>
      <c r="SS18" s="383"/>
      <c r="ST18" s="383"/>
      <c r="SU18" s="383"/>
      <c r="SV18" s="383"/>
      <c r="SW18" s="380"/>
      <c r="SX18" s="376"/>
      <c r="SY18" s="376"/>
      <c r="SZ18" s="381"/>
      <c r="TA18" s="381"/>
      <c r="TB18" s="382"/>
      <c r="TC18" s="383"/>
      <c r="TD18" s="383"/>
      <c r="TE18" s="383"/>
      <c r="TF18" s="383"/>
      <c r="TG18" s="383"/>
      <c r="TH18" s="383"/>
      <c r="TI18" s="380"/>
      <c r="TJ18" s="376"/>
      <c r="TK18" s="376"/>
      <c r="TL18" s="381"/>
      <c r="TM18" s="381"/>
      <c r="TN18" s="382"/>
      <c r="TO18" s="383"/>
      <c r="TP18" s="383"/>
      <c r="TQ18" s="383"/>
      <c r="TR18" s="383"/>
      <c r="TS18" s="383"/>
      <c r="TT18" s="383"/>
      <c r="TU18" s="380"/>
      <c r="TV18" s="376"/>
      <c r="TW18" s="376"/>
      <c r="TX18" s="381"/>
      <c r="TY18" s="381"/>
      <c r="TZ18" s="382"/>
      <c r="UA18" s="383"/>
      <c r="UB18" s="383"/>
      <c r="UC18" s="383"/>
      <c r="UD18" s="383"/>
      <c r="UE18" s="383"/>
      <c r="UF18" s="383"/>
      <c r="UG18" s="380"/>
      <c r="UH18" s="376"/>
      <c r="UI18" s="376"/>
      <c r="UJ18" s="381"/>
      <c r="UK18" s="381"/>
      <c r="UL18" s="382"/>
      <c r="UM18" s="383"/>
      <c r="UN18" s="383"/>
      <c r="UO18" s="383"/>
      <c r="UP18" s="383"/>
      <c r="UQ18" s="383"/>
      <c r="UR18" s="383"/>
      <c r="US18" s="380"/>
      <c r="UT18" s="376"/>
      <c r="UU18" s="376"/>
      <c r="UV18" s="381"/>
      <c r="UW18" s="381"/>
      <c r="UX18" s="382"/>
      <c r="UY18" s="383"/>
      <c r="UZ18" s="383"/>
      <c r="VA18" s="383"/>
      <c r="VB18" s="383"/>
      <c r="VC18" s="383"/>
      <c r="VD18" s="383"/>
      <c r="VE18" s="380"/>
      <c r="VF18" s="376"/>
      <c r="VG18" s="376"/>
      <c r="VH18" s="381"/>
      <c r="VI18" s="381"/>
      <c r="VJ18" s="382"/>
      <c r="VK18" s="383"/>
      <c r="VL18" s="383"/>
      <c r="VM18" s="383"/>
      <c r="VN18" s="383"/>
      <c r="VO18" s="383"/>
      <c r="VP18" s="383"/>
      <c r="VQ18" s="380"/>
      <c r="VR18" s="376"/>
      <c r="VS18" s="376"/>
      <c r="VT18" s="381"/>
      <c r="VU18" s="381"/>
      <c r="VV18" s="382"/>
      <c r="VW18" s="383"/>
      <c r="VX18" s="383"/>
      <c r="VY18" s="383"/>
      <c r="VZ18" s="383"/>
      <c r="WA18" s="383"/>
      <c r="WB18" s="383"/>
      <c r="WC18" s="380"/>
      <c r="WD18" s="376"/>
      <c r="WE18" s="376"/>
      <c r="WF18" s="381"/>
      <c r="WG18" s="381"/>
      <c r="WH18" s="382"/>
      <c r="WI18" s="383"/>
      <c r="WJ18" s="383"/>
      <c r="WK18" s="383"/>
      <c r="WL18" s="383"/>
      <c r="WM18" s="383"/>
      <c r="WN18" s="383"/>
      <c r="WO18" s="380"/>
      <c r="WP18" s="376"/>
      <c r="WQ18" s="376"/>
      <c r="WR18" s="381"/>
      <c r="WS18" s="381"/>
      <c r="WT18" s="382"/>
      <c r="WU18" s="383"/>
      <c r="WV18" s="383"/>
      <c r="WW18" s="383"/>
      <c r="WX18" s="383"/>
      <c r="WY18" s="383"/>
      <c r="WZ18" s="383"/>
      <c r="XA18" s="380"/>
      <c r="XB18" s="376"/>
      <c r="XC18" s="376"/>
      <c r="XD18" s="381"/>
      <c r="XE18" s="381"/>
      <c r="XF18" s="382"/>
      <c r="XG18" s="383"/>
      <c r="XH18" s="383"/>
      <c r="XI18" s="383"/>
      <c r="XJ18" s="383"/>
      <c r="XK18" s="383"/>
      <c r="XL18" s="383"/>
      <c r="XM18" s="380"/>
      <c r="XN18" s="376"/>
      <c r="XO18" s="376"/>
      <c r="XP18" s="381"/>
      <c r="XQ18" s="381"/>
      <c r="XR18" s="382"/>
      <c r="XS18" s="383"/>
      <c r="XT18" s="383"/>
      <c r="XU18" s="383"/>
      <c r="XV18" s="383"/>
      <c r="XW18" s="383"/>
      <c r="XX18" s="383"/>
      <c r="XY18" s="380"/>
      <c r="XZ18" s="376"/>
      <c r="YA18" s="376"/>
      <c r="YB18" s="381"/>
      <c r="YC18" s="381"/>
      <c r="YD18" s="382"/>
      <c r="YE18" s="383"/>
      <c r="YF18" s="383"/>
      <c r="YG18" s="383"/>
      <c r="YH18" s="383"/>
      <c r="YI18" s="383"/>
      <c r="YJ18" s="383"/>
      <c r="YK18" s="380"/>
      <c r="YL18" s="376"/>
      <c r="YM18" s="376"/>
      <c r="YN18" s="381"/>
      <c r="YO18" s="381"/>
      <c r="YP18" s="382"/>
      <c r="YQ18" s="383"/>
      <c r="YR18" s="383"/>
      <c r="YS18" s="383"/>
      <c r="YT18" s="383"/>
      <c r="YU18" s="383"/>
      <c r="YV18" s="383"/>
      <c r="YW18" s="380"/>
      <c r="YX18" s="376"/>
      <c r="YY18" s="376"/>
      <c r="YZ18" s="381"/>
      <c r="ZA18" s="381"/>
      <c r="ZB18" s="382"/>
      <c r="ZC18" s="383"/>
      <c r="ZD18" s="383"/>
      <c r="ZE18" s="383"/>
      <c r="ZF18" s="383"/>
      <c r="ZG18" s="383"/>
      <c r="ZH18" s="383"/>
      <c r="ZI18" s="380"/>
      <c r="ZJ18" s="376"/>
      <c r="ZK18" s="376"/>
      <c r="ZL18" s="381"/>
      <c r="ZM18" s="381"/>
      <c r="ZN18" s="382"/>
      <c r="ZO18" s="383"/>
      <c r="ZP18" s="383"/>
      <c r="ZQ18" s="383"/>
      <c r="ZR18" s="383"/>
      <c r="ZS18" s="383"/>
      <c r="ZT18" s="383"/>
      <c r="ZU18" s="380"/>
      <c r="ZV18" s="376"/>
      <c r="ZW18" s="376"/>
      <c r="ZX18" s="381"/>
      <c r="ZY18" s="381"/>
      <c r="ZZ18" s="382"/>
      <c r="AAA18" s="383"/>
      <c r="AAB18" s="383"/>
      <c r="AAC18" s="383"/>
      <c r="AAD18" s="383"/>
      <c r="AAE18" s="383"/>
      <c r="AAF18" s="383"/>
      <c r="AAG18" s="380"/>
      <c r="AAH18" s="376"/>
      <c r="AAI18" s="376"/>
      <c r="AAJ18" s="381"/>
      <c r="AAK18" s="381"/>
      <c r="AAL18" s="382"/>
      <c r="AAM18" s="383"/>
      <c r="AAN18" s="383"/>
      <c r="AAO18" s="383"/>
      <c r="AAP18" s="383"/>
      <c r="AAQ18" s="383"/>
      <c r="AAR18" s="383"/>
      <c r="AAS18" s="380"/>
      <c r="AAT18" s="376"/>
      <c r="AAU18" s="376"/>
      <c r="AAV18" s="381"/>
      <c r="AAW18" s="381"/>
      <c r="AAX18" s="382"/>
      <c r="AAY18" s="383"/>
      <c r="AAZ18" s="383"/>
      <c r="ABA18" s="383"/>
      <c r="ABB18" s="383"/>
      <c r="ABC18" s="383"/>
      <c r="ABD18" s="383"/>
      <c r="ABE18" s="380"/>
      <c r="ABF18" s="376"/>
      <c r="ABG18" s="376"/>
      <c r="ABH18" s="381"/>
      <c r="ABI18" s="381"/>
      <c r="ABJ18" s="382"/>
      <c r="ABK18" s="383"/>
      <c r="ABL18" s="383"/>
      <c r="ABM18" s="383"/>
      <c r="ABN18" s="383"/>
      <c r="ABO18" s="383"/>
      <c r="ABP18" s="383"/>
      <c r="ABQ18" s="380"/>
      <c r="ABR18" s="376"/>
      <c r="ABS18" s="376"/>
      <c r="ABT18" s="381"/>
      <c r="ABU18" s="381"/>
      <c r="ABV18" s="382"/>
      <c r="ABW18" s="383"/>
      <c r="ABX18" s="383"/>
      <c r="ABY18" s="383"/>
      <c r="ABZ18" s="383"/>
      <c r="ACA18" s="383"/>
      <c r="ACB18" s="383"/>
      <c r="ACC18" s="380"/>
      <c r="ACD18" s="376"/>
      <c r="ACE18" s="376"/>
      <c r="ACF18" s="381"/>
      <c r="ACG18" s="381"/>
      <c r="ACH18" s="382"/>
      <c r="ACI18" s="383"/>
      <c r="ACJ18" s="383"/>
      <c r="ACK18" s="383"/>
      <c r="ACL18" s="383"/>
      <c r="ACM18" s="383"/>
      <c r="ACN18" s="383"/>
      <c r="ACO18" s="380"/>
      <c r="ACP18" s="376"/>
      <c r="ACQ18" s="376"/>
      <c r="ACR18" s="381"/>
      <c r="ACS18" s="381"/>
      <c r="ACT18" s="382"/>
      <c r="ACU18" s="383"/>
      <c r="ACV18" s="383"/>
      <c r="ACW18" s="383"/>
      <c r="ACX18" s="383"/>
      <c r="ACY18" s="383"/>
      <c r="ACZ18" s="383"/>
      <c r="ADA18" s="380"/>
      <c r="ADB18" s="376"/>
      <c r="ADC18" s="376"/>
      <c r="ADD18" s="381"/>
      <c r="ADE18" s="381"/>
      <c r="ADF18" s="382"/>
      <c r="ADG18" s="383"/>
      <c r="ADH18" s="383"/>
      <c r="ADI18" s="383"/>
      <c r="ADJ18" s="383"/>
      <c r="ADK18" s="383"/>
      <c r="ADL18" s="383"/>
      <c r="ADM18" s="380"/>
      <c r="ADN18" s="376"/>
      <c r="ADO18" s="376"/>
      <c r="ADP18" s="381"/>
      <c r="ADQ18" s="381"/>
      <c r="ADR18" s="382"/>
      <c r="ADS18" s="383"/>
      <c r="ADT18" s="383"/>
      <c r="ADU18" s="383"/>
      <c r="ADV18" s="383"/>
      <c r="ADW18" s="383"/>
      <c r="ADX18" s="383"/>
      <c r="ADY18" s="380"/>
      <c r="ADZ18" s="376"/>
      <c r="AEA18" s="376"/>
      <c r="AEB18" s="381"/>
      <c r="AEC18" s="381"/>
      <c r="AED18" s="382"/>
      <c r="AEE18" s="383"/>
      <c r="AEF18" s="383"/>
      <c r="AEG18" s="383"/>
      <c r="AEH18" s="383"/>
      <c r="AEI18" s="383"/>
      <c r="AEJ18" s="383"/>
      <c r="AEK18" s="380"/>
      <c r="AEL18" s="376"/>
      <c r="AEM18" s="376"/>
      <c r="AEN18" s="381"/>
      <c r="AEO18" s="381"/>
      <c r="AEP18" s="382"/>
      <c r="AEQ18" s="383"/>
      <c r="AER18" s="383"/>
      <c r="AES18" s="383"/>
      <c r="AET18" s="383"/>
      <c r="AEU18" s="383"/>
      <c r="AEV18" s="383"/>
      <c r="AEW18" s="380"/>
      <c r="AEX18" s="376"/>
      <c r="AEY18" s="376"/>
      <c r="AEZ18" s="381"/>
      <c r="AFA18" s="381"/>
      <c r="AFB18" s="382"/>
      <c r="AFC18" s="383"/>
      <c r="AFD18" s="383"/>
      <c r="AFE18" s="383"/>
      <c r="AFF18" s="383"/>
      <c r="AFG18" s="383"/>
      <c r="AFH18" s="383"/>
      <c r="AFI18" s="380"/>
      <c r="AFJ18" s="376"/>
      <c r="AFK18" s="376"/>
      <c r="AFL18" s="381"/>
      <c r="AFM18" s="381"/>
      <c r="AFN18" s="382"/>
      <c r="AFO18" s="383"/>
      <c r="AFP18" s="383"/>
      <c r="AFQ18" s="383"/>
      <c r="AFR18" s="383"/>
      <c r="AFS18" s="383"/>
      <c r="AFT18" s="383"/>
      <c r="AFU18" s="380"/>
      <c r="AFV18" s="376"/>
      <c r="AFW18" s="376"/>
      <c r="AFX18" s="381"/>
      <c r="AFY18" s="381"/>
      <c r="AFZ18" s="382"/>
      <c r="AGA18" s="383"/>
      <c r="AGB18" s="383"/>
      <c r="AGC18" s="383"/>
      <c r="AGD18" s="383"/>
      <c r="AGE18" s="383"/>
      <c r="AGF18" s="383"/>
      <c r="AGG18" s="380"/>
      <c r="AGH18" s="376"/>
      <c r="AGI18" s="376"/>
      <c r="AGJ18" s="381"/>
      <c r="AGK18" s="381"/>
      <c r="AGL18" s="382"/>
      <c r="AGM18" s="383"/>
      <c r="AGN18" s="383"/>
      <c r="AGO18" s="383"/>
      <c r="AGP18" s="383"/>
      <c r="AGQ18" s="383"/>
      <c r="AGR18" s="383"/>
      <c r="AGS18" s="380"/>
      <c r="AGT18" s="376"/>
      <c r="AGU18" s="376"/>
      <c r="AGV18" s="381"/>
      <c r="AGW18" s="381"/>
      <c r="AGX18" s="382"/>
      <c r="AGY18" s="383"/>
      <c r="AGZ18" s="383"/>
      <c r="AHA18" s="383"/>
      <c r="AHB18" s="383"/>
      <c r="AHC18" s="383"/>
      <c r="AHD18" s="383"/>
      <c r="AHE18" s="380"/>
      <c r="AHF18" s="376"/>
      <c r="AHG18" s="376"/>
      <c r="AHH18" s="381"/>
      <c r="AHI18" s="381"/>
      <c r="AHJ18" s="382"/>
      <c r="AHK18" s="383"/>
      <c r="AHL18" s="383"/>
      <c r="AHM18" s="383"/>
      <c r="AHN18" s="383"/>
      <c r="AHO18" s="383"/>
      <c r="AHP18" s="383"/>
      <c r="AHQ18" s="380"/>
      <c r="AHR18" s="376"/>
      <c r="AHS18" s="376"/>
      <c r="AHT18" s="381"/>
      <c r="AHU18" s="381"/>
      <c r="AHV18" s="382"/>
      <c r="AHW18" s="383"/>
      <c r="AHX18" s="383"/>
      <c r="AHY18" s="383"/>
      <c r="AHZ18" s="383"/>
      <c r="AIA18" s="383"/>
      <c r="AIB18" s="383"/>
      <c r="AIC18" s="380"/>
      <c r="AID18" s="376"/>
      <c r="AIE18" s="376"/>
      <c r="AIF18" s="381"/>
      <c r="AIG18" s="381"/>
      <c r="AIH18" s="382"/>
      <c r="AII18" s="383"/>
      <c r="AIJ18" s="383"/>
      <c r="AIK18" s="383"/>
      <c r="AIL18" s="383"/>
      <c r="AIM18" s="383"/>
      <c r="AIN18" s="383"/>
      <c r="AIO18" s="380"/>
      <c r="AIP18" s="376"/>
      <c r="AIQ18" s="376"/>
      <c r="AIR18" s="381"/>
      <c r="AIS18" s="381"/>
      <c r="AIT18" s="382"/>
      <c r="AIU18" s="383"/>
      <c r="AIV18" s="383"/>
      <c r="AIW18" s="383"/>
      <c r="AIX18" s="383"/>
      <c r="AIY18" s="383"/>
      <c r="AIZ18" s="383"/>
      <c r="AJA18" s="380"/>
      <c r="AJB18" s="376"/>
      <c r="AJC18" s="376"/>
      <c r="AJD18" s="381"/>
      <c r="AJE18" s="381"/>
      <c r="AJF18" s="382"/>
      <c r="AJG18" s="383"/>
      <c r="AJH18" s="383"/>
      <c r="AJI18" s="383"/>
      <c r="AJJ18" s="383"/>
      <c r="AJK18" s="383"/>
      <c r="AJL18" s="383"/>
      <c r="AJM18" s="380"/>
      <c r="AJN18" s="376"/>
      <c r="AJO18" s="376"/>
      <c r="AJP18" s="381"/>
      <c r="AJQ18" s="381"/>
      <c r="AJR18" s="382"/>
      <c r="AJS18" s="383"/>
      <c r="AJT18" s="383"/>
      <c r="AJU18" s="383"/>
      <c r="AJV18" s="383"/>
      <c r="AJW18" s="383"/>
      <c r="AJX18" s="383"/>
      <c r="AJY18" s="380"/>
      <c r="AJZ18" s="376"/>
      <c r="AKA18" s="376"/>
      <c r="AKB18" s="381"/>
      <c r="AKC18" s="381"/>
      <c r="AKD18" s="382"/>
      <c r="AKE18" s="383"/>
      <c r="AKF18" s="383"/>
      <c r="AKG18" s="383"/>
      <c r="AKH18" s="383"/>
      <c r="AKI18" s="383"/>
      <c r="AKJ18" s="383"/>
      <c r="AKK18" s="380"/>
      <c r="AKL18" s="376"/>
      <c r="AKM18" s="376"/>
      <c r="AKN18" s="381"/>
      <c r="AKO18" s="381"/>
      <c r="AKP18" s="382"/>
      <c r="AKQ18" s="383"/>
      <c r="AKR18" s="383"/>
      <c r="AKS18" s="383"/>
      <c r="AKT18" s="383"/>
      <c r="AKU18" s="383"/>
      <c r="AKV18" s="383"/>
      <c r="AKW18" s="380"/>
      <c r="AKX18" s="376"/>
      <c r="AKY18" s="376"/>
      <c r="AKZ18" s="381"/>
      <c r="ALA18" s="381"/>
      <c r="ALB18" s="382"/>
      <c r="ALC18" s="383"/>
      <c r="ALD18" s="383"/>
      <c r="ALE18" s="383"/>
      <c r="ALF18" s="383"/>
      <c r="ALG18" s="383"/>
      <c r="ALH18" s="383"/>
      <c r="ALI18" s="380"/>
      <c r="ALJ18" s="376"/>
      <c r="ALK18" s="376"/>
      <c r="ALL18" s="381"/>
      <c r="ALM18" s="381"/>
      <c r="ALN18" s="382"/>
      <c r="ALO18" s="383"/>
      <c r="ALP18" s="383"/>
      <c r="ALQ18" s="383"/>
      <c r="ALR18" s="383"/>
      <c r="ALS18" s="383"/>
      <c r="ALT18" s="383"/>
      <c r="ALU18" s="380"/>
      <c r="ALV18" s="376"/>
      <c r="ALW18" s="376"/>
      <c r="ALX18" s="381"/>
      <c r="ALY18" s="381"/>
      <c r="ALZ18" s="382"/>
      <c r="AMA18" s="383"/>
      <c r="AMB18" s="383"/>
      <c r="AMC18" s="383"/>
      <c r="AMD18" s="383"/>
      <c r="AME18" s="383"/>
      <c r="AMF18" s="383"/>
      <c r="AMG18" s="380"/>
      <c r="AMH18" s="376"/>
      <c r="AMI18" s="376"/>
      <c r="AMJ18" s="381"/>
      <c r="AMK18" s="381"/>
      <c r="AML18" s="382"/>
      <c r="AMM18" s="383"/>
      <c r="AMN18" s="383"/>
      <c r="AMO18" s="383"/>
      <c r="AMP18" s="383"/>
      <c r="AMQ18" s="383"/>
      <c r="AMR18" s="383"/>
      <c r="AMS18" s="380"/>
      <c r="AMT18" s="376"/>
      <c r="AMU18" s="376"/>
      <c r="AMV18" s="381"/>
      <c r="AMW18" s="381"/>
      <c r="AMX18" s="382"/>
      <c r="AMY18" s="383"/>
      <c r="AMZ18" s="383"/>
      <c r="ANA18" s="383"/>
      <c r="ANB18" s="383"/>
      <c r="ANC18" s="383"/>
      <c r="AND18" s="383"/>
      <c r="ANE18" s="380"/>
      <c r="ANF18" s="376"/>
      <c r="ANG18" s="376"/>
      <c r="ANH18" s="381"/>
      <c r="ANI18" s="381"/>
      <c r="ANJ18" s="382"/>
      <c r="ANK18" s="383"/>
      <c r="ANL18" s="383"/>
      <c r="ANM18" s="383"/>
      <c r="ANN18" s="383"/>
      <c r="ANO18" s="383"/>
      <c r="ANP18" s="383"/>
      <c r="ANQ18" s="380"/>
      <c r="ANR18" s="376"/>
      <c r="ANS18" s="376"/>
      <c r="ANT18" s="381"/>
      <c r="ANU18" s="381"/>
      <c r="ANV18" s="382"/>
      <c r="ANW18" s="383"/>
      <c r="ANX18" s="383"/>
      <c r="ANY18" s="383"/>
      <c r="ANZ18" s="383"/>
      <c r="AOA18" s="383"/>
      <c r="AOB18" s="383"/>
      <c r="AOC18" s="380"/>
      <c r="AOD18" s="376"/>
      <c r="AOE18" s="376"/>
      <c r="AOF18" s="381"/>
      <c r="AOG18" s="381"/>
      <c r="AOH18" s="382"/>
      <c r="AOI18" s="383"/>
      <c r="AOJ18" s="383"/>
      <c r="AOK18" s="383"/>
      <c r="AOL18" s="383"/>
      <c r="AOM18" s="383"/>
      <c r="AON18" s="383"/>
      <c r="AOO18" s="380"/>
      <c r="AOP18" s="376"/>
      <c r="AOQ18" s="376"/>
      <c r="AOR18" s="381"/>
      <c r="AOS18" s="381"/>
      <c r="AOT18" s="382"/>
      <c r="AOU18" s="383"/>
      <c r="AOV18" s="383"/>
      <c r="AOW18" s="383"/>
      <c r="AOX18" s="383"/>
      <c r="AOY18" s="383"/>
      <c r="AOZ18" s="383"/>
      <c r="APA18" s="380"/>
      <c r="APB18" s="376"/>
      <c r="APC18" s="376"/>
      <c r="APD18" s="381"/>
      <c r="APE18" s="381"/>
      <c r="APF18" s="382"/>
      <c r="APG18" s="383"/>
      <c r="APH18" s="383"/>
      <c r="API18" s="383"/>
      <c r="APJ18" s="383"/>
      <c r="APK18" s="383"/>
      <c r="APL18" s="383"/>
      <c r="APM18" s="380"/>
      <c r="APN18" s="376"/>
      <c r="APO18" s="376"/>
      <c r="APP18" s="381"/>
      <c r="APQ18" s="381"/>
      <c r="APR18" s="382"/>
      <c r="APS18" s="383"/>
      <c r="APT18" s="383"/>
      <c r="APU18" s="383"/>
      <c r="APV18" s="383"/>
      <c r="APW18" s="383"/>
      <c r="APX18" s="383"/>
      <c r="APY18" s="380"/>
      <c r="APZ18" s="376"/>
      <c r="AQA18" s="376"/>
      <c r="AQB18" s="381"/>
      <c r="AQC18" s="381"/>
      <c r="AQD18" s="382"/>
      <c r="AQE18" s="383"/>
      <c r="AQF18" s="383"/>
      <c r="AQG18" s="383"/>
      <c r="AQH18" s="383"/>
      <c r="AQI18" s="383"/>
      <c r="AQJ18" s="383"/>
      <c r="AQK18" s="380"/>
      <c r="AQL18" s="376"/>
      <c r="AQM18" s="376"/>
      <c r="AQN18" s="381"/>
      <c r="AQO18" s="381"/>
      <c r="AQP18" s="382"/>
      <c r="AQQ18" s="383"/>
      <c r="AQR18" s="383"/>
      <c r="AQS18" s="383"/>
      <c r="AQT18" s="383"/>
      <c r="AQU18" s="383"/>
      <c r="AQV18" s="383"/>
      <c r="AQW18" s="380"/>
      <c r="AQX18" s="376"/>
      <c r="AQY18" s="376"/>
      <c r="AQZ18" s="381"/>
      <c r="ARA18" s="381"/>
      <c r="ARB18" s="382"/>
      <c r="ARC18" s="383"/>
      <c r="ARD18" s="383"/>
      <c r="ARE18" s="383"/>
      <c r="ARF18" s="383"/>
      <c r="ARG18" s="383"/>
      <c r="ARH18" s="383"/>
      <c r="ARI18" s="380"/>
      <c r="ARJ18" s="376"/>
      <c r="ARK18" s="376"/>
      <c r="ARL18" s="381"/>
      <c r="ARM18" s="381"/>
      <c r="ARN18" s="382"/>
      <c r="ARO18" s="383"/>
      <c r="ARP18" s="383"/>
      <c r="ARQ18" s="383"/>
      <c r="ARR18" s="383"/>
      <c r="ARS18" s="383"/>
      <c r="ART18" s="383"/>
      <c r="ARU18" s="380"/>
      <c r="ARV18" s="376"/>
      <c r="ARW18" s="376"/>
      <c r="ARX18" s="381"/>
      <c r="ARY18" s="381"/>
      <c r="ARZ18" s="382"/>
      <c r="ASA18" s="383"/>
      <c r="ASB18" s="383"/>
      <c r="ASC18" s="383"/>
      <c r="ASD18" s="383"/>
      <c r="ASE18" s="383"/>
      <c r="ASF18" s="383"/>
      <c r="ASG18" s="380"/>
      <c r="ASH18" s="376"/>
      <c r="ASI18" s="376"/>
      <c r="ASJ18" s="381"/>
      <c r="ASK18" s="381"/>
      <c r="ASL18" s="382"/>
      <c r="ASM18" s="383"/>
      <c r="ASN18" s="383"/>
      <c r="ASO18" s="383"/>
      <c r="ASP18" s="383"/>
      <c r="ASQ18" s="383"/>
      <c r="ASR18" s="383"/>
      <c r="ASS18" s="380"/>
      <c r="AST18" s="376"/>
      <c r="ASU18" s="376"/>
      <c r="ASV18" s="381"/>
      <c r="ASW18" s="381"/>
      <c r="ASX18" s="382"/>
      <c r="ASY18" s="383"/>
      <c r="ASZ18" s="383"/>
      <c r="ATA18" s="383"/>
      <c r="ATB18" s="383"/>
      <c r="ATC18" s="383"/>
      <c r="ATD18" s="383"/>
      <c r="ATE18" s="380"/>
      <c r="ATF18" s="376"/>
      <c r="ATG18" s="376"/>
      <c r="ATH18" s="381"/>
      <c r="ATI18" s="381"/>
      <c r="ATJ18" s="382"/>
      <c r="ATK18" s="383"/>
      <c r="ATL18" s="383"/>
      <c r="ATM18" s="383"/>
      <c r="ATN18" s="383"/>
      <c r="ATO18" s="383"/>
      <c r="ATP18" s="383"/>
      <c r="ATQ18" s="380"/>
      <c r="ATR18" s="376"/>
      <c r="ATS18" s="376"/>
      <c r="ATT18" s="381"/>
      <c r="ATU18" s="381"/>
      <c r="ATV18" s="382"/>
      <c r="ATW18" s="383"/>
      <c r="ATX18" s="383"/>
      <c r="ATY18" s="383"/>
      <c r="ATZ18" s="383"/>
      <c r="AUA18" s="383"/>
      <c r="AUB18" s="383"/>
      <c r="AUC18" s="380"/>
      <c r="AUD18" s="376"/>
      <c r="AUE18" s="376"/>
      <c r="AUF18" s="381"/>
      <c r="AUG18" s="381"/>
      <c r="AUH18" s="382"/>
      <c r="AUI18" s="383"/>
      <c r="AUJ18" s="383"/>
      <c r="AUK18" s="383"/>
      <c r="AUL18" s="383"/>
      <c r="AUM18" s="383"/>
      <c r="AUN18" s="383"/>
      <c r="AUO18" s="380"/>
      <c r="AUP18" s="376"/>
      <c r="AUQ18" s="376"/>
      <c r="AUR18" s="381"/>
      <c r="AUS18" s="381"/>
      <c r="AUT18" s="382"/>
      <c r="AUU18" s="383"/>
      <c r="AUV18" s="383"/>
      <c r="AUW18" s="383"/>
      <c r="AUX18" s="383"/>
      <c r="AUY18" s="383"/>
      <c r="AUZ18" s="383"/>
      <c r="AVA18" s="380"/>
      <c r="AVB18" s="376"/>
      <c r="AVC18" s="376"/>
      <c r="AVD18" s="381"/>
      <c r="AVE18" s="381"/>
      <c r="AVF18" s="382"/>
      <c r="AVG18" s="383"/>
      <c r="AVH18" s="383"/>
      <c r="AVI18" s="383"/>
      <c r="AVJ18" s="383"/>
      <c r="AVK18" s="383"/>
      <c r="AVL18" s="383"/>
      <c r="AVM18" s="380"/>
      <c r="AVN18" s="376"/>
      <c r="AVO18" s="376"/>
      <c r="AVP18" s="381"/>
      <c r="AVQ18" s="381"/>
      <c r="AVR18" s="382"/>
      <c r="AVS18" s="383"/>
      <c r="AVT18" s="383"/>
      <c r="AVU18" s="383"/>
      <c r="AVV18" s="383"/>
      <c r="AVW18" s="383"/>
      <c r="AVX18" s="383"/>
      <c r="AVY18" s="380"/>
      <c r="AVZ18" s="376"/>
      <c r="AWA18" s="376"/>
      <c r="AWB18" s="381"/>
      <c r="AWC18" s="381"/>
      <c r="AWD18" s="382"/>
      <c r="AWE18" s="383"/>
      <c r="AWF18" s="383"/>
      <c r="AWG18" s="383"/>
      <c r="AWH18" s="383"/>
      <c r="AWI18" s="383"/>
      <c r="AWJ18" s="383"/>
      <c r="AWK18" s="380"/>
      <c r="AWL18" s="376"/>
      <c r="AWM18" s="376"/>
      <c r="AWN18" s="381"/>
      <c r="AWO18" s="381"/>
      <c r="AWP18" s="382"/>
      <c r="AWQ18" s="383"/>
      <c r="AWR18" s="383"/>
      <c r="AWS18" s="383"/>
      <c r="AWT18" s="383"/>
      <c r="AWU18" s="383"/>
      <c r="AWV18" s="383"/>
      <c r="AWW18" s="380"/>
      <c r="AWX18" s="376"/>
      <c r="AWY18" s="376"/>
      <c r="AWZ18" s="381"/>
      <c r="AXA18" s="381"/>
      <c r="AXB18" s="382"/>
      <c r="AXC18" s="383"/>
      <c r="AXD18" s="383"/>
      <c r="AXE18" s="383"/>
      <c r="AXF18" s="383"/>
      <c r="AXG18" s="383"/>
      <c r="AXH18" s="383"/>
      <c r="AXI18" s="380"/>
      <c r="AXJ18" s="376"/>
      <c r="AXK18" s="376"/>
      <c r="AXL18" s="381"/>
      <c r="AXM18" s="381"/>
      <c r="AXN18" s="382"/>
      <c r="AXO18" s="383"/>
      <c r="AXP18" s="383"/>
      <c r="AXQ18" s="383"/>
      <c r="AXR18" s="383"/>
      <c r="AXS18" s="383"/>
      <c r="AXT18" s="383"/>
      <c r="AXU18" s="380"/>
      <c r="AXV18" s="376"/>
      <c r="AXW18" s="376"/>
      <c r="AXX18" s="381"/>
      <c r="AXY18" s="381"/>
      <c r="AXZ18" s="382"/>
      <c r="AYA18" s="383"/>
      <c r="AYB18" s="383"/>
      <c r="AYC18" s="383"/>
      <c r="AYD18" s="383"/>
      <c r="AYE18" s="383"/>
      <c r="AYF18" s="383"/>
      <c r="AYG18" s="380"/>
      <c r="AYH18" s="376"/>
      <c r="AYI18" s="376"/>
      <c r="AYJ18" s="381"/>
      <c r="AYK18" s="381"/>
      <c r="AYL18" s="382"/>
      <c r="AYM18" s="383"/>
      <c r="AYN18" s="383"/>
      <c r="AYO18" s="383"/>
      <c r="AYP18" s="383"/>
      <c r="AYQ18" s="383"/>
      <c r="AYR18" s="383"/>
      <c r="AYS18" s="380"/>
      <c r="AYT18" s="376"/>
      <c r="AYU18" s="376"/>
      <c r="AYV18" s="381"/>
      <c r="AYW18" s="381"/>
      <c r="AYX18" s="382"/>
      <c r="AYY18" s="383"/>
      <c r="AYZ18" s="383"/>
      <c r="AZA18" s="383"/>
      <c r="AZB18" s="383"/>
      <c r="AZC18" s="383"/>
      <c r="AZD18" s="383"/>
      <c r="AZE18" s="380"/>
      <c r="AZF18" s="376"/>
      <c r="AZG18" s="376"/>
      <c r="AZH18" s="381"/>
      <c r="AZI18" s="381"/>
      <c r="AZJ18" s="382"/>
      <c r="AZK18" s="383"/>
      <c r="AZL18" s="383"/>
      <c r="AZM18" s="383"/>
      <c r="AZN18" s="383"/>
      <c r="AZO18" s="383"/>
      <c r="AZP18" s="383"/>
      <c r="AZQ18" s="380"/>
      <c r="AZR18" s="376"/>
      <c r="AZS18" s="376"/>
      <c r="AZT18" s="381"/>
      <c r="AZU18" s="381"/>
      <c r="AZV18" s="382"/>
      <c r="AZW18" s="383"/>
      <c r="AZX18" s="383"/>
      <c r="AZY18" s="383"/>
      <c r="AZZ18" s="383"/>
      <c r="BAA18" s="383"/>
      <c r="BAB18" s="383"/>
      <c r="BAC18" s="380"/>
      <c r="BAD18" s="376"/>
      <c r="BAE18" s="376"/>
      <c r="BAF18" s="381"/>
      <c r="BAG18" s="381"/>
      <c r="BAH18" s="382"/>
      <c r="BAI18" s="383"/>
      <c r="BAJ18" s="383"/>
      <c r="BAK18" s="383"/>
      <c r="BAL18" s="383"/>
      <c r="BAM18" s="383"/>
      <c r="BAN18" s="383"/>
      <c r="BAO18" s="380"/>
      <c r="BAP18" s="376"/>
      <c r="BAQ18" s="376"/>
      <c r="BAR18" s="381"/>
      <c r="BAS18" s="381"/>
      <c r="BAT18" s="382"/>
      <c r="BAU18" s="383"/>
      <c r="BAV18" s="383"/>
      <c r="BAW18" s="383"/>
      <c r="BAX18" s="383"/>
      <c r="BAY18" s="383"/>
      <c r="BAZ18" s="383"/>
      <c r="BBA18" s="380"/>
      <c r="BBB18" s="376"/>
      <c r="BBC18" s="376"/>
      <c r="BBD18" s="381"/>
      <c r="BBE18" s="381"/>
      <c r="BBF18" s="382"/>
      <c r="BBG18" s="383"/>
      <c r="BBH18" s="383"/>
      <c r="BBI18" s="383"/>
      <c r="BBJ18" s="383"/>
      <c r="BBK18" s="383"/>
      <c r="BBL18" s="383"/>
      <c r="BBM18" s="380"/>
      <c r="BBN18" s="376"/>
      <c r="BBO18" s="376"/>
      <c r="BBP18" s="381"/>
      <c r="BBQ18" s="381"/>
      <c r="BBR18" s="382"/>
      <c r="BBS18" s="383"/>
      <c r="BBT18" s="383"/>
      <c r="BBU18" s="383"/>
      <c r="BBV18" s="383"/>
      <c r="BBW18" s="383"/>
      <c r="BBX18" s="383"/>
      <c r="BBY18" s="380"/>
      <c r="BBZ18" s="376"/>
      <c r="BCA18" s="376"/>
      <c r="BCB18" s="381"/>
      <c r="BCC18" s="381"/>
      <c r="BCD18" s="382"/>
      <c r="BCE18" s="383"/>
      <c r="BCF18" s="383"/>
      <c r="BCG18" s="383"/>
      <c r="BCH18" s="383"/>
      <c r="BCI18" s="383"/>
      <c r="BCJ18" s="383"/>
      <c r="BCK18" s="380"/>
      <c r="BCL18" s="376"/>
      <c r="BCM18" s="376"/>
      <c r="BCN18" s="381"/>
      <c r="BCO18" s="381"/>
      <c r="BCP18" s="382"/>
      <c r="BCQ18" s="383"/>
      <c r="BCR18" s="383"/>
      <c r="BCS18" s="383"/>
      <c r="BCT18" s="383"/>
      <c r="BCU18" s="383"/>
      <c r="BCV18" s="383"/>
      <c r="BCW18" s="380"/>
      <c r="BCX18" s="376"/>
      <c r="BCY18" s="376"/>
      <c r="BCZ18" s="381"/>
      <c r="BDA18" s="381"/>
      <c r="BDB18" s="382"/>
      <c r="BDC18" s="383"/>
      <c r="BDD18" s="383"/>
      <c r="BDE18" s="383"/>
      <c r="BDF18" s="383"/>
      <c r="BDG18" s="383"/>
      <c r="BDH18" s="383"/>
      <c r="BDI18" s="380"/>
      <c r="BDJ18" s="376"/>
      <c r="BDK18" s="376"/>
      <c r="BDL18" s="381"/>
      <c r="BDM18" s="381"/>
      <c r="BDN18" s="382"/>
      <c r="BDO18" s="383"/>
      <c r="BDP18" s="383"/>
      <c r="BDQ18" s="383"/>
      <c r="BDR18" s="383"/>
      <c r="BDS18" s="383"/>
      <c r="BDT18" s="383"/>
      <c r="BDU18" s="380"/>
      <c r="BDV18" s="376"/>
      <c r="BDW18" s="376"/>
      <c r="BDX18" s="381"/>
      <c r="BDY18" s="381"/>
      <c r="BDZ18" s="382"/>
      <c r="BEA18" s="383"/>
      <c r="BEB18" s="383"/>
      <c r="BEC18" s="383"/>
      <c r="BED18" s="383"/>
      <c r="BEE18" s="383"/>
      <c r="BEF18" s="383"/>
      <c r="BEG18" s="380"/>
      <c r="BEH18" s="376"/>
      <c r="BEI18" s="376"/>
      <c r="BEJ18" s="381"/>
      <c r="BEK18" s="381"/>
      <c r="BEL18" s="382"/>
      <c r="BEM18" s="383"/>
      <c r="BEN18" s="383"/>
      <c r="BEO18" s="383"/>
      <c r="BEP18" s="383"/>
      <c r="BEQ18" s="383"/>
      <c r="BER18" s="383"/>
      <c r="BES18" s="380"/>
      <c r="BET18" s="376"/>
      <c r="BEU18" s="376"/>
      <c r="BEV18" s="381"/>
      <c r="BEW18" s="381"/>
      <c r="BEX18" s="382"/>
      <c r="BEY18" s="383"/>
      <c r="BEZ18" s="383"/>
      <c r="BFA18" s="383"/>
      <c r="BFB18" s="383"/>
      <c r="BFC18" s="383"/>
      <c r="BFD18" s="383"/>
      <c r="BFE18" s="380"/>
      <c r="BFF18" s="376"/>
      <c r="BFG18" s="376"/>
      <c r="BFH18" s="381"/>
      <c r="BFI18" s="381"/>
      <c r="BFJ18" s="382"/>
      <c r="BFK18" s="383"/>
      <c r="BFL18" s="383"/>
      <c r="BFM18" s="383"/>
      <c r="BFN18" s="383"/>
      <c r="BFO18" s="383"/>
      <c r="BFP18" s="383"/>
      <c r="BFQ18" s="380"/>
      <c r="BFR18" s="376"/>
      <c r="BFS18" s="376"/>
      <c r="BFT18" s="381"/>
      <c r="BFU18" s="381"/>
      <c r="BFV18" s="382"/>
      <c r="BFW18" s="383"/>
      <c r="BFX18" s="383"/>
      <c r="BFY18" s="383"/>
      <c r="BFZ18" s="383"/>
      <c r="BGA18" s="383"/>
      <c r="BGB18" s="383"/>
      <c r="BGC18" s="380"/>
      <c r="BGD18" s="376"/>
      <c r="BGE18" s="376"/>
      <c r="BGF18" s="381"/>
      <c r="BGG18" s="381"/>
      <c r="BGH18" s="382"/>
      <c r="BGI18" s="383"/>
      <c r="BGJ18" s="383"/>
      <c r="BGK18" s="383"/>
      <c r="BGL18" s="383"/>
      <c r="BGM18" s="383"/>
      <c r="BGN18" s="383"/>
      <c r="BGO18" s="380"/>
      <c r="BGP18" s="376"/>
      <c r="BGQ18" s="376"/>
      <c r="BGR18" s="381"/>
      <c r="BGS18" s="381"/>
      <c r="BGT18" s="382"/>
      <c r="BGU18" s="383"/>
      <c r="BGV18" s="383"/>
      <c r="BGW18" s="383"/>
      <c r="BGX18" s="383"/>
      <c r="BGY18" s="383"/>
      <c r="BGZ18" s="383"/>
      <c r="BHA18" s="380"/>
      <c r="BHB18" s="376"/>
      <c r="BHC18" s="376"/>
      <c r="BHD18" s="381"/>
      <c r="BHE18" s="381"/>
      <c r="BHF18" s="382"/>
      <c r="BHG18" s="383"/>
      <c r="BHH18" s="383"/>
      <c r="BHI18" s="383"/>
      <c r="BHJ18" s="383"/>
      <c r="BHK18" s="383"/>
      <c r="BHL18" s="383"/>
      <c r="BHM18" s="380"/>
      <c r="BHN18" s="376"/>
      <c r="BHO18" s="376"/>
      <c r="BHP18" s="381"/>
      <c r="BHQ18" s="381"/>
      <c r="BHR18" s="382"/>
      <c r="BHS18" s="383"/>
      <c r="BHT18" s="383"/>
      <c r="BHU18" s="383"/>
      <c r="BHV18" s="383"/>
      <c r="BHW18" s="383"/>
      <c r="BHX18" s="383"/>
      <c r="BHY18" s="380"/>
      <c r="BHZ18" s="376"/>
      <c r="BIA18" s="376"/>
      <c r="BIB18" s="381"/>
      <c r="BIC18" s="381"/>
      <c r="BID18" s="382"/>
      <c r="BIE18" s="383"/>
      <c r="BIF18" s="383"/>
      <c r="BIG18" s="383"/>
      <c r="BIH18" s="383"/>
      <c r="BII18" s="383"/>
      <c r="BIJ18" s="383"/>
      <c r="BIK18" s="380"/>
      <c r="BIL18" s="376"/>
      <c r="BIM18" s="376"/>
      <c r="BIN18" s="381"/>
      <c r="BIO18" s="381"/>
      <c r="BIP18" s="382"/>
      <c r="BIQ18" s="383"/>
      <c r="BIR18" s="383"/>
      <c r="BIS18" s="383"/>
      <c r="BIT18" s="383"/>
      <c r="BIU18" s="383"/>
      <c r="BIV18" s="383"/>
      <c r="BIW18" s="380"/>
      <c r="BIX18" s="376"/>
      <c r="BIY18" s="376"/>
      <c r="BIZ18" s="381"/>
      <c r="BJA18" s="381"/>
      <c r="BJB18" s="382"/>
      <c r="BJC18" s="383"/>
      <c r="BJD18" s="383"/>
      <c r="BJE18" s="383"/>
      <c r="BJF18" s="383"/>
      <c r="BJG18" s="383"/>
      <c r="BJH18" s="383"/>
      <c r="BJI18" s="380"/>
      <c r="BJJ18" s="376"/>
      <c r="BJK18" s="376"/>
      <c r="BJL18" s="381"/>
      <c r="BJM18" s="381"/>
      <c r="BJN18" s="382"/>
      <c r="BJO18" s="383"/>
      <c r="BJP18" s="383"/>
      <c r="BJQ18" s="383"/>
      <c r="BJR18" s="383"/>
      <c r="BJS18" s="383"/>
      <c r="BJT18" s="383"/>
      <c r="BJU18" s="380"/>
      <c r="BJV18" s="376"/>
      <c r="BJW18" s="376"/>
      <c r="BJX18" s="381"/>
      <c r="BJY18" s="381"/>
      <c r="BJZ18" s="382"/>
      <c r="BKA18" s="383"/>
      <c r="BKB18" s="383"/>
      <c r="BKC18" s="383"/>
      <c r="BKD18" s="383"/>
      <c r="BKE18" s="383"/>
      <c r="BKF18" s="383"/>
      <c r="BKG18" s="380"/>
      <c r="BKH18" s="376"/>
      <c r="BKI18" s="376"/>
      <c r="BKJ18" s="381"/>
      <c r="BKK18" s="381"/>
      <c r="BKL18" s="382"/>
      <c r="BKM18" s="383"/>
      <c r="BKN18" s="383"/>
      <c r="BKO18" s="383"/>
      <c r="BKP18" s="383"/>
      <c r="BKQ18" s="383"/>
      <c r="BKR18" s="383"/>
      <c r="BKS18" s="380"/>
      <c r="BKT18" s="376"/>
      <c r="BKU18" s="376"/>
      <c r="BKV18" s="381"/>
      <c r="BKW18" s="381"/>
      <c r="BKX18" s="382"/>
      <c r="BKY18" s="383"/>
      <c r="BKZ18" s="383"/>
      <c r="BLA18" s="383"/>
      <c r="BLB18" s="383"/>
      <c r="BLC18" s="383"/>
      <c r="BLD18" s="383"/>
      <c r="BLE18" s="380"/>
      <c r="BLF18" s="376"/>
      <c r="BLG18" s="376"/>
      <c r="BLH18" s="381"/>
      <c r="BLI18" s="381"/>
      <c r="BLJ18" s="382"/>
      <c r="BLK18" s="383"/>
      <c r="BLL18" s="383"/>
      <c r="BLM18" s="383"/>
      <c r="BLN18" s="383"/>
      <c r="BLO18" s="383"/>
      <c r="BLP18" s="383"/>
      <c r="BLQ18" s="380"/>
      <c r="BLR18" s="376"/>
      <c r="BLS18" s="376"/>
      <c r="BLT18" s="381"/>
      <c r="BLU18" s="381"/>
      <c r="BLV18" s="382"/>
      <c r="BLW18" s="383"/>
      <c r="BLX18" s="383"/>
      <c r="BLY18" s="383"/>
      <c r="BLZ18" s="383"/>
      <c r="BMA18" s="383"/>
      <c r="BMB18" s="383"/>
      <c r="BMC18" s="380"/>
      <c r="BMD18" s="376"/>
      <c r="BME18" s="376"/>
      <c r="BMF18" s="381"/>
      <c r="BMG18" s="381"/>
      <c r="BMH18" s="382"/>
      <c r="BMI18" s="383"/>
      <c r="BMJ18" s="383"/>
      <c r="BMK18" s="383"/>
      <c r="BML18" s="383"/>
      <c r="BMM18" s="383"/>
      <c r="BMN18" s="383"/>
      <c r="BMO18" s="380"/>
      <c r="BMP18" s="376"/>
      <c r="BMQ18" s="376"/>
      <c r="BMR18" s="381"/>
      <c r="BMS18" s="381"/>
      <c r="BMT18" s="382"/>
      <c r="BMU18" s="383"/>
      <c r="BMV18" s="383"/>
      <c r="BMW18" s="383"/>
      <c r="BMX18" s="383"/>
      <c r="BMY18" s="383"/>
      <c r="BMZ18" s="383"/>
      <c r="BNA18" s="380"/>
      <c r="BNB18" s="376"/>
      <c r="BNC18" s="376"/>
      <c r="BND18" s="381"/>
      <c r="BNE18" s="381"/>
      <c r="BNF18" s="382"/>
      <c r="BNG18" s="383"/>
      <c r="BNH18" s="383"/>
      <c r="BNI18" s="383"/>
      <c r="BNJ18" s="383"/>
      <c r="BNK18" s="383"/>
      <c r="BNL18" s="383"/>
      <c r="BNM18" s="380"/>
      <c r="BNN18" s="376"/>
      <c r="BNO18" s="376"/>
      <c r="BNP18" s="381"/>
      <c r="BNQ18" s="381"/>
      <c r="BNR18" s="382"/>
      <c r="BNS18" s="383"/>
      <c r="BNT18" s="383"/>
      <c r="BNU18" s="383"/>
      <c r="BNV18" s="383"/>
      <c r="BNW18" s="383"/>
      <c r="BNX18" s="383"/>
      <c r="BNY18" s="380"/>
      <c r="BNZ18" s="376"/>
      <c r="BOA18" s="376"/>
      <c r="BOB18" s="381"/>
      <c r="BOC18" s="381"/>
      <c r="BOD18" s="382"/>
      <c r="BOE18" s="383"/>
      <c r="BOF18" s="383"/>
      <c r="BOG18" s="383"/>
      <c r="BOH18" s="383"/>
      <c r="BOI18" s="383"/>
      <c r="BOJ18" s="383"/>
      <c r="BOK18" s="380"/>
      <c r="BOL18" s="376"/>
      <c r="BOM18" s="376"/>
      <c r="BON18" s="381"/>
      <c r="BOO18" s="381"/>
      <c r="BOP18" s="382"/>
      <c r="BOQ18" s="383"/>
      <c r="BOR18" s="383"/>
      <c r="BOS18" s="383"/>
      <c r="BOT18" s="383"/>
      <c r="BOU18" s="383"/>
      <c r="BOV18" s="383"/>
      <c r="BOW18" s="380"/>
      <c r="BOX18" s="376"/>
      <c r="BOY18" s="376"/>
      <c r="BOZ18" s="381"/>
      <c r="BPA18" s="381"/>
      <c r="BPB18" s="382"/>
      <c r="BPC18" s="383"/>
      <c r="BPD18" s="383"/>
      <c r="BPE18" s="383"/>
      <c r="BPF18" s="383"/>
      <c r="BPG18" s="383"/>
      <c r="BPH18" s="383"/>
      <c r="BPI18" s="380"/>
      <c r="BPJ18" s="376"/>
      <c r="BPK18" s="376"/>
      <c r="BPL18" s="381"/>
      <c r="BPM18" s="381"/>
      <c r="BPN18" s="382"/>
      <c r="BPO18" s="383"/>
      <c r="BPP18" s="383"/>
      <c r="BPQ18" s="383"/>
      <c r="BPR18" s="383"/>
      <c r="BPS18" s="383"/>
      <c r="BPT18" s="383"/>
      <c r="BPU18" s="380"/>
      <c r="BPV18" s="376"/>
      <c r="BPW18" s="376"/>
      <c r="BPX18" s="381"/>
      <c r="BPY18" s="381"/>
      <c r="BPZ18" s="382"/>
      <c r="BQA18" s="383"/>
      <c r="BQB18" s="383"/>
      <c r="BQC18" s="383"/>
      <c r="BQD18" s="383"/>
      <c r="BQE18" s="383"/>
      <c r="BQF18" s="383"/>
      <c r="BQG18" s="380"/>
      <c r="BQH18" s="376"/>
      <c r="BQI18" s="376"/>
      <c r="BQJ18" s="381"/>
      <c r="BQK18" s="381"/>
      <c r="BQL18" s="382"/>
      <c r="BQM18" s="383"/>
      <c r="BQN18" s="383"/>
      <c r="BQO18" s="383"/>
      <c r="BQP18" s="383"/>
      <c r="BQQ18" s="383"/>
      <c r="BQR18" s="383"/>
      <c r="BQS18" s="380"/>
      <c r="BQT18" s="376"/>
      <c r="BQU18" s="376"/>
      <c r="BQV18" s="381"/>
      <c r="BQW18" s="381"/>
      <c r="BQX18" s="382"/>
      <c r="BQY18" s="383"/>
      <c r="BQZ18" s="383"/>
      <c r="BRA18" s="383"/>
      <c r="BRB18" s="383"/>
      <c r="BRC18" s="383"/>
      <c r="BRD18" s="383"/>
      <c r="BRE18" s="380"/>
      <c r="BRF18" s="376"/>
      <c r="BRG18" s="376"/>
      <c r="BRH18" s="381"/>
      <c r="BRI18" s="381"/>
      <c r="BRJ18" s="382"/>
      <c r="BRK18" s="383"/>
      <c r="BRL18" s="383"/>
      <c r="BRM18" s="383"/>
      <c r="BRN18" s="383"/>
      <c r="BRO18" s="383"/>
      <c r="BRP18" s="383"/>
      <c r="BRQ18" s="380"/>
      <c r="BRR18" s="376"/>
      <c r="BRS18" s="376"/>
      <c r="BRT18" s="381"/>
      <c r="BRU18" s="381"/>
      <c r="BRV18" s="382"/>
      <c r="BRW18" s="383"/>
      <c r="BRX18" s="383"/>
      <c r="BRY18" s="383"/>
      <c r="BRZ18" s="383"/>
      <c r="BSA18" s="383"/>
      <c r="BSB18" s="383"/>
      <c r="BSC18" s="380"/>
      <c r="BSD18" s="376"/>
      <c r="BSE18" s="376"/>
      <c r="BSF18" s="381"/>
      <c r="BSG18" s="381"/>
      <c r="BSH18" s="382"/>
      <c r="BSI18" s="383"/>
      <c r="BSJ18" s="383"/>
      <c r="BSK18" s="383"/>
      <c r="BSL18" s="383"/>
      <c r="BSM18" s="383"/>
      <c r="BSN18" s="383"/>
      <c r="BSO18" s="380"/>
      <c r="BSP18" s="376"/>
      <c r="BSQ18" s="376"/>
      <c r="BSR18" s="381"/>
      <c r="BSS18" s="381"/>
      <c r="BST18" s="382"/>
      <c r="BSU18" s="383"/>
      <c r="BSV18" s="383"/>
      <c r="BSW18" s="383"/>
      <c r="BSX18" s="383"/>
      <c r="BSY18" s="383"/>
      <c r="BSZ18" s="383"/>
      <c r="BTA18" s="380"/>
      <c r="BTB18" s="376"/>
      <c r="BTC18" s="376"/>
      <c r="BTD18" s="381"/>
      <c r="BTE18" s="381"/>
      <c r="BTF18" s="382"/>
      <c r="BTG18" s="383"/>
      <c r="BTH18" s="383"/>
      <c r="BTI18" s="383"/>
      <c r="BTJ18" s="383"/>
      <c r="BTK18" s="383"/>
      <c r="BTL18" s="383"/>
      <c r="BTM18" s="380"/>
      <c r="BTN18" s="376"/>
      <c r="BTO18" s="376"/>
      <c r="BTP18" s="381"/>
      <c r="BTQ18" s="381"/>
      <c r="BTR18" s="382"/>
      <c r="BTS18" s="383"/>
      <c r="BTT18" s="383"/>
      <c r="BTU18" s="383"/>
      <c r="BTV18" s="383"/>
      <c r="BTW18" s="383"/>
      <c r="BTX18" s="383"/>
      <c r="BTY18" s="380"/>
      <c r="BTZ18" s="376"/>
      <c r="BUA18" s="376"/>
      <c r="BUB18" s="381"/>
      <c r="BUC18" s="381"/>
      <c r="BUD18" s="382"/>
      <c r="BUE18" s="383"/>
      <c r="BUF18" s="383"/>
      <c r="BUG18" s="383"/>
      <c r="BUH18" s="383"/>
      <c r="BUI18" s="383"/>
      <c r="BUJ18" s="383"/>
      <c r="BUK18" s="380"/>
      <c r="BUL18" s="376"/>
      <c r="BUM18" s="376"/>
      <c r="BUN18" s="381"/>
      <c r="BUO18" s="381"/>
      <c r="BUP18" s="382"/>
      <c r="BUQ18" s="383"/>
      <c r="BUR18" s="383"/>
      <c r="BUS18" s="383"/>
      <c r="BUT18" s="383"/>
      <c r="BUU18" s="383"/>
      <c r="BUV18" s="383"/>
      <c r="BUW18" s="380"/>
      <c r="BUX18" s="376"/>
      <c r="BUY18" s="376"/>
      <c r="BUZ18" s="381"/>
      <c r="BVA18" s="381"/>
      <c r="BVB18" s="382"/>
      <c r="BVC18" s="383"/>
      <c r="BVD18" s="383"/>
      <c r="BVE18" s="383"/>
      <c r="BVF18" s="383"/>
      <c r="BVG18" s="383"/>
      <c r="BVH18" s="383"/>
      <c r="BVI18" s="380"/>
      <c r="BVJ18" s="376"/>
      <c r="BVK18" s="376"/>
      <c r="BVL18" s="381"/>
      <c r="BVM18" s="381"/>
      <c r="BVN18" s="382"/>
      <c r="BVO18" s="383"/>
      <c r="BVP18" s="383"/>
      <c r="BVQ18" s="383"/>
      <c r="BVR18" s="383"/>
      <c r="BVS18" s="383"/>
      <c r="BVT18" s="383"/>
      <c r="BVU18" s="380"/>
      <c r="BVV18" s="376"/>
      <c r="BVW18" s="376"/>
      <c r="BVX18" s="381"/>
      <c r="BVY18" s="381"/>
      <c r="BVZ18" s="382"/>
      <c r="BWA18" s="383"/>
      <c r="BWB18" s="383"/>
      <c r="BWC18" s="383"/>
      <c r="BWD18" s="383"/>
      <c r="BWE18" s="383"/>
      <c r="BWF18" s="383"/>
      <c r="BWG18" s="380"/>
      <c r="BWH18" s="376"/>
      <c r="BWI18" s="376"/>
      <c r="BWJ18" s="381"/>
      <c r="BWK18" s="381"/>
      <c r="BWL18" s="382"/>
      <c r="BWM18" s="383"/>
      <c r="BWN18" s="383"/>
      <c r="BWO18" s="383"/>
      <c r="BWP18" s="383"/>
      <c r="BWQ18" s="383"/>
      <c r="BWR18" s="383"/>
      <c r="BWS18" s="380"/>
      <c r="BWT18" s="376"/>
      <c r="BWU18" s="376"/>
      <c r="BWV18" s="381"/>
      <c r="BWW18" s="381"/>
      <c r="BWX18" s="382"/>
      <c r="BWY18" s="383"/>
      <c r="BWZ18" s="383"/>
      <c r="BXA18" s="383"/>
      <c r="BXB18" s="383"/>
      <c r="BXC18" s="383"/>
      <c r="BXD18" s="383"/>
      <c r="BXE18" s="380"/>
      <c r="BXF18" s="376"/>
      <c r="BXG18" s="376"/>
      <c r="BXH18" s="381"/>
      <c r="BXI18" s="381"/>
      <c r="BXJ18" s="382"/>
      <c r="BXK18" s="383"/>
      <c r="BXL18" s="383"/>
      <c r="BXM18" s="383"/>
      <c r="BXN18" s="383"/>
      <c r="BXO18" s="383"/>
      <c r="BXP18" s="383"/>
      <c r="BXQ18" s="380"/>
      <c r="BXR18" s="376"/>
      <c r="BXS18" s="376"/>
      <c r="BXT18" s="381"/>
      <c r="BXU18" s="381"/>
      <c r="BXV18" s="382"/>
      <c r="BXW18" s="383"/>
      <c r="BXX18" s="383"/>
      <c r="BXY18" s="383"/>
      <c r="BXZ18" s="383"/>
      <c r="BYA18" s="383"/>
      <c r="BYB18" s="383"/>
      <c r="BYC18" s="380"/>
      <c r="BYD18" s="376"/>
      <c r="BYE18" s="376"/>
      <c r="BYF18" s="381"/>
      <c r="BYG18" s="381"/>
      <c r="BYH18" s="382"/>
      <c r="BYI18" s="383"/>
      <c r="BYJ18" s="383"/>
      <c r="BYK18" s="383"/>
      <c r="BYL18" s="383"/>
      <c r="BYM18" s="383"/>
      <c r="BYN18" s="383"/>
      <c r="BYO18" s="380"/>
      <c r="BYP18" s="376"/>
      <c r="BYQ18" s="376"/>
      <c r="BYR18" s="381"/>
      <c r="BYS18" s="381"/>
      <c r="BYT18" s="382"/>
      <c r="BYU18" s="383"/>
      <c r="BYV18" s="383"/>
      <c r="BYW18" s="383"/>
      <c r="BYX18" s="383"/>
      <c r="BYY18" s="383"/>
      <c r="BYZ18" s="383"/>
      <c r="BZA18" s="380"/>
      <c r="BZB18" s="376"/>
      <c r="BZC18" s="376"/>
      <c r="BZD18" s="381"/>
      <c r="BZE18" s="381"/>
      <c r="BZF18" s="382"/>
      <c r="BZG18" s="383"/>
      <c r="BZH18" s="383"/>
      <c r="BZI18" s="383"/>
      <c r="BZJ18" s="383"/>
      <c r="BZK18" s="383"/>
      <c r="BZL18" s="383"/>
      <c r="BZM18" s="380"/>
      <c r="BZN18" s="376"/>
      <c r="BZO18" s="376"/>
      <c r="BZP18" s="381"/>
      <c r="BZQ18" s="381"/>
      <c r="BZR18" s="382"/>
      <c r="BZS18" s="383"/>
      <c r="BZT18" s="383"/>
      <c r="BZU18" s="383"/>
      <c r="BZV18" s="383"/>
      <c r="BZW18" s="383"/>
      <c r="BZX18" s="383"/>
      <c r="BZY18" s="380"/>
      <c r="BZZ18" s="376"/>
      <c r="CAA18" s="376"/>
      <c r="CAB18" s="381"/>
      <c r="CAC18" s="381"/>
      <c r="CAD18" s="382"/>
      <c r="CAE18" s="383"/>
      <c r="CAF18" s="383"/>
      <c r="CAG18" s="383"/>
      <c r="CAH18" s="383"/>
      <c r="CAI18" s="383"/>
      <c r="CAJ18" s="383"/>
      <c r="CAK18" s="380"/>
      <c r="CAL18" s="376"/>
      <c r="CAM18" s="376"/>
      <c r="CAN18" s="381"/>
      <c r="CAO18" s="381"/>
      <c r="CAP18" s="382"/>
      <c r="CAQ18" s="383"/>
      <c r="CAR18" s="383"/>
      <c r="CAS18" s="383"/>
      <c r="CAT18" s="383"/>
      <c r="CAU18" s="383"/>
      <c r="CAV18" s="383"/>
      <c r="CAW18" s="380"/>
      <c r="CAX18" s="376"/>
      <c r="CAY18" s="376"/>
      <c r="CAZ18" s="381"/>
      <c r="CBA18" s="381"/>
      <c r="CBB18" s="382"/>
      <c r="CBC18" s="383"/>
      <c r="CBD18" s="383"/>
      <c r="CBE18" s="383"/>
      <c r="CBF18" s="383"/>
      <c r="CBG18" s="383"/>
      <c r="CBH18" s="383"/>
      <c r="CBI18" s="380"/>
      <c r="CBJ18" s="376"/>
      <c r="CBK18" s="376"/>
      <c r="CBL18" s="381"/>
      <c r="CBM18" s="381"/>
      <c r="CBN18" s="382"/>
      <c r="CBO18" s="383"/>
      <c r="CBP18" s="383"/>
      <c r="CBQ18" s="383"/>
      <c r="CBR18" s="383"/>
      <c r="CBS18" s="383"/>
      <c r="CBT18" s="383"/>
      <c r="CBU18" s="380"/>
      <c r="CBV18" s="376"/>
      <c r="CBW18" s="376"/>
      <c r="CBX18" s="381"/>
      <c r="CBY18" s="381"/>
      <c r="CBZ18" s="382"/>
      <c r="CCA18" s="383"/>
      <c r="CCB18" s="383"/>
      <c r="CCC18" s="383"/>
      <c r="CCD18" s="383"/>
      <c r="CCE18" s="383"/>
      <c r="CCF18" s="383"/>
      <c r="CCG18" s="380"/>
      <c r="CCH18" s="376"/>
      <c r="CCI18" s="376"/>
      <c r="CCJ18" s="381"/>
      <c r="CCK18" s="381"/>
      <c r="CCL18" s="382"/>
      <c r="CCM18" s="383"/>
      <c r="CCN18" s="383"/>
      <c r="CCO18" s="383"/>
      <c r="CCP18" s="383"/>
      <c r="CCQ18" s="383"/>
      <c r="CCR18" s="383"/>
      <c r="CCS18" s="380"/>
      <c r="CCT18" s="376"/>
      <c r="CCU18" s="376"/>
      <c r="CCV18" s="381"/>
      <c r="CCW18" s="381"/>
      <c r="CCX18" s="382"/>
      <c r="CCY18" s="383"/>
      <c r="CCZ18" s="383"/>
      <c r="CDA18" s="383"/>
      <c r="CDB18" s="383"/>
      <c r="CDC18" s="383"/>
      <c r="CDD18" s="383"/>
      <c r="CDE18" s="380"/>
      <c r="CDF18" s="376"/>
      <c r="CDG18" s="376"/>
      <c r="CDH18" s="381"/>
      <c r="CDI18" s="381"/>
      <c r="CDJ18" s="382"/>
      <c r="CDK18" s="383"/>
      <c r="CDL18" s="383"/>
      <c r="CDM18" s="383"/>
      <c r="CDN18" s="383"/>
      <c r="CDO18" s="383"/>
      <c r="CDP18" s="383"/>
      <c r="CDQ18" s="380"/>
      <c r="CDR18" s="376"/>
      <c r="CDS18" s="376"/>
      <c r="CDT18" s="381"/>
      <c r="CDU18" s="381"/>
      <c r="CDV18" s="382"/>
      <c r="CDW18" s="383"/>
      <c r="CDX18" s="383"/>
      <c r="CDY18" s="383"/>
      <c r="CDZ18" s="383"/>
      <c r="CEA18" s="383"/>
      <c r="CEB18" s="383"/>
      <c r="CEC18" s="380"/>
      <c r="CED18" s="376"/>
      <c r="CEE18" s="376"/>
      <c r="CEF18" s="381"/>
      <c r="CEG18" s="381"/>
      <c r="CEH18" s="382"/>
      <c r="CEI18" s="383"/>
      <c r="CEJ18" s="383"/>
      <c r="CEK18" s="383"/>
      <c r="CEL18" s="383"/>
      <c r="CEM18" s="383"/>
      <c r="CEN18" s="383"/>
      <c r="CEO18" s="380"/>
      <c r="CEP18" s="376"/>
      <c r="CEQ18" s="376"/>
      <c r="CER18" s="381"/>
      <c r="CES18" s="381"/>
      <c r="CET18" s="382"/>
      <c r="CEU18" s="383"/>
      <c r="CEV18" s="383"/>
      <c r="CEW18" s="383"/>
      <c r="CEX18" s="383"/>
      <c r="CEY18" s="383"/>
      <c r="CEZ18" s="383"/>
      <c r="CFA18" s="380"/>
      <c r="CFB18" s="376"/>
      <c r="CFC18" s="376"/>
      <c r="CFD18" s="381"/>
      <c r="CFE18" s="381"/>
      <c r="CFF18" s="382"/>
      <c r="CFG18" s="383"/>
      <c r="CFH18" s="383"/>
      <c r="CFI18" s="383"/>
      <c r="CFJ18" s="383"/>
      <c r="CFK18" s="383"/>
      <c r="CFL18" s="383"/>
      <c r="CFM18" s="380"/>
      <c r="CFN18" s="376"/>
      <c r="CFO18" s="376"/>
      <c r="CFP18" s="381"/>
      <c r="CFQ18" s="381"/>
      <c r="CFR18" s="382"/>
      <c r="CFS18" s="383"/>
      <c r="CFT18" s="383"/>
      <c r="CFU18" s="383"/>
      <c r="CFV18" s="383"/>
      <c r="CFW18" s="383"/>
      <c r="CFX18" s="383"/>
      <c r="CFY18" s="380"/>
      <c r="CFZ18" s="376"/>
      <c r="CGA18" s="376"/>
      <c r="CGB18" s="381"/>
      <c r="CGC18" s="381"/>
      <c r="CGD18" s="382"/>
      <c r="CGE18" s="383"/>
      <c r="CGF18" s="383"/>
      <c r="CGG18" s="383"/>
      <c r="CGH18" s="383"/>
      <c r="CGI18" s="383"/>
      <c r="CGJ18" s="383"/>
      <c r="CGK18" s="380"/>
      <c r="CGL18" s="376"/>
      <c r="CGM18" s="376"/>
      <c r="CGN18" s="381"/>
      <c r="CGO18" s="381"/>
      <c r="CGP18" s="382"/>
      <c r="CGQ18" s="383"/>
      <c r="CGR18" s="383"/>
      <c r="CGS18" s="383"/>
      <c r="CGT18" s="383"/>
      <c r="CGU18" s="383"/>
      <c r="CGV18" s="383"/>
      <c r="CGW18" s="380"/>
      <c r="CGX18" s="376"/>
      <c r="CGY18" s="376"/>
      <c r="CGZ18" s="381"/>
      <c r="CHA18" s="381"/>
      <c r="CHB18" s="382"/>
      <c r="CHC18" s="383"/>
      <c r="CHD18" s="383"/>
      <c r="CHE18" s="383"/>
      <c r="CHF18" s="383"/>
      <c r="CHG18" s="383"/>
      <c r="CHH18" s="383"/>
      <c r="CHI18" s="380"/>
      <c r="CHJ18" s="376"/>
      <c r="CHK18" s="376"/>
      <c r="CHL18" s="381"/>
      <c r="CHM18" s="381"/>
      <c r="CHN18" s="382"/>
      <c r="CHO18" s="383"/>
      <c r="CHP18" s="383"/>
      <c r="CHQ18" s="383"/>
      <c r="CHR18" s="383"/>
      <c r="CHS18" s="383"/>
      <c r="CHT18" s="383"/>
      <c r="CHU18" s="380"/>
      <c r="CHV18" s="376"/>
      <c r="CHW18" s="376"/>
      <c r="CHX18" s="381"/>
      <c r="CHY18" s="381"/>
      <c r="CHZ18" s="382"/>
      <c r="CIA18" s="383"/>
      <c r="CIB18" s="383"/>
      <c r="CIC18" s="383"/>
      <c r="CID18" s="383"/>
      <c r="CIE18" s="383"/>
      <c r="CIF18" s="383"/>
      <c r="CIG18" s="380"/>
      <c r="CIH18" s="376"/>
      <c r="CII18" s="376"/>
      <c r="CIJ18" s="381"/>
      <c r="CIK18" s="381"/>
      <c r="CIL18" s="382"/>
      <c r="CIM18" s="383"/>
      <c r="CIN18" s="383"/>
      <c r="CIO18" s="383"/>
      <c r="CIP18" s="383"/>
      <c r="CIQ18" s="383"/>
      <c r="CIR18" s="383"/>
      <c r="CIS18" s="380"/>
      <c r="CIT18" s="376"/>
      <c r="CIU18" s="376"/>
      <c r="CIV18" s="381"/>
      <c r="CIW18" s="381"/>
      <c r="CIX18" s="382"/>
      <c r="CIY18" s="383"/>
      <c r="CIZ18" s="383"/>
      <c r="CJA18" s="383"/>
      <c r="CJB18" s="383"/>
      <c r="CJC18" s="383"/>
      <c r="CJD18" s="383"/>
      <c r="CJE18" s="380"/>
      <c r="CJF18" s="376"/>
      <c r="CJG18" s="376"/>
      <c r="CJH18" s="381"/>
      <c r="CJI18" s="381"/>
      <c r="CJJ18" s="382"/>
      <c r="CJK18" s="383"/>
      <c r="CJL18" s="383"/>
      <c r="CJM18" s="383"/>
      <c r="CJN18" s="383"/>
      <c r="CJO18" s="383"/>
      <c r="CJP18" s="383"/>
      <c r="CJQ18" s="380"/>
      <c r="CJR18" s="376"/>
      <c r="CJS18" s="376"/>
      <c r="CJT18" s="381"/>
      <c r="CJU18" s="381"/>
      <c r="CJV18" s="382"/>
      <c r="CJW18" s="383"/>
      <c r="CJX18" s="383"/>
      <c r="CJY18" s="383"/>
      <c r="CJZ18" s="383"/>
      <c r="CKA18" s="383"/>
      <c r="CKB18" s="383"/>
      <c r="CKC18" s="380"/>
      <c r="CKD18" s="376"/>
      <c r="CKE18" s="376"/>
      <c r="CKF18" s="381"/>
      <c r="CKG18" s="381"/>
      <c r="CKH18" s="382"/>
      <c r="CKI18" s="383"/>
      <c r="CKJ18" s="383"/>
      <c r="CKK18" s="383"/>
      <c r="CKL18" s="383"/>
      <c r="CKM18" s="383"/>
      <c r="CKN18" s="383"/>
      <c r="CKO18" s="380"/>
      <c r="CKP18" s="376"/>
      <c r="CKQ18" s="376"/>
      <c r="CKR18" s="381"/>
      <c r="CKS18" s="381"/>
      <c r="CKT18" s="382"/>
      <c r="CKU18" s="383"/>
      <c r="CKV18" s="383"/>
      <c r="CKW18" s="383"/>
      <c r="CKX18" s="383"/>
      <c r="CKY18" s="383"/>
      <c r="CKZ18" s="383"/>
      <c r="CLA18" s="380"/>
      <c r="CLB18" s="376"/>
      <c r="CLC18" s="376"/>
      <c r="CLD18" s="381"/>
      <c r="CLE18" s="381"/>
      <c r="CLF18" s="382"/>
      <c r="CLG18" s="383"/>
      <c r="CLH18" s="383"/>
      <c r="CLI18" s="383"/>
      <c r="CLJ18" s="383"/>
      <c r="CLK18" s="383"/>
      <c r="CLL18" s="383"/>
      <c r="CLM18" s="380"/>
      <c r="CLN18" s="376"/>
      <c r="CLO18" s="376"/>
      <c r="CLP18" s="381"/>
      <c r="CLQ18" s="381"/>
      <c r="CLR18" s="382"/>
      <c r="CLS18" s="383"/>
      <c r="CLT18" s="383"/>
      <c r="CLU18" s="383"/>
      <c r="CLV18" s="383"/>
      <c r="CLW18" s="383"/>
      <c r="CLX18" s="383"/>
      <c r="CLY18" s="380"/>
      <c r="CLZ18" s="376"/>
      <c r="CMA18" s="376"/>
      <c r="CMB18" s="381"/>
      <c r="CMC18" s="381"/>
      <c r="CMD18" s="382"/>
      <c r="CME18" s="383"/>
      <c r="CMF18" s="383"/>
      <c r="CMG18" s="383"/>
      <c r="CMH18" s="383"/>
      <c r="CMI18" s="383"/>
      <c r="CMJ18" s="383"/>
      <c r="CMK18" s="380"/>
      <c r="CML18" s="376"/>
      <c r="CMM18" s="376"/>
      <c r="CMN18" s="381"/>
      <c r="CMO18" s="381"/>
      <c r="CMP18" s="382"/>
      <c r="CMQ18" s="383"/>
      <c r="CMR18" s="383"/>
      <c r="CMS18" s="383"/>
      <c r="CMT18" s="383"/>
      <c r="CMU18" s="383"/>
      <c r="CMV18" s="383"/>
      <c r="CMW18" s="380"/>
      <c r="CMX18" s="376"/>
      <c r="CMY18" s="376"/>
      <c r="CMZ18" s="381"/>
      <c r="CNA18" s="381"/>
      <c r="CNB18" s="382"/>
      <c r="CNC18" s="383"/>
      <c r="CND18" s="383"/>
      <c r="CNE18" s="383"/>
      <c r="CNF18" s="383"/>
      <c r="CNG18" s="383"/>
      <c r="CNH18" s="383"/>
      <c r="CNI18" s="380"/>
      <c r="CNJ18" s="376"/>
      <c r="CNK18" s="376"/>
      <c r="CNL18" s="381"/>
      <c r="CNM18" s="381"/>
      <c r="CNN18" s="382"/>
      <c r="CNO18" s="383"/>
      <c r="CNP18" s="383"/>
      <c r="CNQ18" s="383"/>
      <c r="CNR18" s="383"/>
      <c r="CNS18" s="383"/>
      <c r="CNT18" s="383"/>
      <c r="CNU18" s="380"/>
      <c r="CNV18" s="376"/>
      <c r="CNW18" s="376"/>
      <c r="CNX18" s="381"/>
      <c r="CNY18" s="381"/>
      <c r="CNZ18" s="382"/>
      <c r="COA18" s="383"/>
      <c r="COB18" s="383"/>
      <c r="COC18" s="383"/>
      <c r="COD18" s="383"/>
      <c r="COE18" s="383"/>
      <c r="COF18" s="383"/>
      <c r="COG18" s="380"/>
      <c r="COH18" s="376"/>
      <c r="COI18" s="376"/>
      <c r="COJ18" s="381"/>
      <c r="COK18" s="381"/>
      <c r="COL18" s="382"/>
      <c r="COM18" s="383"/>
      <c r="CON18" s="383"/>
      <c r="COO18" s="383"/>
      <c r="COP18" s="383"/>
      <c r="COQ18" s="383"/>
      <c r="COR18" s="383"/>
      <c r="COS18" s="380"/>
      <c r="COT18" s="376"/>
      <c r="COU18" s="376"/>
      <c r="COV18" s="381"/>
      <c r="COW18" s="381"/>
      <c r="COX18" s="382"/>
      <c r="COY18" s="383"/>
      <c r="COZ18" s="383"/>
      <c r="CPA18" s="383"/>
      <c r="CPB18" s="383"/>
      <c r="CPC18" s="383"/>
      <c r="CPD18" s="383"/>
      <c r="CPE18" s="380"/>
      <c r="CPF18" s="376"/>
      <c r="CPG18" s="376"/>
      <c r="CPH18" s="381"/>
      <c r="CPI18" s="381"/>
      <c r="CPJ18" s="382"/>
      <c r="CPK18" s="383"/>
      <c r="CPL18" s="383"/>
      <c r="CPM18" s="383"/>
      <c r="CPN18" s="383"/>
      <c r="CPO18" s="383"/>
      <c r="CPP18" s="383"/>
      <c r="CPQ18" s="380"/>
      <c r="CPR18" s="376"/>
      <c r="CPS18" s="376"/>
      <c r="CPT18" s="381"/>
      <c r="CPU18" s="381"/>
      <c r="CPV18" s="382"/>
      <c r="CPW18" s="383"/>
      <c r="CPX18" s="383"/>
      <c r="CPY18" s="383"/>
      <c r="CPZ18" s="383"/>
      <c r="CQA18" s="383"/>
      <c r="CQB18" s="383"/>
      <c r="CQC18" s="380"/>
      <c r="CQD18" s="376"/>
      <c r="CQE18" s="376"/>
      <c r="CQF18" s="381"/>
      <c r="CQG18" s="381"/>
      <c r="CQH18" s="382"/>
      <c r="CQI18" s="383"/>
      <c r="CQJ18" s="383"/>
      <c r="CQK18" s="383"/>
      <c r="CQL18" s="383"/>
      <c r="CQM18" s="383"/>
      <c r="CQN18" s="383"/>
      <c r="CQO18" s="380"/>
      <c r="CQP18" s="376"/>
      <c r="CQQ18" s="376"/>
      <c r="CQR18" s="381"/>
      <c r="CQS18" s="381"/>
      <c r="CQT18" s="382"/>
      <c r="CQU18" s="383"/>
      <c r="CQV18" s="383"/>
      <c r="CQW18" s="383"/>
      <c r="CQX18" s="383"/>
      <c r="CQY18" s="383"/>
      <c r="CQZ18" s="383"/>
      <c r="CRA18" s="380"/>
      <c r="CRB18" s="376"/>
      <c r="CRC18" s="376"/>
      <c r="CRD18" s="381"/>
      <c r="CRE18" s="381"/>
      <c r="CRF18" s="382"/>
      <c r="CRG18" s="383"/>
      <c r="CRH18" s="383"/>
      <c r="CRI18" s="383"/>
      <c r="CRJ18" s="383"/>
      <c r="CRK18" s="383"/>
      <c r="CRL18" s="383"/>
      <c r="CRM18" s="380"/>
      <c r="CRN18" s="376"/>
      <c r="CRO18" s="376"/>
      <c r="CRP18" s="381"/>
      <c r="CRQ18" s="381"/>
      <c r="CRR18" s="382"/>
      <c r="CRS18" s="383"/>
      <c r="CRT18" s="383"/>
      <c r="CRU18" s="383"/>
      <c r="CRV18" s="383"/>
      <c r="CRW18" s="383"/>
      <c r="CRX18" s="383"/>
      <c r="CRY18" s="380"/>
      <c r="CRZ18" s="376"/>
      <c r="CSA18" s="376"/>
      <c r="CSB18" s="381"/>
      <c r="CSC18" s="381"/>
      <c r="CSD18" s="382"/>
      <c r="CSE18" s="383"/>
      <c r="CSF18" s="383"/>
      <c r="CSG18" s="383"/>
      <c r="CSH18" s="383"/>
      <c r="CSI18" s="383"/>
      <c r="CSJ18" s="383"/>
      <c r="CSK18" s="380"/>
      <c r="CSL18" s="376"/>
      <c r="CSM18" s="376"/>
      <c r="CSN18" s="381"/>
      <c r="CSO18" s="381"/>
      <c r="CSP18" s="382"/>
      <c r="CSQ18" s="383"/>
      <c r="CSR18" s="383"/>
      <c r="CSS18" s="383"/>
      <c r="CST18" s="383"/>
      <c r="CSU18" s="383"/>
      <c r="CSV18" s="383"/>
      <c r="CSW18" s="380"/>
      <c r="CSX18" s="376"/>
      <c r="CSY18" s="376"/>
      <c r="CSZ18" s="381"/>
      <c r="CTA18" s="381"/>
      <c r="CTB18" s="382"/>
      <c r="CTC18" s="383"/>
      <c r="CTD18" s="383"/>
      <c r="CTE18" s="383"/>
      <c r="CTF18" s="383"/>
      <c r="CTG18" s="383"/>
      <c r="CTH18" s="383"/>
      <c r="CTI18" s="380"/>
      <c r="CTJ18" s="376"/>
      <c r="CTK18" s="376"/>
      <c r="CTL18" s="381"/>
      <c r="CTM18" s="381"/>
      <c r="CTN18" s="382"/>
      <c r="CTO18" s="383"/>
      <c r="CTP18" s="383"/>
      <c r="CTQ18" s="383"/>
      <c r="CTR18" s="383"/>
      <c r="CTS18" s="383"/>
      <c r="CTT18" s="383"/>
      <c r="CTU18" s="380"/>
      <c r="CTV18" s="376"/>
      <c r="CTW18" s="376"/>
      <c r="CTX18" s="381"/>
      <c r="CTY18" s="381"/>
      <c r="CTZ18" s="382"/>
      <c r="CUA18" s="383"/>
      <c r="CUB18" s="383"/>
      <c r="CUC18" s="383"/>
      <c r="CUD18" s="383"/>
      <c r="CUE18" s="383"/>
      <c r="CUF18" s="383"/>
      <c r="CUG18" s="380"/>
      <c r="CUH18" s="376"/>
      <c r="CUI18" s="376"/>
      <c r="CUJ18" s="381"/>
      <c r="CUK18" s="381"/>
      <c r="CUL18" s="382"/>
      <c r="CUM18" s="383"/>
      <c r="CUN18" s="383"/>
      <c r="CUO18" s="383"/>
      <c r="CUP18" s="383"/>
      <c r="CUQ18" s="383"/>
      <c r="CUR18" s="383"/>
      <c r="CUS18" s="380"/>
      <c r="CUT18" s="376"/>
      <c r="CUU18" s="376"/>
      <c r="CUV18" s="381"/>
      <c r="CUW18" s="381"/>
      <c r="CUX18" s="382"/>
      <c r="CUY18" s="383"/>
      <c r="CUZ18" s="383"/>
      <c r="CVA18" s="383"/>
      <c r="CVB18" s="383"/>
      <c r="CVC18" s="383"/>
      <c r="CVD18" s="383"/>
      <c r="CVE18" s="380"/>
      <c r="CVF18" s="376"/>
      <c r="CVG18" s="376"/>
      <c r="CVH18" s="381"/>
      <c r="CVI18" s="381"/>
      <c r="CVJ18" s="382"/>
      <c r="CVK18" s="383"/>
      <c r="CVL18" s="383"/>
      <c r="CVM18" s="383"/>
      <c r="CVN18" s="383"/>
      <c r="CVO18" s="383"/>
      <c r="CVP18" s="383"/>
      <c r="CVQ18" s="380"/>
      <c r="CVR18" s="376"/>
      <c r="CVS18" s="376"/>
      <c r="CVT18" s="381"/>
      <c r="CVU18" s="381"/>
      <c r="CVV18" s="382"/>
      <c r="CVW18" s="383"/>
      <c r="CVX18" s="383"/>
      <c r="CVY18" s="383"/>
      <c r="CVZ18" s="383"/>
      <c r="CWA18" s="383"/>
      <c r="CWB18" s="383"/>
      <c r="CWC18" s="380"/>
      <c r="CWD18" s="376"/>
      <c r="CWE18" s="376"/>
      <c r="CWF18" s="381"/>
      <c r="CWG18" s="381"/>
      <c r="CWH18" s="382"/>
      <c r="CWI18" s="383"/>
      <c r="CWJ18" s="383"/>
      <c r="CWK18" s="383"/>
      <c r="CWL18" s="383"/>
      <c r="CWM18" s="383"/>
      <c r="CWN18" s="383"/>
      <c r="CWO18" s="380"/>
      <c r="CWP18" s="376"/>
      <c r="CWQ18" s="376"/>
      <c r="CWR18" s="381"/>
      <c r="CWS18" s="381"/>
      <c r="CWT18" s="382"/>
      <c r="CWU18" s="383"/>
      <c r="CWV18" s="383"/>
      <c r="CWW18" s="383"/>
      <c r="CWX18" s="383"/>
      <c r="CWY18" s="383"/>
      <c r="CWZ18" s="383"/>
      <c r="CXA18" s="380"/>
      <c r="CXB18" s="376"/>
      <c r="CXC18" s="376"/>
      <c r="CXD18" s="381"/>
      <c r="CXE18" s="381"/>
      <c r="CXF18" s="382"/>
      <c r="CXG18" s="383"/>
      <c r="CXH18" s="383"/>
      <c r="CXI18" s="383"/>
      <c r="CXJ18" s="383"/>
      <c r="CXK18" s="383"/>
      <c r="CXL18" s="383"/>
      <c r="CXM18" s="380"/>
      <c r="CXN18" s="376"/>
      <c r="CXO18" s="376"/>
      <c r="CXP18" s="381"/>
      <c r="CXQ18" s="381"/>
      <c r="CXR18" s="382"/>
      <c r="CXS18" s="383"/>
      <c r="CXT18" s="383"/>
      <c r="CXU18" s="383"/>
      <c r="CXV18" s="383"/>
      <c r="CXW18" s="383"/>
      <c r="CXX18" s="383"/>
      <c r="CXY18" s="380"/>
      <c r="CXZ18" s="376"/>
      <c r="CYA18" s="376"/>
      <c r="CYB18" s="381"/>
      <c r="CYC18" s="381"/>
      <c r="CYD18" s="382"/>
      <c r="CYE18" s="383"/>
      <c r="CYF18" s="383"/>
      <c r="CYG18" s="383"/>
      <c r="CYH18" s="383"/>
      <c r="CYI18" s="383"/>
      <c r="CYJ18" s="383"/>
      <c r="CYK18" s="380"/>
      <c r="CYL18" s="376"/>
      <c r="CYM18" s="376"/>
      <c r="CYN18" s="381"/>
      <c r="CYO18" s="381"/>
      <c r="CYP18" s="382"/>
      <c r="CYQ18" s="383"/>
      <c r="CYR18" s="383"/>
      <c r="CYS18" s="383"/>
      <c r="CYT18" s="383"/>
      <c r="CYU18" s="383"/>
      <c r="CYV18" s="383"/>
      <c r="CYW18" s="380"/>
      <c r="CYX18" s="376"/>
      <c r="CYY18" s="376"/>
      <c r="CYZ18" s="381"/>
      <c r="CZA18" s="381"/>
      <c r="CZB18" s="382"/>
      <c r="CZC18" s="383"/>
      <c r="CZD18" s="383"/>
      <c r="CZE18" s="383"/>
      <c r="CZF18" s="383"/>
      <c r="CZG18" s="383"/>
      <c r="CZH18" s="383"/>
      <c r="CZI18" s="380"/>
      <c r="CZJ18" s="376"/>
      <c r="CZK18" s="376"/>
      <c r="CZL18" s="381"/>
      <c r="CZM18" s="381"/>
      <c r="CZN18" s="382"/>
      <c r="CZO18" s="383"/>
      <c r="CZP18" s="383"/>
      <c r="CZQ18" s="383"/>
      <c r="CZR18" s="383"/>
      <c r="CZS18" s="383"/>
      <c r="CZT18" s="383"/>
      <c r="CZU18" s="380"/>
      <c r="CZV18" s="376"/>
      <c r="CZW18" s="376"/>
      <c r="CZX18" s="381"/>
      <c r="CZY18" s="381"/>
      <c r="CZZ18" s="382"/>
      <c r="DAA18" s="383"/>
      <c r="DAB18" s="383"/>
      <c r="DAC18" s="383"/>
      <c r="DAD18" s="383"/>
      <c r="DAE18" s="383"/>
      <c r="DAF18" s="383"/>
      <c r="DAG18" s="380"/>
      <c r="DAH18" s="376"/>
      <c r="DAI18" s="376"/>
      <c r="DAJ18" s="381"/>
      <c r="DAK18" s="381"/>
      <c r="DAL18" s="382"/>
      <c r="DAM18" s="383"/>
      <c r="DAN18" s="383"/>
      <c r="DAO18" s="383"/>
      <c r="DAP18" s="383"/>
      <c r="DAQ18" s="383"/>
      <c r="DAR18" s="383"/>
      <c r="DAS18" s="380"/>
      <c r="DAT18" s="376"/>
      <c r="DAU18" s="376"/>
      <c r="DAV18" s="381"/>
      <c r="DAW18" s="381"/>
      <c r="DAX18" s="382"/>
      <c r="DAY18" s="383"/>
      <c r="DAZ18" s="383"/>
      <c r="DBA18" s="383"/>
      <c r="DBB18" s="383"/>
      <c r="DBC18" s="383"/>
      <c r="DBD18" s="383"/>
      <c r="DBE18" s="380"/>
      <c r="DBF18" s="376"/>
      <c r="DBG18" s="376"/>
      <c r="DBH18" s="381"/>
      <c r="DBI18" s="381"/>
      <c r="DBJ18" s="382"/>
      <c r="DBK18" s="383"/>
      <c r="DBL18" s="383"/>
      <c r="DBM18" s="383"/>
      <c r="DBN18" s="383"/>
      <c r="DBO18" s="383"/>
      <c r="DBP18" s="383"/>
      <c r="DBQ18" s="380"/>
      <c r="DBR18" s="376"/>
      <c r="DBS18" s="376"/>
      <c r="DBT18" s="381"/>
      <c r="DBU18" s="381"/>
      <c r="DBV18" s="382"/>
      <c r="DBW18" s="383"/>
      <c r="DBX18" s="383"/>
      <c r="DBY18" s="383"/>
      <c r="DBZ18" s="383"/>
      <c r="DCA18" s="383"/>
      <c r="DCB18" s="383"/>
      <c r="DCC18" s="380"/>
      <c r="DCD18" s="376"/>
      <c r="DCE18" s="376"/>
      <c r="DCF18" s="381"/>
      <c r="DCG18" s="381"/>
      <c r="DCH18" s="382"/>
      <c r="DCI18" s="383"/>
      <c r="DCJ18" s="383"/>
      <c r="DCK18" s="383"/>
      <c r="DCL18" s="383"/>
      <c r="DCM18" s="383"/>
      <c r="DCN18" s="383"/>
      <c r="DCO18" s="380"/>
      <c r="DCP18" s="376"/>
      <c r="DCQ18" s="376"/>
      <c r="DCR18" s="381"/>
      <c r="DCS18" s="381"/>
      <c r="DCT18" s="382"/>
      <c r="DCU18" s="383"/>
      <c r="DCV18" s="383"/>
      <c r="DCW18" s="383"/>
      <c r="DCX18" s="383"/>
      <c r="DCY18" s="383"/>
      <c r="DCZ18" s="383"/>
      <c r="DDA18" s="380"/>
      <c r="DDB18" s="376"/>
      <c r="DDC18" s="376"/>
      <c r="DDD18" s="381"/>
      <c r="DDE18" s="381"/>
      <c r="DDF18" s="382"/>
      <c r="DDG18" s="383"/>
      <c r="DDH18" s="383"/>
      <c r="DDI18" s="383"/>
      <c r="DDJ18" s="383"/>
      <c r="DDK18" s="383"/>
      <c r="DDL18" s="383"/>
      <c r="DDM18" s="380"/>
      <c r="DDN18" s="376"/>
      <c r="DDO18" s="376"/>
      <c r="DDP18" s="381"/>
      <c r="DDQ18" s="381"/>
      <c r="DDR18" s="382"/>
      <c r="DDS18" s="383"/>
      <c r="DDT18" s="383"/>
      <c r="DDU18" s="383"/>
      <c r="DDV18" s="383"/>
      <c r="DDW18" s="383"/>
      <c r="DDX18" s="383"/>
      <c r="DDY18" s="380"/>
      <c r="DDZ18" s="376"/>
      <c r="DEA18" s="376"/>
      <c r="DEB18" s="381"/>
      <c r="DEC18" s="381"/>
      <c r="DED18" s="382"/>
      <c r="DEE18" s="383"/>
      <c r="DEF18" s="383"/>
      <c r="DEG18" s="383"/>
      <c r="DEH18" s="383"/>
      <c r="DEI18" s="383"/>
      <c r="DEJ18" s="383"/>
      <c r="DEK18" s="380"/>
      <c r="DEL18" s="376"/>
      <c r="DEM18" s="376"/>
      <c r="DEN18" s="381"/>
      <c r="DEO18" s="381"/>
      <c r="DEP18" s="382"/>
      <c r="DEQ18" s="383"/>
      <c r="DER18" s="383"/>
      <c r="DES18" s="383"/>
      <c r="DET18" s="383"/>
      <c r="DEU18" s="383"/>
      <c r="DEV18" s="383"/>
      <c r="DEW18" s="380"/>
      <c r="DEX18" s="376"/>
      <c r="DEY18" s="376"/>
      <c r="DEZ18" s="381"/>
      <c r="DFA18" s="381"/>
      <c r="DFB18" s="382"/>
      <c r="DFC18" s="383"/>
      <c r="DFD18" s="383"/>
      <c r="DFE18" s="383"/>
      <c r="DFF18" s="383"/>
      <c r="DFG18" s="383"/>
      <c r="DFH18" s="383"/>
      <c r="DFI18" s="380"/>
      <c r="DFJ18" s="376"/>
      <c r="DFK18" s="376"/>
      <c r="DFL18" s="381"/>
      <c r="DFM18" s="381"/>
      <c r="DFN18" s="382"/>
      <c r="DFO18" s="383"/>
      <c r="DFP18" s="383"/>
      <c r="DFQ18" s="383"/>
      <c r="DFR18" s="383"/>
      <c r="DFS18" s="383"/>
      <c r="DFT18" s="383"/>
      <c r="DFU18" s="380"/>
      <c r="DFV18" s="376"/>
      <c r="DFW18" s="376"/>
      <c r="DFX18" s="381"/>
      <c r="DFY18" s="381"/>
      <c r="DFZ18" s="382"/>
      <c r="DGA18" s="383"/>
      <c r="DGB18" s="383"/>
      <c r="DGC18" s="383"/>
      <c r="DGD18" s="383"/>
      <c r="DGE18" s="383"/>
      <c r="DGF18" s="383"/>
      <c r="DGG18" s="380"/>
      <c r="DGH18" s="376"/>
      <c r="DGI18" s="376"/>
      <c r="DGJ18" s="381"/>
      <c r="DGK18" s="381"/>
      <c r="DGL18" s="382"/>
      <c r="DGM18" s="383"/>
      <c r="DGN18" s="383"/>
      <c r="DGO18" s="383"/>
      <c r="DGP18" s="383"/>
      <c r="DGQ18" s="383"/>
      <c r="DGR18" s="383"/>
      <c r="DGS18" s="380"/>
      <c r="DGT18" s="376"/>
      <c r="DGU18" s="376"/>
      <c r="DGV18" s="381"/>
      <c r="DGW18" s="381"/>
      <c r="DGX18" s="382"/>
      <c r="DGY18" s="383"/>
      <c r="DGZ18" s="383"/>
      <c r="DHA18" s="383"/>
      <c r="DHB18" s="383"/>
      <c r="DHC18" s="383"/>
      <c r="DHD18" s="383"/>
      <c r="DHE18" s="380"/>
      <c r="DHF18" s="376"/>
      <c r="DHG18" s="376"/>
      <c r="DHH18" s="381"/>
      <c r="DHI18" s="381"/>
      <c r="DHJ18" s="382"/>
      <c r="DHK18" s="383"/>
      <c r="DHL18" s="383"/>
      <c r="DHM18" s="383"/>
      <c r="DHN18" s="383"/>
      <c r="DHO18" s="383"/>
      <c r="DHP18" s="383"/>
      <c r="DHQ18" s="380"/>
      <c r="DHR18" s="376"/>
      <c r="DHS18" s="376"/>
      <c r="DHT18" s="381"/>
      <c r="DHU18" s="381"/>
      <c r="DHV18" s="382"/>
      <c r="DHW18" s="383"/>
      <c r="DHX18" s="383"/>
      <c r="DHY18" s="383"/>
      <c r="DHZ18" s="383"/>
      <c r="DIA18" s="383"/>
      <c r="DIB18" s="383"/>
      <c r="DIC18" s="380"/>
      <c r="DID18" s="376"/>
      <c r="DIE18" s="376"/>
      <c r="DIF18" s="381"/>
      <c r="DIG18" s="381"/>
      <c r="DIH18" s="382"/>
      <c r="DII18" s="383"/>
      <c r="DIJ18" s="383"/>
      <c r="DIK18" s="383"/>
      <c r="DIL18" s="383"/>
      <c r="DIM18" s="383"/>
      <c r="DIN18" s="383"/>
      <c r="DIO18" s="380"/>
      <c r="DIP18" s="376"/>
      <c r="DIQ18" s="376"/>
      <c r="DIR18" s="381"/>
      <c r="DIS18" s="381"/>
      <c r="DIT18" s="382"/>
      <c r="DIU18" s="383"/>
      <c r="DIV18" s="383"/>
      <c r="DIW18" s="383"/>
      <c r="DIX18" s="383"/>
      <c r="DIY18" s="383"/>
      <c r="DIZ18" s="383"/>
      <c r="DJA18" s="380"/>
      <c r="DJB18" s="376"/>
      <c r="DJC18" s="376"/>
      <c r="DJD18" s="381"/>
      <c r="DJE18" s="381"/>
      <c r="DJF18" s="382"/>
      <c r="DJG18" s="383"/>
      <c r="DJH18" s="383"/>
      <c r="DJI18" s="383"/>
      <c r="DJJ18" s="383"/>
      <c r="DJK18" s="383"/>
      <c r="DJL18" s="383"/>
      <c r="DJM18" s="380"/>
      <c r="DJN18" s="376"/>
      <c r="DJO18" s="376"/>
      <c r="DJP18" s="381"/>
      <c r="DJQ18" s="381"/>
      <c r="DJR18" s="382"/>
      <c r="DJS18" s="383"/>
      <c r="DJT18" s="383"/>
      <c r="DJU18" s="383"/>
      <c r="DJV18" s="383"/>
      <c r="DJW18" s="383"/>
      <c r="DJX18" s="383"/>
      <c r="DJY18" s="380"/>
      <c r="DJZ18" s="376"/>
      <c r="DKA18" s="376"/>
      <c r="DKB18" s="381"/>
      <c r="DKC18" s="381"/>
      <c r="DKD18" s="382"/>
      <c r="DKE18" s="383"/>
      <c r="DKF18" s="383"/>
      <c r="DKG18" s="383"/>
      <c r="DKH18" s="383"/>
      <c r="DKI18" s="383"/>
      <c r="DKJ18" s="383"/>
      <c r="DKK18" s="380"/>
      <c r="DKL18" s="376"/>
      <c r="DKM18" s="376"/>
      <c r="DKN18" s="381"/>
      <c r="DKO18" s="381"/>
      <c r="DKP18" s="382"/>
      <c r="DKQ18" s="383"/>
      <c r="DKR18" s="383"/>
      <c r="DKS18" s="383"/>
      <c r="DKT18" s="383"/>
      <c r="DKU18" s="383"/>
      <c r="DKV18" s="383"/>
      <c r="DKW18" s="380"/>
      <c r="DKX18" s="376"/>
      <c r="DKY18" s="376"/>
      <c r="DKZ18" s="381"/>
      <c r="DLA18" s="381"/>
      <c r="DLB18" s="382"/>
      <c r="DLC18" s="383"/>
      <c r="DLD18" s="383"/>
      <c r="DLE18" s="383"/>
      <c r="DLF18" s="383"/>
      <c r="DLG18" s="383"/>
      <c r="DLH18" s="383"/>
      <c r="DLI18" s="380"/>
      <c r="DLJ18" s="376"/>
      <c r="DLK18" s="376"/>
      <c r="DLL18" s="381"/>
      <c r="DLM18" s="381"/>
      <c r="DLN18" s="382"/>
      <c r="DLO18" s="383"/>
      <c r="DLP18" s="383"/>
      <c r="DLQ18" s="383"/>
      <c r="DLR18" s="383"/>
      <c r="DLS18" s="383"/>
      <c r="DLT18" s="383"/>
      <c r="DLU18" s="380"/>
      <c r="DLV18" s="376"/>
      <c r="DLW18" s="376"/>
      <c r="DLX18" s="381"/>
      <c r="DLY18" s="381"/>
      <c r="DLZ18" s="382"/>
      <c r="DMA18" s="383"/>
      <c r="DMB18" s="383"/>
      <c r="DMC18" s="383"/>
      <c r="DMD18" s="383"/>
      <c r="DME18" s="383"/>
      <c r="DMF18" s="383"/>
      <c r="DMG18" s="380"/>
      <c r="DMH18" s="376"/>
      <c r="DMI18" s="376"/>
      <c r="DMJ18" s="381"/>
      <c r="DMK18" s="381"/>
      <c r="DML18" s="382"/>
      <c r="DMM18" s="383"/>
      <c r="DMN18" s="383"/>
      <c r="DMO18" s="383"/>
      <c r="DMP18" s="383"/>
      <c r="DMQ18" s="383"/>
      <c r="DMR18" s="383"/>
      <c r="DMS18" s="380"/>
      <c r="DMT18" s="376"/>
      <c r="DMU18" s="376"/>
      <c r="DMV18" s="381"/>
      <c r="DMW18" s="381"/>
      <c r="DMX18" s="382"/>
      <c r="DMY18" s="383"/>
      <c r="DMZ18" s="383"/>
      <c r="DNA18" s="383"/>
      <c r="DNB18" s="383"/>
      <c r="DNC18" s="383"/>
      <c r="DND18" s="383"/>
      <c r="DNE18" s="380"/>
      <c r="DNF18" s="376"/>
      <c r="DNG18" s="376"/>
      <c r="DNH18" s="381"/>
      <c r="DNI18" s="381"/>
      <c r="DNJ18" s="382"/>
      <c r="DNK18" s="383"/>
      <c r="DNL18" s="383"/>
      <c r="DNM18" s="383"/>
      <c r="DNN18" s="383"/>
      <c r="DNO18" s="383"/>
      <c r="DNP18" s="383"/>
      <c r="DNQ18" s="380"/>
      <c r="DNR18" s="376"/>
      <c r="DNS18" s="376"/>
      <c r="DNT18" s="381"/>
      <c r="DNU18" s="381"/>
      <c r="DNV18" s="382"/>
      <c r="DNW18" s="383"/>
      <c r="DNX18" s="383"/>
      <c r="DNY18" s="383"/>
      <c r="DNZ18" s="383"/>
      <c r="DOA18" s="383"/>
      <c r="DOB18" s="383"/>
      <c r="DOC18" s="380"/>
      <c r="DOD18" s="376"/>
      <c r="DOE18" s="376"/>
      <c r="DOF18" s="381"/>
      <c r="DOG18" s="381"/>
      <c r="DOH18" s="382"/>
      <c r="DOI18" s="383"/>
      <c r="DOJ18" s="383"/>
      <c r="DOK18" s="383"/>
      <c r="DOL18" s="383"/>
      <c r="DOM18" s="383"/>
      <c r="DON18" s="383"/>
      <c r="DOO18" s="380"/>
      <c r="DOP18" s="376"/>
      <c r="DOQ18" s="376"/>
      <c r="DOR18" s="381"/>
      <c r="DOS18" s="381"/>
      <c r="DOT18" s="382"/>
      <c r="DOU18" s="383"/>
      <c r="DOV18" s="383"/>
      <c r="DOW18" s="383"/>
      <c r="DOX18" s="383"/>
      <c r="DOY18" s="383"/>
      <c r="DOZ18" s="383"/>
      <c r="DPA18" s="380"/>
      <c r="DPB18" s="376"/>
      <c r="DPC18" s="376"/>
      <c r="DPD18" s="381"/>
      <c r="DPE18" s="381"/>
      <c r="DPF18" s="382"/>
      <c r="DPG18" s="383"/>
      <c r="DPH18" s="383"/>
      <c r="DPI18" s="383"/>
      <c r="DPJ18" s="383"/>
      <c r="DPK18" s="383"/>
      <c r="DPL18" s="383"/>
      <c r="DPM18" s="380"/>
      <c r="DPN18" s="376"/>
      <c r="DPO18" s="376"/>
      <c r="DPP18" s="381"/>
      <c r="DPQ18" s="381"/>
      <c r="DPR18" s="382"/>
      <c r="DPS18" s="383"/>
      <c r="DPT18" s="383"/>
      <c r="DPU18" s="383"/>
      <c r="DPV18" s="383"/>
      <c r="DPW18" s="383"/>
      <c r="DPX18" s="383"/>
      <c r="DPY18" s="380"/>
      <c r="DPZ18" s="376"/>
      <c r="DQA18" s="376"/>
      <c r="DQB18" s="381"/>
      <c r="DQC18" s="381"/>
      <c r="DQD18" s="382"/>
      <c r="DQE18" s="383"/>
      <c r="DQF18" s="383"/>
      <c r="DQG18" s="383"/>
      <c r="DQH18" s="383"/>
      <c r="DQI18" s="383"/>
      <c r="DQJ18" s="383"/>
      <c r="DQK18" s="380"/>
      <c r="DQL18" s="376"/>
      <c r="DQM18" s="376"/>
      <c r="DQN18" s="381"/>
      <c r="DQO18" s="381"/>
      <c r="DQP18" s="382"/>
      <c r="DQQ18" s="383"/>
      <c r="DQR18" s="383"/>
      <c r="DQS18" s="383"/>
      <c r="DQT18" s="383"/>
      <c r="DQU18" s="383"/>
      <c r="DQV18" s="383"/>
      <c r="DQW18" s="380"/>
      <c r="DQX18" s="376"/>
      <c r="DQY18" s="376"/>
      <c r="DQZ18" s="381"/>
      <c r="DRA18" s="381"/>
      <c r="DRB18" s="382"/>
      <c r="DRC18" s="383"/>
      <c r="DRD18" s="383"/>
      <c r="DRE18" s="383"/>
      <c r="DRF18" s="383"/>
      <c r="DRG18" s="383"/>
      <c r="DRH18" s="383"/>
      <c r="DRI18" s="380"/>
      <c r="DRJ18" s="376"/>
      <c r="DRK18" s="376"/>
      <c r="DRL18" s="381"/>
      <c r="DRM18" s="381"/>
      <c r="DRN18" s="382"/>
      <c r="DRO18" s="383"/>
      <c r="DRP18" s="383"/>
      <c r="DRQ18" s="383"/>
      <c r="DRR18" s="383"/>
      <c r="DRS18" s="383"/>
      <c r="DRT18" s="383"/>
      <c r="DRU18" s="380"/>
      <c r="DRV18" s="376"/>
      <c r="DRW18" s="376"/>
      <c r="DRX18" s="381"/>
      <c r="DRY18" s="381"/>
      <c r="DRZ18" s="382"/>
      <c r="DSA18" s="383"/>
      <c r="DSB18" s="383"/>
      <c r="DSC18" s="383"/>
      <c r="DSD18" s="383"/>
      <c r="DSE18" s="383"/>
      <c r="DSF18" s="383"/>
      <c r="DSG18" s="380"/>
      <c r="DSH18" s="376"/>
      <c r="DSI18" s="376"/>
      <c r="DSJ18" s="381"/>
      <c r="DSK18" s="381"/>
      <c r="DSL18" s="382"/>
      <c r="DSM18" s="383"/>
      <c r="DSN18" s="383"/>
      <c r="DSO18" s="383"/>
      <c r="DSP18" s="383"/>
      <c r="DSQ18" s="383"/>
      <c r="DSR18" s="383"/>
      <c r="DSS18" s="380"/>
      <c r="DST18" s="376"/>
      <c r="DSU18" s="376"/>
      <c r="DSV18" s="381"/>
      <c r="DSW18" s="381"/>
      <c r="DSX18" s="382"/>
      <c r="DSY18" s="383"/>
      <c r="DSZ18" s="383"/>
      <c r="DTA18" s="383"/>
      <c r="DTB18" s="383"/>
      <c r="DTC18" s="383"/>
      <c r="DTD18" s="383"/>
      <c r="DTE18" s="380"/>
      <c r="DTF18" s="376"/>
      <c r="DTG18" s="376"/>
      <c r="DTH18" s="381"/>
      <c r="DTI18" s="381"/>
      <c r="DTJ18" s="382"/>
      <c r="DTK18" s="383"/>
      <c r="DTL18" s="383"/>
      <c r="DTM18" s="383"/>
      <c r="DTN18" s="383"/>
      <c r="DTO18" s="383"/>
      <c r="DTP18" s="383"/>
      <c r="DTQ18" s="380"/>
      <c r="DTR18" s="376"/>
      <c r="DTS18" s="376"/>
      <c r="DTT18" s="381"/>
      <c r="DTU18" s="381"/>
      <c r="DTV18" s="382"/>
      <c r="DTW18" s="383"/>
      <c r="DTX18" s="383"/>
      <c r="DTY18" s="383"/>
      <c r="DTZ18" s="383"/>
      <c r="DUA18" s="383"/>
      <c r="DUB18" s="383"/>
      <c r="DUC18" s="380"/>
      <c r="DUD18" s="376"/>
      <c r="DUE18" s="376"/>
      <c r="DUF18" s="381"/>
      <c r="DUG18" s="381"/>
      <c r="DUH18" s="382"/>
      <c r="DUI18" s="383"/>
      <c r="DUJ18" s="383"/>
      <c r="DUK18" s="383"/>
      <c r="DUL18" s="383"/>
      <c r="DUM18" s="383"/>
      <c r="DUN18" s="383"/>
      <c r="DUO18" s="380"/>
      <c r="DUP18" s="376"/>
      <c r="DUQ18" s="376"/>
      <c r="DUR18" s="381"/>
      <c r="DUS18" s="381"/>
      <c r="DUT18" s="382"/>
      <c r="DUU18" s="383"/>
      <c r="DUV18" s="383"/>
      <c r="DUW18" s="383"/>
      <c r="DUX18" s="383"/>
      <c r="DUY18" s="383"/>
      <c r="DUZ18" s="383"/>
      <c r="DVA18" s="380"/>
      <c r="DVB18" s="376"/>
      <c r="DVC18" s="376"/>
      <c r="DVD18" s="381"/>
      <c r="DVE18" s="381"/>
      <c r="DVF18" s="382"/>
      <c r="DVG18" s="383"/>
      <c r="DVH18" s="383"/>
      <c r="DVI18" s="383"/>
      <c r="DVJ18" s="383"/>
      <c r="DVK18" s="383"/>
      <c r="DVL18" s="383"/>
      <c r="DVM18" s="380"/>
      <c r="DVN18" s="376"/>
      <c r="DVO18" s="376"/>
      <c r="DVP18" s="381"/>
      <c r="DVQ18" s="381"/>
      <c r="DVR18" s="382"/>
      <c r="DVS18" s="383"/>
      <c r="DVT18" s="383"/>
      <c r="DVU18" s="383"/>
      <c r="DVV18" s="383"/>
      <c r="DVW18" s="383"/>
      <c r="DVX18" s="383"/>
      <c r="DVY18" s="380"/>
      <c r="DVZ18" s="376"/>
      <c r="DWA18" s="376"/>
      <c r="DWB18" s="381"/>
      <c r="DWC18" s="381"/>
      <c r="DWD18" s="382"/>
      <c r="DWE18" s="383"/>
      <c r="DWF18" s="383"/>
      <c r="DWG18" s="383"/>
      <c r="DWH18" s="383"/>
      <c r="DWI18" s="383"/>
      <c r="DWJ18" s="383"/>
      <c r="DWK18" s="380"/>
      <c r="DWL18" s="376"/>
      <c r="DWM18" s="376"/>
      <c r="DWN18" s="381"/>
      <c r="DWO18" s="381"/>
      <c r="DWP18" s="382"/>
      <c r="DWQ18" s="383"/>
      <c r="DWR18" s="383"/>
      <c r="DWS18" s="383"/>
      <c r="DWT18" s="383"/>
      <c r="DWU18" s="383"/>
      <c r="DWV18" s="383"/>
      <c r="DWW18" s="380"/>
      <c r="DWX18" s="376"/>
      <c r="DWY18" s="376"/>
      <c r="DWZ18" s="381"/>
      <c r="DXA18" s="381"/>
      <c r="DXB18" s="382"/>
      <c r="DXC18" s="383"/>
      <c r="DXD18" s="383"/>
      <c r="DXE18" s="383"/>
      <c r="DXF18" s="383"/>
      <c r="DXG18" s="383"/>
      <c r="DXH18" s="383"/>
      <c r="DXI18" s="380"/>
      <c r="DXJ18" s="376"/>
      <c r="DXK18" s="376"/>
      <c r="DXL18" s="381"/>
      <c r="DXM18" s="381"/>
      <c r="DXN18" s="382"/>
      <c r="DXO18" s="383"/>
      <c r="DXP18" s="383"/>
      <c r="DXQ18" s="383"/>
      <c r="DXR18" s="383"/>
      <c r="DXS18" s="383"/>
      <c r="DXT18" s="383"/>
      <c r="DXU18" s="380"/>
      <c r="DXV18" s="376"/>
      <c r="DXW18" s="376"/>
      <c r="DXX18" s="381"/>
      <c r="DXY18" s="381"/>
      <c r="DXZ18" s="382"/>
      <c r="DYA18" s="383"/>
      <c r="DYB18" s="383"/>
      <c r="DYC18" s="383"/>
      <c r="DYD18" s="383"/>
      <c r="DYE18" s="383"/>
      <c r="DYF18" s="383"/>
      <c r="DYG18" s="380"/>
      <c r="DYH18" s="376"/>
      <c r="DYI18" s="376"/>
      <c r="DYJ18" s="381"/>
      <c r="DYK18" s="381"/>
      <c r="DYL18" s="382"/>
      <c r="DYM18" s="383"/>
      <c r="DYN18" s="383"/>
      <c r="DYO18" s="383"/>
      <c r="DYP18" s="383"/>
      <c r="DYQ18" s="383"/>
      <c r="DYR18" s="383"/>
      <c r="DYS18" s="380"/>
      <c r="DYT18" s="376"/>
      <c r="DYU18" s="376"/>
      <c r="DYV18" s="381"/>
      <c r="DYW18" s="381"/>
      <c r="DYX18" s="382"/>
      <c r="DYY18" s="383"/>
      <c r="DYZ18" s="383"/>
      <c r="DZA18" s="383"/>
      <c r="DZB18" s="383"/>
      <c r="DZC18" s="383"/>
      <c r="DZD18" s="383"/>
      <c r="DZE18" s="380"/>
      <c r="DZF18" s="376"/>
      <c r="DZG18" s="376"/>
      <c r="DZH18" s="381"/>
      <c r="DZI18" s="381"/>
      <c r="DZJ18" s="382"/>
      <c r="DZK18" s="383"/>
      <c r="DZL18" s="383"/>
      <c r="DZM18" s="383"/>
      <c r="DZN18" s="383"/>
      <c r="DZO18" s="383"/>
      <c r="DZP18" s="383"/>
      <c r="DZQ18" s="380"/>
      <c r="DZR18" s="376"/>
      <c r="DZS18" s="376"/>
      <c r="DZT18" s="381"/>
      <c r="DZU18" s="381"/>
      <c r="DZV18" s="382"/>
      <c r="DZW18" s="383"/>
      <c r="DZX18" s="383"/>
      <c r="DZY18" s="383"/>
      <c r="DZZ18" s="383"/>
      <c r="EAA18" s="383"/>
      <c r="EAB18" s="383"/>
      <c r="EAC18" s="380"/>
      <c r="EAD18" s="376"/>
      <c r="EAE18" s="376"/>
      <c r="EAF18" s="381"/>
      <c r="EAG18" s="381"/>
      <c r="EAH18" s="382"/>
      <c r="EAI18" s="383"/>
      <c r="EAJ18" s="383"/>
      <c r="EAK18" s="383"/>
      <c r="EAL18" s="383"/>
      <c r="EAM18" s="383"/>
      <c r="EAN18" s="383"/>
      <c r="EAO18" s="380"/>
      <c r="EAP18" s="376"/>
      <c r="EAQ18" s="376"/>
      <c r="EAR18" s="381"/>
      <c r="EAS18" s="381"/>
      <c r="EAT18" s="382"/>
      <c r="EAU18" s="383"/>
      <c r="EAV18" s="383"/>
      <c r="EAW18" s="383"/>
      <c r="EAX18" s="383"/>
      <c r="EAY18" s="383"/>
      <c r="EAZ18" s="383"/>
      <c r="EBA18" s="380"/>
      <c r="EBB18" s="376"/>
      <c r="EBC18" s="376"/>
      <c r="EBD18" s="381"/>
      <c r="EBE18" s="381"/>
      <c r="EBF18" s="382"/>
      <c r="EBG18" s="383"/>
      <c r="EBH18" s="383"/>
      <c r="EBI18" s="383"/>
      <c r="EBJ18" s="383"/>
      <c r="EBK18" s="383"/>
      <c r="EBL18" s="383"/>
      <c r="EBM18" s="380"/>
      <c r="EBN18" s="376"/>
      <c r="EBO18" s="376"/>
      <c r="EBP18" s="381"/>
      <c r="EBQ18" s="381"/>
      <c r="EBR18" s="382"/>
      <c r="EBS18" s="383"/>
      <c r="EBT18" s="383"/>
      <c r="EBU18" s="383"/>
      <c r="EBV18" s="383"/>
      <c r="EBW18" s="383"/>
      <c r="EBX18" s="383"/>
      <c r="EBY18" s="380"/>
      <c r="EBZ18" s="376"/>
      <c r="ECA18" s="376"/>
      <c r="ECB18" s="381"/>
      <c r="ECC18" s="381"/>
      <c r="ECD18" s="382"/>
      <c r="ECE18" s="383"/>
      <c r="ECF18" s="383"/>
      <c r="ECG18" s="383"/>
      <c r="ECH18" s="383"/>
      <c r="ECI18" s="383"/>
      <c r="ECJ18" s="383"/>
      <c r="ECK18" s="380"/>
      <c r="ECL18" s="376"/>
      <c r="ECM18" s="376"/>
      <c r="ECN18" s="381"/>
      <c r="ECO18" s="381"/>
      <c r="ECP18" s="382"/>
      <c r="ECQ18" s="383"/>
      <c r="ECR18" s="383"/>
      <c r="ECS18" s="383"/>
      <c r="ECT18" s="383"/>
      <c r="ECU18" s="383"/>
      <c r="ECV18" s="383"/>
      <c r="ECW18" s="380"/>
      <c r="ECX18" s="376"/>
      <c r="ECY18" s="376"/>
      <c r="ECZ18" s="381"/>
      <c r="EDA18" s="381"/>
      <c r="EDB18" s="382"/>
      <c r="EDC18" s="383"/>
      <c r="EDD18" s="383"/>
      <c r="EDE18" s="383"/>
      <c r="EDF18" s="383"/>
      <c r="EDG18" s="383"/>
      <c r="EDH18" s="383"/>
      <c r="EDI18" s="380"/>
      <c r="EDJ18" s="376"/>
      <c r="EDK18" s="376"/>
      <c r="EDL18" s="381"/>
      <c r="EDM18" s="381"/>
      <c r="EDN18" s="382"/>
      <c r="EDO18" s="383"/>
      <c r="EDP18" s="383"/>
      <c r="EDQ18" s="383"/>
      <c r="EDR18" s="383"/>
      <c r="EDS18" s="383"/>
      <c r="EDT18" s="383"/>
      <c r="EDU18" s="380"/>
      <c r="EDV18" s="376"/>
      <c r="EDW18" s="376"/>
      <c r="EDX18" s="381"/>
      <c r="EDY18" s="381"/>
      <c r="EDZ18" s="382"/>
      <c r="EEA18" s="383"/>
      <c r="EEB18" s="383"/>
      <c r="EEC18" s="383"/>
      <c r="EED18" s="383"/>
      <c r="EEE18" s="383"/>
      <c r="EEF18" s="383"/>
      <c r="EEG18" s="380"/>
      <c r="EEH18" s="376"/>
      <c r="EEI18" s="376"/>
      <c r="EEJ18" s="381"/>
      <c r="EEK18" s="381"/>
      <c r="EEL18" s="382"/>
      <c r="EEM18" s="383"/>
      <c r="EEN18" s="383"/>
      <c r="EEO18" s="383"/>
      <c r="EEP18" s="383"/>
      <c r="EEQ18" s="383"/>
      <c r="EER18" s="383"/>
      <c r="EES18" s="380"/>
      <c r="EET18" s="376"/>
      <c r="EEU18" s="376"/>
      <c r="EEV18" s="381"/>
      <c r="EEW18" s="381"/>
      <c r="EEX18" s="382"/>
      <c r="EEY18" s="383"/>
      <c r="EEZ18" s="383"/>
      <c r="EFA18" s="383"/>
      <c r="EFB18" s="383"/>
      <c r="EFC18" s="383"/>
      <c r="EFD18" s="383"/>
      <c r="EFE18" s="380"/>
      <c r="EFF18" s="376"/>
      <c r="EFG18" s="376"/>
      <c r="EFH18" s="381"/>
      <c r="EFI18" s="381"/>
      <c r="EFJ18" s="382"/>
      <c r="EFK18" s="383"/>
      <c r="EFL18" s="383"/>
      <c r="EFM18" s="383"/>
      <c r="EFN18" s="383"/>
      <c r="EFO18" s="383"/>
      <c r="EFP18" s="383"/>
      <c r="EFQ18" s="380"/>
      <c r="EFR18" s="376"/>
      <c r="EFS18" s="376"/>
      <c r="EFT18" s="381"/>
      <c r="EFU18" s="381"/>
      <c r="EFV18" s="382"/>
      <c r="EFW18" s="383"/>
      <c r="EFX18" s="383"/>
      <c r="EFY18" s="383"/>
      <c r="EFZ18" s="383"/>
      <c r="EGA18" s="383"/>
      <c r="EGB18" s="383"/>
      <c r="EGC18" s="380"/>
      <c r="EGD18" s="376"/>
      <c r="EGE18" s="376"/>
      <c r="EGF18" s="381"/>
      <c r="EGG18" s="381"/>
      <c r="EGH18" s="382"/>
      <c r="EGI18" s="383"/>
      <c r="EGJ18" s="383"/>
      <c r="EGK18" s="383"/>
      <c r="EGL18" s="383"/>
      <c r="EGM18" s="383"/>
      <c r="EGN18" s="383"/>
      <c r="EGO18" s="380"/>
      <c r="EGP18" s="376"/>
      <c r="EGQ18" s="376"/>
      <c r="EGR18" s="381"/>
      <c r="EGS18" s="381"/>
      <c r="EGT18" s="382"/>
      <c r="EGU18" s="383"/>
      <c r="EGV18" s="383"/>
      <c r="EGW18" s="383"/>
      <c r="EGX18" s="383"/>
      <c r="EGY18" s="383"/>
      <c r="EGZ18" s="383"/>
      <c r="EHA18" s="380"/>
      <c r="EHB18" s="376"/>
      <c r="EHC18" s="376"/>
      <c r="EHD18" s="381"/>
      <c r="EHE18" s="381"/>
      <c r="EHF18" s="382"/>
      <c r="EHG18" s="383"/>
      <c r="EHH18" s="383"/>
      <c r="EHI18" s="383"/>
      <c r="EHJ18" s="383"/>
      <c r="EHK18" s="383"/>
      <c r="EHL18" s="383"/>
      <c r="EHM18" s="380"/>
      <c r="EHN18" s="376"/>
      <c r="EHO18" s="376"/>
      <c r="EHP18" s="381"/>
      <c r="EHQ18" s="381"/>
      <c r="EHR18" s="382"/>
      <c r="EHS18" s="383"/>
      <c r="EHT18" s="383"/>
      <c r="EHU18" s="383"/>
      <c r="EHV18" s="383"/>
      <c r="EHW18" s="383"/>
      <c r="EHX18" s="383"/>
      <c r="EHY18" s="380"/>
      <c r="EHZ18" s="376"/>
      <c r="EIA18" s="376"/>
      <c r="EIB18" s="381"/>
      <c r="EIC18" s="381"/>
      <c r="EID18" s="382"/>
      <c r="EIE18" s="383"/>
      <c r="EIF18" s="383"/>
      <c r="EIG18" s="383"/>
      <c r="EIH18" s="383"/>
      <c r="EII18" s="383"/>
      <c r="EIJ18" s="383"/>
      <c r="EIK18" s="380"/>
      <c r="EIL18" s="376"/>
      <c r="EIM18" s="376"/>
      <c r="EIN18" s="381"/>
      <c r="EIO18" s="381"/>
      <c r="EIP18" s="382"/>
      <c r="EIQ18" s="383"/>
      <c r="EIR18" s="383"/>
      <c r="EIS18" s="383"/>
      <c r="EIT18" s="383"/>
      <c r="EIU18" s="383"/>
      <c r="EIV18" s="383"/>
      <c r="EIW18" s="380"/>
      <c r="EIX18" s="376"/>
      <c r="EIY18" s="376"/>
      <c r="EIZ18" s="381"/>
      <c r="EJA18" s="381"/>
      <c r="EJB18" s="382"/>
      <c r="EJC18" s="383"/>
      <c r="EJD18" s="383"/>
      <c r="EJE18" s="383"/>
      <c r="EJF18" s="383"/>
      <c r="EJG18" s="383"/>
      <c r="EJH18" s="383"/>
      <c r="EJI18" s="380"/>
      <c r="EJJ18" s="376"/>
      <c r="EJK18" s="376"/>
      <c r="EJL18" s="381"/>
      <c r="EJM18" s="381"/>
      <c r="EJN18" s="382"/>
      <c r="EJO18" s="383"/>
      <c r="EJP18" s="383"/>
      <c r="EJQ18" s="383"/>
      <c r="EJR18" s="383"/>
      <c r="EJS18" s="383"/>
      <c r="EJT18" s="383"/>
      <c r="EJU18" s="380"/>
      <c r="EJV18" s="376"/>
      <c r="EJW18" s="376"/>
      <c r="EJX18" s="381"/>
      <c r="EJY18" s="381"/>
      <c r="EJZ18" s="382"/>
      <c r="EKA18" s="383"/>
      <c r="EKB18" s="383"/>
      <c r="EKC18" s="383"/>
      <c r="EKD18" s="383"/>
      <c r="EKE18" s="383"/>
      <c r="EKF18" s="383"/>
      <c r="EKG18" s="380"/>
      <c r="EKH18" s="376"/>
      <c r="EKI18" s="376"/>
      <c r="EKJ18" s="381"/>
      <c r="EKK18" s="381"/>
      <c r="EKL18" s="382"/>
      <c r="EKM18" s="383"/>
      <c r="EKN18" s="383"/>
      <c r="EKO18" s="383"/>
      <c r="EKP18" s="383"/>
      <c r="EKQ18" s="383"/>
      <c r="EKR18" s="383"/>
      <c r="EKS18" s="380"/>
      <c r="EKT18" s="376"/>
      <c r="EKU18" s="376"/>
      <c r="EKV18" s="381"/>
      <c r="EKW18" s="381"/>
      <c r="EKX18" s="382"/>
      <c r="EKY18" s="383"/>
      <c r="EKZ18" s="383"/>
      <c r="ELA18" s="383"/>
      <c r="ELB18" s="383"/>
      <c r="ELC18" s="383"/>
      <c r="ELD18" s="383"/>
      <c r="ELE18" s="380"/>
      <c r="ELF18" s="376"/>
      <c r="ELG18" s="376"/>
      <c r="ELH18" s="381"/>
      <c r="ELI18" s="381"/>
      <c r="ELJ18" s="382"/>
      <c r="ELK18" s="383"/>
      <c r="ELL18" s="383"/>
      <c r="ELM18" s="383"/>
      <c r="ELN18" s="383"/>
      <c r="ELO18" s="383"/>
      <c r="ELP18" s="383"/>
      <c r="ELQ18" s="380"/>
      <c r="ELR18" s="376"/>
      <c r="ELS18" s="376"/>
      <c r="ELT18" s="381"/>
      <c r="ELU18" s="381"/>
      <c r="ELV18" s="382"/>
      <c r="ELW18" s="383"/>
      <c r="ELX18" s="383"/>
      <c r="ELY18" s="383"/>
      <c r="ELZ18" s="383"/>
      <c r="EMA18" s="383"/>
      <c r="EMB18" s="383"/>
      <c r="EMC18" s="380"/>
      <c r="EMD18" s="376"/>
      <c r="EME18" s="376"/>
      <c r="EMF18" s="381"/>
      <c r="EMG18" s="381"/>
      <c r="EMH18" s="382"/>
      <c r="EMI18" s="383"/>
      <c r="EMJ18" s="383"/>
      <c r="EMK18" s="383"/>
      <c r="EML18" s="383"/>
      <c r="EMM18" s="383"/>
      <c r="EMN18" s="383"/>
      <c r="EMO18" s="380"/>
      <c r="EMP18" s="376"/>
      <c r="EMQ18" s="376"/>
      <c r="EMR18" s="381"/>
      <c r="EMS18" s="381"/>
      <c r="EMT18" s="382"/>
      <c r="EMU18" s="383"/>
      <c r="EMV18" s="383"/>
      <c r="EMW18" s="383"/>
      <c r="EMX18" s="383"/>
      <c r="EMY18" s="383"/>
      <c r="EMZ18" s="383"/>
      <c r="ENA18" s="380"/>
      <c r="ENB18" s="376"/>
      <c r="ENC18" s="376"/>
      <c r="END18" s="381"/>
      <c r="ENE18" s="381"/>
      <c r="ENF18" s="382"/>
      <c r="ENG18" s="383"/>
      <c r="ENH18" s="383"/>
      <c r="ENI18" s="383"/>
      <c r="ENJ18" s="383"/>
      <c r="ENK18" s="383"/>
      <c r="ENL18" s="383"/>
      <c r="ENM18" s="380"/>
      <c r="ENN18" s="376"/>
      <c r="ENO18" s="376"/>
      <c r="ENP18" s="381"/>
      <c r="ENQ18" s="381"/>
      <c r="ENR18" s="382"/>
      <c r="ENS18" s="383"/>
      <c r="ENT18" s="383"/>
      <c r="ENU18" s="383"/>
      <c r="ENV18" s="383"/>
      <c r="ENW18" s="383"/>
      <c r="ENX18" s="383"/>
      <c r="ENY18" s="380"/>
      <c r="ENZ18" s="376"/>
      <c r="EOA18" s="376"/>
      <c r="EOB18" s="381"/>
      <c r="EOC18" s="381"/>
      <c r="EOD18" s="382"/>
      <c r="EOE18" s="383"/>
      <c r="EOF18" s="383"/>
      <c r="EOG18" s="383"/>
      <c r="EOH18" s="383"/>
      <c r="EOI18" s="383"/>
      <c r="EOJ18" s="383"/>
      <c r="EOK18" s="380"/>
      <c r="EOL18" s="376"/>
      <c r="EOM18" s="376"/>
      <c r="EON18" s="381"/>
      <c r="EOO18" s="381"/>
      <c r="EOP18" s="382"/>
      <c r="EOQ18" s="383"/>
      <c r="EOR18" s="383"/>
      <c r="EOS18" s="383"/>
      <c r="EOT18" s="383"/>
      <c r="EOU18" s="383"/>
      <c r="EOV18" s="383"/>
      <c r="EOW18" s="380"/>
      <c r="EOX18" s="376"/>
      <c r="EOY18" s="376"/>
      <c r="EOZ18" s="381"/>
      <c r="EPA18" s="381"/>
      <c r="EPB18" s="382"/>
      <c r="EPC18" s="383"/>
      <c r="EPD18" s="383"/>
      <c r="EPE18" s="383"/>
      <c r="EPF18" s="383"/>
      <c r="EPG18" s="383"/>
      <c r="EPH18" s="383"/>
      <c r="EPI18" s="380"/>
      <c r="EPJ18" s="376"/>
      <c r="EPK18" s="376"/>
      <c r="EPL18" s="381"/>
      <c r="EPM18" s="381"/>
      <c r="EPN18" s="382"/>
      <c r="EPO18" s="383"/>
      <c r="EPP18" s="383"/>
      <c r="EPQ18" s="383"/>
      <c r="EPR18" s="383"/>
      <c r="EPS18" s="383"/>
      <c r="EPT18" s="383"/>
      <c r="EPU18" s="380"/>
      <c r="EPV18" s="376"/>
      <c r="EPW18" s="376"/>
      <c r="EPX18" s="381"/>
      <c r="EPY18" s="381"/>
      <c r="EPZ18" s="382"/>
      <c r="EQA18" s="383"/>
      <c r="EQB18" s="383"/>
      <c r="EQC18" s="383"/>
      <c r="EQD18" s="383"/>
      <c r="EQE18" s="383"/>
      <c r="EQF18" s="383"/>
      <c r="EQG18" s="380"/>
      <c r="EQH18" s="376"/>
      <c r="EQI18" s="376"/>
      <c r="EQJ18" s="381"/>
      <c r="EQK18" s="381"/>
      <c r="EQL18" s="382"/>
      <c r="EQM18" s="383"/>
      <c r="EQN18" s="383"/>
      <c r="EQO18" s="383"/>
      <c r="EQP18" s="383"/>
      <c r="EQQ18" s="383"/>
      <c r="EQR18" s="383"/>
      <c r="EQS18" s="380"/>
      <c r="EQT18" s="376"/>
      <c r="EQU18" s="376"/>
      <c r="EQV18" s="381"/>
      <c r="EQW18" s="381"/>
      <c r="EQX18" s="382"/>
      <c r="EQY18" s="383"/>
      <c r="EQZ18" s="383"/>
      <c r="ERA18" s="383"/>
      <c r="ERB18" s="383"/>
      <c r="ERC18" s="383"/>
      <c r="ERD18" s="383"/>
      <c r="ERE18" s="380"/>
      <c r="ERF18" s="376"/>
      <c r="ERG18" s="376"/>
      <c r="ERH18" s="381"/>
      <c r="ERI18" s="381"/>
      <c r="ERJ18" s="382"/>
      <c r="ERK18" s="383"/>
      <c r="ERL18" s="383"/>
      <c r="ERM18" s="383"/>
      <c r="ERN18" s="383"/>
      <c r="ERO18" s="383"/>
      <c r="ERP18" s="383"/>
      <c r="ERQ18" s="380"/>
      <c r="ERR18" s="376"/>
      <c r="ERS18" s="376"/>
      <c r="ERT18" s="381"/>
      <c r="ERU18" s="381"/>
      <c r="ERV18" s="382"/>
      <c r="ERW18" s="383"/>
      <c r="ERX18" s="383"/>
      <c r="ERY18" s="383"/>
      <c r="ERZ18" s="383"/>
      <c r="ESA18" s="383"/>
      <c r="ESB18" s="383"/>
      <c r="ESC18" s="380"/>
      <c r="ESD18" s="376"/>
      <c r="ESE18" s="376"/>
      <c r="ESF18" s="381"/>
      <c r="ESG18" s="381"/>
      <c r="ESH18" s="382"/>
      <c r="ESI18" s="383"/>
      <c r="ESJ18" s="383"/>
      <c r="ESK18" s="383"/>
      <c r="ESL18" s="383"/>
      <c r="ESM18" s="383"/>
      <c r="ESN18" s="383"/>
      <c r="ESO18" s="380"/>
      <c r="ESP18" s="376"/>
      <c r="ESQ18" s="376"/>
      <c r="ESR18" s="381"/>
      <c r="ESS18" s="381"/>
      <c r="EST18" s="382"/>
      <c r="ESU18" s="383"/>
      <c r="ESV18" s="383"/>
      <c r="ESW18" s="383"/>
      <c r="ESX18" s="383"/>
      <c r="ESY18" s="383"/>
      <c r="ESZ18" s="383"/>
      <c r="ETA18" s="380"/>
      <c r="ETB18" s="376"/>
      <c r="ETC18" s="376"/>
      <c r="ETD18" s="381"/>
      <c r="ETE18" s="381"/>
      <c r="ETF18" s="382"/>
      <c r="ETG18" s="383"/>
      <c r="ETH18" s="383"/>
      <c r="ETI18" s="383"/>
      <c r="ETJ18" s="383"/>
      <c r="ETK18" s="383"/>
      <c r="ETL18" s="383"/>
      <c r="ETM18" s="380"/>
      <c r="ETN18" s="376"/>
      <c r="ETO18" s="376"/>
      <c r="ETP18" s="381"/>
      <c r="ETQ18" s="381"/>
      <c r="ETR18" s="382"/>
      <c r="ETS18" s="383"/>
      <c r="ETT18" s="383"/>
      <c r="ETU18" s="383"/>
      <c r="ETV18" s="383"/>
      <c r="ETW18" s="383"/>
      <c r="ETX18" s="383"/>
      <c r="ETY18" s="380"/>
      <c r="ETZ18" s="376"/>
      <c r="EUA18" s="376"/>
      <c r="EUB18" s="381"/>
      <c r="EUC18" s="381"/>
      <c r="EUD18" s="382"/>
      <c r="EUE18" s="383"/>
      <c r="EUF18" s="383"/>
      <c r="EUG18" s="383"/>
      <c r="EUH18" s="383"/>
      <c r="EUI18" s="383"/>
      <c r="EUJ18" s="383"/>
      <c r="EUK18" s="380"/>
      <c r="EUL18" s="376"/>
      <c r="EUM18" s="376"/>
      <c r="EUN18" s="381"/>
      <c r="EUO18" s="381"/>
      <c r="EUP18" s="382"/>
      <c r="EUQ18" s="383"/>
      <c r="EUR18" s="383"/>
      <c r="EUS18" s="383"/>
      <c r="EUT18" s="383"/>
      <c r="EUU18" s="383"/>
      <c r="EUV18" s="383"/>
      <c r="EUW18" s="380"/>
      <c r="EUX18" s="376"/>
      <c r="EUY18" s="376"/>
      <c r="EUZ18" s="381"/>
      <c r="EVA18" s="381"/>
      <c r="EVB18" s="382"/>
      <c r="EVC18" s="383"/>
      <c r="EVD18" s="383"/>
      <c r="EVE18" s="383"/>
      <c r="EVF18" s="383"/>
      <c r="EVG18" s="383"/>
      <c r="EVH18" s="383"/>
      <c r="EVI18" s="380"/>
      <c r="EVJ18" s="376"/>
      <c r="EVK18" s="376"/>
      <c r="EVL18" s="381"/>
      <c r="EVM18" s="381"/>
      <c r="EVN18" s="382"/>
      <c r="EVO18" s="383"/>
      <c r="EVP18" s="383"/>
      <c r="EVQ18" s="383"/>
      <c r="EVR18" s="383"/>
      <c r="EVS18" s="383"/>
      <c r="EVT18" s="383"/>
      <c r="EVU18" s="380"/>
      <c r="EVV18" s="376"/>
      <c r="EVW18" s="376"/>
      <c r="EVX18" s="381"/>
      <c r="EVY18" s="381"/>
      <c r="EVZ18" s="382"/>
      <c r="EWA18" s="383"/>
      <c r="EWB18" s="383"/>
      <c r="EWC18" s="383"/>
      <c r="EWD18" s="383"/>
      <c r="EWE18" s="383"/>
      <c r="EWF18" s="383"/>
      <c r="EWG18" s="380"/>
      <c r="EWH18" s="376"/>
      <c r="EWI18" s="376"/>
      <c r="EWJ18" s="381"/>
      <c r="EWK18" s="381"/>
      <c r="EWL18" s="382"/>
      <c r="EWM18" s="383"/>
      <c r="EWN18" s="383"/>
      <c r="EWO18" s="383"/>
      <c r="EWP18" s="383"/>
      <c r="EWQ18" s="383"/>
      <c r="EWR18" s="383"/>
      <c r="EWS18" s="380"/>
      <c r="EWT18" s="376"/>
      <c r="EWU18" s="376"/>
      <c r="EWV18" s="381"/>
      <c r="EWW18" s="381"/>
      <c r="EWX18" s="382"/>
      <c r="EWY18" s="383"/>
      <c r="EWZ18" s="383"/>
      <c r="EXA18" s="383"/>
      <c r="EXB18" s="383"/>
      <c r="EXC18" s="383"/>
      <c r="EXD18" s="383"/>
      <c r="EXE18" s="380"/>
      <c r="EXF18" s="376"/>
      <c r="EXG18" s="376"/>
      <c r="EXH18" s="381"/>
      <c r="EXI18" s="381"/>
      <c r="EXJ18" s="382"/>
      <c r="EXK18" s="383"/>
      <c r="EXL18" s="383"/>
      <c r="EXM18" s="383"/>
      <c r="EXN18" s="383"/>
      <c r="EXO18" s="383"/>
      <c r="EXP18" s="383"/>
      <c r="EXQ18" s="380"/>
      <c r="EXR18" s="376"/>
      <c r="EXS18" s="376"/>
      <c r="EXT18" s="381"/>
      <c r="EXU18" s="381"/>
      <c r="EXV18" s="382"/>
      <c r="EXW18" s="383"/>
      <c r="EXX18" s="383"/>
      <c r="EXY18" s="383"/>
      <c r="EXZ18" s="383"/>
      <c r="EYA18" s="383"/>
      <c r="EYB18" s="383"/>
      <c r="EYC18" s="380"/>
      <c r="EYD18" s="376"/>
      <c r="EYE18" s="376"/>
      <c r="EYF18" s="381"/>
      <c r="EYG18" s="381"/>
      <c r="EYH18" s="382"/>
      <c r="EYI18" s="383"/>
      <c r="EYJ18" s="383"/>
      <c r="EYK18" s="383"/>
      <c r="EYL18" s="383"/>
      <c r="EYM18" s="383"/>
      <c r="EYN18" s="383"/>
      <c r="EYO18" s="380"/>
      <c r="EYP18" s="376"/>
      <c r="EYQ18" s="376"/>
      <c r="EYR18" s="381"/>
      <c r="EYS18" s="381"/>
      <c r="EYT18" s="382"/>
      <c r="EYU18" s="383"/>
      <c r="EYV18" s="383"/>
      <c r="EYW18" s="383"/>
      <c r="EYX18" s="383"/>
      <c r="EYY18" s="383"/>
      <c r="EYZ18" s="383"/>
      <c r="EZA18" s="380"/>
      <c r="EZB18" s="376"/>
      <c r="EZC18" s="376"/>
      <c r="EZD18" s="381"/>
      <c r="EZE18" s="381"/>
      <c r="EZF18" s="382"/>
      <c r="EZG18" s="383"/>
      <c r="EZH18" s="383"/>
      <c r="EZI18" s="383"/>
      <c r="EZJ18" s="383"/>
      <c r="EZK18" s="383"/>
      <c r="EZL18" s="383"/>
      <c r="EZM18" s="380"/>
      <c r="EZN18" s="376"/>
      <c r="EZO18" s="376"/>
      <c r="EZP18" s="381"/>
      <c r="EZQ18" s="381"/>
      <c r="EZR18" s="382"/>
      <c r="EZS18" s="383"/>
      <c r="EZT18" s="383"/>
      <c r="EZU18" s="383"/>
      <c r="EZV18" s="383"/>
      <c r="EZW18" s="383"/>
      <c r="EZX18" s="383"/>
      <c r="EZY18" s="380"/>
      <c r="EZZ18" s="376"/>
      <c r="FAA18" s="376"/>
      <c r="FAB18" s="381"/>
      <c r="FAC18" s="381"/>
      <c r="FAD18" s="382"/>
      <c r="FAE18" s="383"/>
      <c r="FAF18" s="383"/>
      <c r="FAG18" s="383"/>
      <c r="FAH18" s="383"/>
      <c r="FAI18" s="383"/>
      <c r="FAJ18" s="383"/>
      <c r="FAK18" s="380"/>
      <c r="FAL18" s="376"/>
      <c r="FAM18" s="376"/>
      <c r="FAN18" s="381"/>
      <c r="FAO18" s="381"/>
      <c r="FAP18" s="382"/>
      <c r="FAQ18" s="383"/>
      <c r="FAR18" s="383"/>
      <c r="FAS18" s="383"/>
      <c r="FAT18" s="383"/>
      <c r="FAU18" s="383"/>
      <c r="FAV18" s="383"/>
      <c r="FAW18" s="380"/>
      <c r="FAX18" s="376"/>
      <c r="FAY18" s="376"/>
      <c r="FAZ18" s="381"/>
      <c r="FBA18" s="381"/>
      <c r="FBB18" s="382"/>
      <c r="FBC18" s="383"/>
      <c r="FBD18" s="383"/>
      <c r="FBE18" s="383"/>
      <c r="FBF18" s="383"/>
      <c r="FBG18" s="383"/>
      <c r="FBH18" s="383"/>
      <c r="FBI18" s="380"/>
      <c r="FBJ18" s="376"/>
      <c r="FBK18" s="376"/>
      <c r="FBL18" s="381"/>
      <c r="FBM18" s="381"/>
      <c r="FBN18" s="382"/>
      <c r="FBO18" s="383"/>
      <c r="FBP18" s="383"/>
      <c r="FBQ18" s="383"/>
      <c r="FBR18" s="383"/>
      <c r="FBS18" s="383"/>
      <c r="FBT18" s="383"/>
      <c r="FBU18" s="380"/>
      <c r="FBV18" s="376"/>
      <c r="FBW18" s="376"/>
      <c r="FBX18" s="381"/>
      <c r="FBY18" s="381"/>
      <c r="FBZ18" s="382"/>
      <c r="FCA18" s="383"/>
      <c r="FCB18" s="383"/>
      <c r="FCC18" s="383"/>
      <c r="FCD18" s="383"/>
      <c r="FCE18" s="383"/>
      <c r="FCF18" s="383"/>
      <c r="FCG18" s="380"/>
      <c r="FCH18" s="376"/>
      <c r="FCI18" s="376"/>
      <c r="FCJ18" s="381"/>
      <c r="FCK18" s="381"/>
      <c r="FCL18" s="382"/>
      <c r="FCM18" s="383"/>
      <c r="FCN18" s="383"/>
      <c r="FCO18" s="383"/>
      <c r="FCP18" s="383"/>
      <c r="FCQ18" s="383"/>
      <c r="FCR18" s="383"/>
      <c r="FCS18" s="380"/>
      <c r="FCT18" s="376"/>
      <c r="FCU18" s="376"/>
      <c r="FCV18" s="381"/>
      <c r="FCW18" s="381"/>
      <c r="FCX18" s="382"/>
      <c r="FCY18" s="383"/>
      <c r="FCZ18" s="383"/>
      <c r="FDA18" s="383"/>
      <c r="FDB18" s="383"/>
      <c r="FDC18" s="383"/>
      <c r="FDD18" s="383"/>
      <c r="FDE18" s="380"/>
      <c r="FDF18" s="376"/>
      <c r="FDG18" s="376"/>
      <c r="FDH18" s="381"/>
      <c r="FDI18" s="381"/>
      <c r="FDJ18" s="382"/>
      <c r="FDK18" s="383"/>
      <c r="FDL18" s="383"/>
      <c r="FDM18" s="383"/>
      <c r="FDN18" s="383"/>
      <c r="FDO18" s="383"/>
      <c r="FDP18" s="383"/>
      <c r="FDQ18" s="380"/>
      <c r="FDR18" s="376"/>
      <c r="FDS18" s="376"/>
      <c r="FDT18" s="381"/>
      <c r="FDU18" s="381"/>
      <c r="FDV18" s="382"/>
      <c r="FDW18" s="383"/>
      <c r="FDX18" s="383"/>
      <c r="FDY18" s="383"/>
      <c r="FDZ18" s="383"/>
      <c r="FEA18" s="383"/>
      <c r="FEB18" s="383"/>
      <c r="FEC18" s="380"/>
      <c r="FED18" s="376"/>
      <c r="FEE18" s="376"/>
      <c r="FEF18" s="381"/>
      <c r="FEG18" s="381"/>
      <c r="FEH18" s="382"/>
      <c r="FEI18" s="383"/>
      <c r="FEJ18" s="383"/>
      <c r="FEK18" s="383"/>
      <c r="FEL18" s="383"/>
      <c r="FEM18" s="383"/>
      <c r="FEN18" s="383"/>
      <c r="FEO18" s="380"/>
      <c r="FEP18" s="376"/>
      <c r="FEQ18" s="376"/>
      <c r="FER18" s="381"/>
      <c r="FES18" s="381"/>
      <c r="FET18" s="382"/>
      <c r="FEU18" s="383"/>
      <c r="FEV18" s="383"/>
      <c r="FEW18" s="383"/>
      <c r="FEX18" s="383"/>
      <c r="FEY18" s="383"/>
      <c r="FEZ18" s="383"/>
      <c r="FFA18" s="380"/>
      <c r="FFB18" s="376"/>
      <c r="FFC18" s="376"/>
      <c r="FFD18" s="381"/>
      <c r="FFE18" s="381"/>
      <c r="FFF18" s="382"/>
      <c r="FFG18" s="383"/>
      <c r="FFH18" s="383"/>
      <c r="FFI18" s="383"/>
      <c r="FFJ18" s="383"/>
      <c r="FFK18" s="383"/>
      <c r="FFL18" s="383"/>
      <c r="FFM18" s="380"/>
      <c r="FFN18" s="376"/>
      <c r="FFO18" s="376"/>
      <c r="FFP18" s="381"/>
      <c r="FFQ18" s="381"/>
      <c r="FFR18" s="382"/>
      <c r="FFS18" s="383"/>
      <c r="FFT18" s="383"/>
      <c r="FFU18" s="383"/>
      <c r="FFV18" s="383"/>
      <c r="FFW18" s="383"/>
      <c r="FFX18" s="383"/>
      <c r="FFY18" s="380"/>
      <c r="FFZ18" s="376"/>
      <c r="FGA18" s="376"/>
      <c r="FGB18" s="381"/>
      <c r="FGC18" s="381"/>
      <c r="FGD18" s="382"/>
      <c r="FGE18" s="383"/>
      <c r="FGF18" s="383"/>
      <c r="FGG18" s="383"/>
      <c r="FGH18" s="383"/>
      <c r="FGI18" s="383"/>
      <c r="FGJ18" s="383"/>
      <c r="FGK18" s="380"/>
      <c r="FGL18" s="376"/>
      <c r="FGM18" s="376"/>
      <c r="FGN18" s="381"/>
      <c r="FGO18" s="381"/>
      <c r="FGP18" s="382"/>
      <c r="FGQ18" s="383"/>
      <c r="FGR18" s="383"/>
      <c r="FGS18" s="383"/>
      <c r="FGT18" s="383"/>
      <c r="FGU18" s="383"/>
      <c r="FGV18" s="383"/>
      <c r="FGW18" s="380"/>
      <c r="FGX18" s="376"/>
      <c r="FGY18" s="376"/>
      <c r="FGZ18" s="381"/>
      <c r="FHA18" s="381"/>
      <c r="FHB18" s="382"/>
      <c r="FHC18" s="383"/>
      <c r="FHD18" s="383"/>
      <c r="FHE18" s="383"/>
      <c r="FHF18" s="383"/>
      <c r="FHG18" s="383"/>
      <c r="FHH18" s="383"/>
      <c r="FHI18" s="380"/>
      <c r="FHJ18" s="376"/>
      <c r="FHK18" s="376"/>
      <c r="FHL18" s="381"/>
      <c r="FHM18" s="381"/>
      <c r="FHN18" s="382"/>
      <c r="FHO18" s="383"/>
      <c r="FHP18" s="383"/>
      <c r="FHQ18" s="383"/>
      <c r="FHR18" s="383"/>
      <c r="FHS18" s="383"/>
      <c r="FHT18" s="383"/>
      <c r="FHU18" s="380"/>
      <c r="FHV18" s="376"/>
      <c r="FHW18" s="376"/>
      <c r="FHX18" s="381"/>
      <c r="FHY18" s="381"/>
      <c r="FHZ18" s="382"/>
      <c r="FIA18" s="383"/>
      <c r="FIB18" s="383"/>
      <c r="FIC18" s="383"/>
      <c r="FID18" s="383"/>
      <c r="FIE18" s="383"/>
      <c r="FIF18" s="383"/>
      <c r="FIG18" s="380"/>
      <c r="FIH18" s="376"/>
      <c r="FII18" s="376"/>
      <c r="FIJ18" s="381"/>
      <c r="FIK18" s="381"/>
      <c r="FIL18" s="382"/>
      <c r="FIM18" s="383"/>
      <c r="FIN18" s="383"/>
      <c r="FIO18" s="383"/>
      <c r="FIP18" s="383"/>
      <c r="FIQ18" s="383"/>
      <c r="FIR18" s="383"/>
      <c r="FIS18" s="380"/>
      <c r="FIT18" s="376"/>
      <c r="FIU18" s="376"/>
      <c r="FIV18" s="381"/>
      <c r="FIW18" s="381"/>
      <c r="FIX18" s="382"/>
      <c r="FIY18" s="383"/>
      <c r="FIZ18" s="383"/>
      <c r="FJA18" s="383"/>
      <c r="FJB18" s="383"/>
      <c r="FJC18" s="383"/>
      <c r="FJD18" s="383"/>
      <c r="FJE18" s="380"/>
      <c r="FJF18" s="376"/>
      <c r="FJG18" s="376"/>
      <c r="FJH18" s="381"/>
      <c r="FJI18" s="381"/>
      <c r="FJJ18" s="382"/>
      <c r="FJK18" s="383"/>
      <c r="FJL18" s="383"/>
      <c r="FJM18" s="383"/>
      <c r="FJN18" s="383"/>
      <c r="FJO18" s="383"/>
      <c r="FJP18" s="383"/>
      <c r="FJQ18" s="380"/>
      <c r="FJR18" s="376"/>
      <c r="FJS18" s="376"/>
      <c r="FJT18" s="381"/>
      <c r="FJU18" s="381"/>
      <c r="FJV18" s="382"/>
      <c r="FJW18" s="383"/>
      <c r="FJX18" s="383"/>
      <c r="FJY18" s="383"/>
      <c r="FJZ18" s="383"/>
      <c r="FKA18" s="383"/>
      <c r="FKB18" s="383"/>
      <c r="FKC18" s="380"/>
      <c r="FKD18" s="376"/>
      <c r="FKE18" s="376"/>
      <c r="FKF18" s="381"/>
      <c r="FKG18" s="381"/>
      <c r="FKH18" s="382"/>
      <c r="FKI18" s="383"/>
      <c r="FKJ18" s="383"/>
      <c r="FKK18" s="383"/>
      <c r="FKL18" s="383"/>
      <c r="FKM18" s="383"/>
      <c r="FKN18" s="383"/>
      <c r="FKO18" s="380"/>
      <c r="FKP18" s="376"/>
      <c r="FKQ18" s="376"/>
      <c r="FKR18" s="381"/>
      <c r="FKS18" s="381"/>
      <c r="FKT18" s="382"/>
      <c r="FKU18" s="383"/>
      <c r="FKV18" s="383"/>
      <c r="FKW18" s="383"/>
      <c r="FKX18" s="383"/>
      <c r="FKY18" s="383"/>
      <c r="FKZ18" s="383"/>
      <c r="FLA18" s="380"/>
      <c r="FLB18" s="376"/>
      <c r="FLC18" s="376"/>
      <c r="FLD18" s="381"/>
      <c r="FLE18" s="381"/>
      <c r="FLF18" s="382"/>
      <c r="FLG18" s="383"/>
      <c r="FLH18" s="383"/>
      <c r="FLI18" s="383"/>
      <c r="FLJ18" s="383"/>
      <c r="FLK18" s="383"/>
      <c r="FLL18" s="383"/>
      <c r="FLM18" s="380"/>
      <c r="FLN18" s="376"/>
      <c r="FLO18" s="376"/>
      <c r="FLP18" s="381"/>
      <c r="FLQ18" s="381"/>
      <c r="FLR18" s="382"/>
      <c r="FLS18" s="383"/>
      <c r="FLT18" s="383"/>
      <c r="FLU18" s="383"/>
      <c r="FLV18" s="383"/>
      <c r="FLW18" s="383"/>
      <c r="FLX18" s="383"/>
      <c r="FLY18" s="380"/>
      <c r="FLZ18" s="376"/>
      <c r="FMA18" s="376"/>
      <c r="FMB18" s="381"/>
      <c r="FMC18" s="381"/>
      <c r="FMD18" s="382"/>
      <c r="FME18" s="383"/>
      <c r="FMF18" s="383"/>
      <c r="FMG18" s="383"/>
      <c r="FMH18" s="383"/>
      <c r="FMI18" s="383"/>
      <c r="FMJ18" s="383"/>
      <c r="FMK18" s="380"/>
      <c r="FML18" s="376"/>
      <c r="FMM18" s="376"/>
      <c r="FMN18" s="381"/>
      <c r="FMO18" s="381"/>
      <c r="FMP18" s="382"/>
      <c r="FMQ18" s="383"/>
      <c r="FMR18" s="383"/>
      <c r="FMS18" s="383"/>
      <c r="FMT18" s="383"/>
      <c r="FMU18" s="383"/>
      <c r="FMV18" s="383"/>
      <c r="FMW18" s="380"/>
      <c r="FMX18" s="376"/>
      <c r="FMY18" s="376"/>
      <c r="FMZ18" s="381"/>
      <c r="FNA18" s="381"/>
      <c r="FNB18" s="382"/>
      <c r="FNC18" s="383"/>
      <c r="FND18" s="383"/>
      <c r="FNE18" s="383"/>
      <c r="FNF18" s="383"/>
      <c r="FNG18" s="383"/>
      <c r="FNH18" s="383"/>
      <c r="FNI18" s="380"/>
      <c r="FNJ18" s="376"/>
      <c r="FNK18" s="376"/>
      <c r="FNL18" s="381"/>
      <c r="FNM18" s="381"/>
      <c r="FNN18" s="382"/>
      <c r="FNO18" s="383"/>
      <c r="FNP18" s="383"/>
      <c r="FNQ18" s="383"/>
      <c r="FNR18" s="383"/>
      <c r="FNS18" s="383"/>
      <c r="FNT18" s="383"/>
      <c r="FNU18" s="380"/>
      <c r="FNV18" s="376"/>
      <c r="FNW18" s="376"/>
      <c r="FNX18" s="381"/>
      <c r="FNY18" s="381"/>
      <c r="FNZ18" s="382"/>
      <c r="FOA18" s="383"/>
      <c r="FOB18" s="383"/>
      <c r="FOC18" s="383"/>
      <c r="FOD18" s="383"/>
      <c r="FOE18" s="383"/>
      <c r="FOF18" s="383"/>
      <c r="FOG18" s="380"/>
      <c r="FOH18" s="376"/>
      <c r="FOI18" s="376"/>
      <c r="FOJ18" s="381"/>
      <c r="FOK18" s="381"/>
      <c r="FOL18" s="382"/>
      <c r="FOM18" s="383"/>
      <c r="FON18" s="383"/>
      <c r="FOO18" s="383"/>
      <c r="FOP18" s="383"/>
      <c r="FOQ18" s="383"/>
      <c r="FOR18" s="383"/>
      <c r="FOS18" s="380"/>
      <c r="FOT18" s="376"/>
      <c r="FOU18" s="376"/>
      <c r="FOV18" s="381"/>
      <c r="FOW18" s="381"/>
      <c r="FOX18" s="382"/>
      <c r="FOY18" s="383"/>
      <c r="FOZ18" s="383"/>
      <c r="FPA18" s="383"/>
      <c r="FPB18" s="383"/>
      <c r="FPC18" s="383"/>
      <c r="FPD18" s="383"/>
      <c r="FPE18" s="380"/>
      <c r="FPF18" s="376"/>
      <c r="FPG18" s="376"/>
      <c r="FPH18" s="381"/>
      <c r="FPI18" s="381"/>
      <c r="FPJ18" s="382"/>
      <c r="FPK18" s="383"/>
      <c r="FPL18" s="383"/>
      <c r="FPM18" s="383"/>
      <c r="FPN18" s="383"/>
      <c r="FPO18" s="383"/>
      <c r="FPP18" s="383"/>
      <c r="FPQ18" s="380"/>
      <c r="FPR18" s="376"/>
      <c r="FPS18" s="376"/>
      <c r="FPT18" s="381"/>
      <c r="FPU18" s="381"/>
      <c r="FPV18" s="382"/>
      <c r="FPW18" s="383"/>
      <c r="FPX18" s="383"/>
      <c r="FPY18" s="383"/>
      <c r="FPZ18" s="383"/>
      <c r="FQA18" s="383"/>
      <c r="FQB18" s="383"/>
      <c r="FQC18" s="380"/>
      <c r="FQD18" s="376"/>
      <c r="FQE18" s="376"/>
      <c r="FQF18" s="381"/>
      <c r="FQG18" s="381"/>
      <c r="FQH18" s="382"/>
      <c r="FQI18" s="383"/>
      <c r="FQJ18" s="383"/>
      <c r="FQK18" s="383"/>
      <c r="FQL18" s="383"/>
      <c r="FQM18" s="383"/>
      <c r="FQN18" s="383"/>
      <c r="FQO18" s="380"/>
      <c r="FQP18" s="376"/>
      <c r="FQQ18" s="376"/>
      <c r="FQR18" s="381"/>
      <c r="FQS18" s="381"/>
      <c r="FQT18" s="382"/>
      <c r="FQU18" s="383"/>
      <c r="FQV18" s="383"/>
      <c r="FQW18" s="383"/>
      <c r="FQX18" s="383"/>
      <c r="FQY18" s="383"/>
      <c r="FQZ18" s="383"/>
      <c r="FRA18" s="380"/>
      <c r="FRB18" s="376"/>
      <c r="FRC18" s="376"/>
      <c r="FRD18" s="381"/>
      <c r="FRE18" s="381"/>
      <c r="FRF18" s="382"/>
      <c r="FRG18" s="383"/>
      <c r="FRH18" s="383"/>
      <c r="FRI18" s="383"/>
      <c r="FRJ18" s="383"/>
      <c r="FRK18" s="383"/>
      <c r="FRL18" s="383"/>
      <c r="FRM18" s="380"/>
      <c r="FRN18" s="376"/>
      <c r="FRO18" s="376"/>
      <c r="FRP18" s="381"/>
      <c r="FRQ18" s="381"/>
      <c r="FRR18" s="382"/>
      <c r="FRS18" s="383"/>
      <c r="FRT18" s="383"/>
      <c r="FRU18" s="383"/>
      <c r="FRV18" s="383"/>
      <c r="FRW18" s="383"/>
      <c r="FRX18" s="383"/>
      <c r="FRY18" s="380"/>
      <c r="FRZ18" s="376"/>
      <c r="FSA18" s="376"/>
      <c r="FSB18" s="381"/>
      <c r="FSC18" s="381"/>
      <c r="FSD18" s="382"/>
      <c r="FSE18" s="383"/>
      <c r="FSF18" s="383"/>
      <c r="FSG18" s="383"/>
      <c r="FSH18" s="383"/>
      <c r="FSI18" s="383"/>
      <c r="FSJ18" s="383"/>
      <c r="FSK18" s="380"/>
      <c r="FSL18" s="376"/>
      <c r="FSM18" s="376"/>
      <c r="FSN18" s="381"/>
      <c r="FSO18" s="381"/>
      <c r="FSP18" s="382"/>
      <c r="FSQ18" s="383"/>
      <c r="FSR18" s="383"/>
      <c r="FSS18" s="383"/>
      <c r="FST18" s="383"/>
      <c r="FSU18" s="383"/>
      <c r="FSV18" s="383"/>
      <c r="FSW18" s="380"/>
      <c r="FSX18" s="376"/>
      <c r="FSY18" s="376"/>
      <c r="FSZ18" s="381"/>
      <c r="FTA18" s="381"/>
      <c r="FTB18" s="382"/>
      <c r="FTC18" s="383"/>
      <c r="FTD18" s="383"/>
      <c r="FTE18" s="383"/>
      <c r="FTF18" s="383"/>
      <c r="FTG18" s="383"/>
      <c r="FTH18" s="383"/>
      <c r="FTI18" s="380"/>
      <c r="FTJ18" s="376"/>
      <c r="FTK18" s="376"/>
      <c r="FTL18" s="381"/>
      <c r="FTM18" s="381"/>
      <c r="FTN18" s="382"/>
      <c r="FTO18" s="383"/>
      <c r="FTP18" s="383"/>
      <c r="FTQ18" s="383"/>
      <c r="FTR18" s="383"/>
      <c r="FTS18" s="383"/>
      <c r="FTT18" s="383"/>
      <c r="FTU18" s="380"/>
      <c r="FTV18" s="376"/>
      <c r="FTW18" s="376"/>
      <c r="FTX18" s="381"/>
      <c r="FTY18" s="381"/>
      <c r="FTZ18" s="382"/>
      <c r="FUA18" s="383"/>
      <c r="FUB18" s="383"/>
      <c r="FUC18" s="383"/>
      <c r="FUD18" s="383"/>
      <c r="FUE18" s="383"/>
      <c r="FUF18" s="383"/>
      <c r="FUG18" s="380"/>
      <c r="FUH18" s="376"/>
      <c r="FUI18" s="376"/>
      <c r="FUJ18" s="381"/>
      <c r="FUK18" s="381"/>
      <c r="FUL18" s="382"/>
      <c r="FUM18" s="383"/>
      <c r="FUN18" s="383"/>
      <c r="FUO18" s="383"/>
      <c r="FUP18" s="383"/>
      <c r="FUQ18" s="383"/>
      <c r="FUR18" s="383"/>
      <c r="FUS18" s="380"/>
      <c r="FUT18" s="376"/>
      <c r="FUU18" s="376"/>
      <c r="FUV18" s="381"/>
      <c r="FUW18" s="381"/>
      <c r="FUX18" s="382"/>
      <c r="FUY18" s="383"/>
      <c r="FUZ18" s="383"/>
      <c r="FVA18" s="383"/>
      <c r="FVB18" s="383"/>
      <c r="FVC18" s="383"/>
      <c r="FVD18" s="383"/>
      <c r="FVE18" s="380"/>
      <c r="FVF18" s="376"/>
      <c r="FVG18" s="376"/>
      <c r="FVH18" s="381"/>
      <c r="FVI18" s="381"/>
      <c r="FVJ18" s="382"/>
      <c r="FVK18" s="383"/>
      <c r="FVL18" s="383"/>
      <c r="FVM18" s="383"/>
      <c r="FVN18" s="383"/>
      <c r="FVO18" s="383"/>
      <c r="FVP18" s="383"/>
      <c r="FVQ18" s="380"/>
      <c r="FVR18" s="376"/>
      <c r="FVS18" s="376"/>
      <c r="FVT18" s="381"/>
      <c r="FVU18" s="381"/>
      <c r="FVV18" s="382"/>
      <c r="FVW18" s="383"/>
      <c r="FVX18" s="383"/>
      <c r="FVY18" s="383"/>
      <c r="FVZ18" s="383"/>
      <c r="FWA18" s="383"/>
      <c r="FWB18" s="383"/>
      <c r="FWC18" s="380"/>
      <c r="FWD18" s="376"/>
      <c r="FWE18" s="376"/>
      <c r="FWF18" s="381"/>
      <c r="FWG18" s="381"/>
      <c r="FWH18" s="382"/>
      <c r="FWI18" s="383"/>
      <c r="FWJ18" s="383"/>
      <c r="FWK18" s="383"/>
      <c r="FWL18" s="383"/>
      <c r="FWM18" s="383"/>
      <c r="FWN18" s="383"/>
      <c r="FWO18" s="380"/>
      <c r="FWP18" s="376"/>
      <c r="FWQ18" s="376"/>
      <c r="FWR18" s="381"/>
      <c r="FWS18" s="381"/>
      <c r="FWT18" s="382"/>
      <c r="FWU18" s="383"/>
      <c r="FWV18" s="383"/>
      <c r="FWW18" s="383"/>
      <c r="FWX18" s="383"/>
      <c r="FWY18" s="383"/>
      <c r="FWZ18" s="383"/>
      <c r="FXA18" s="380"/>
      <c r="FXB18" s="376"/>
      <c r="FXC18" s="376"/>
      <c r="FXD18" s="381"/>
      <c r="FXE18" s="381"/>
      <c r="FXF18" s="382"/>
      <c r="FXG18" s="383"/>
      <c r="FXH18" s="383"/>
      <c r="FXI18" s="383"/>
      <c r="FXJ18" s="383"/>
      <c r="FXK18" s="383"/>
      <c r="FXL18" s="383"/>
      <c r="FXM18" s="380"/>
      <c r="FXN18" s="376"/>
      <c r="FXO18" s="376"/>
      <c r="FXP18" s="381"/>
      <c r="FXQ18" s="381"/>
      <c r="FXR18" s="382"/>
      <c r="FXS18" s="383"/>
      <c r="FXT18" s="383"/>
      <c r="FXU18" s="383"/>
      <c r="FXV18" s="383"/>
      <c r="FXW18" s="383"/>
      <c r="FXX18" s="383"/>
      <c r="FXY18" s="380"/>
      <c r="FXZ18" s="376"/>
      <c r="FYA18" s="376"/>
      <c r="FYB18" s="381"/>
      <c r="FYC18" s="381"/>
      <c r="FYD18" s="382"/>
      <c r="FYE18" s="383"/>
      <c r="FYF18" s="383"/>
      <c r="FYG18" s="383"/>
      <c r="FYH18" s="383"/>
      <c r="FYI18" s="383"/>
      <c r="FYJ18" s="383"/>
      <c r="FYK18" s="380"/>
      <c r="FYL18" s="376"/>
      <c r="FYM18" s="376"/>
      <c r="FYN18" s="381"/>
      <c r="FYO18" s="381"/>
      <c r="FYP18" s="382"/>
      <c r="FYQ18" s="383"/>
      <c r="FYR18" s="383"/>
      <c r="FYS18" s="383"/>
      <c r="FYT18" s="383"/>
      <c r="FYU18" s="383"/>
      <c r="FYV18" s="383"/>
      <c r="FYW18" s="380"/>
      <c r="FYX18" s="376"/>
      <c r="FYY18" s="376"/>
      <c r="FYZ18" s="381"/>
      <c r="FZA18" s="381"/>
      <c r="FZB18" s="382"/>
      <c r="FZC18" s="383"/>
      <c r="FZD18" s="383"/>
      <c r="FZE18" s="383"/>
      <c r="FZF18" s="383"/>
      <c r="FZG18" s="383"/>
      <c r="FZH18" s="383"/>
      <c r="FZI18" s="380"/>
      <c r="FZJ18" s="376"/>
      <c r="FZK18" s="376"/>
      <c r="FZL18" s="381"/>
      <c r="FZM18" s="381"/>
      <c r="FZN18" s="382"/>
      <c r="FZO18" s="383"/>
      <c r="FZP18" s="383"/>
      <c r="FZQ18" s="383"/>
      <c r="FZR18" s="383"/>
      <c r="FZS18" s="383"/>
      <c r="FZT18" s="383"/>
      <c r="FZU18" s="380"/>
      <c r="FZV18" s="376"/>
      <c r="FZW18" s="376"/>
      <c r="FZX18" s="381"/>
      <c r="FZY18" s="381"/>
      <c r="FZZ18" s="382"/>
      <c r="GAA18" s="383"/>
      <c r="GAB18" s="383"/>
      <c r="GAC18" s="383"/>
      <c r="GAD18" s="383"/>
      <c r="GAE18" s="383"/>
      <c r="GAF18" s="383"/>
      <c r="GAG18" s="380"/>
      <c r="GAH18" s="376"/>
      <c r="GAI18" s="376"/>
      <c r="GAJ18" s="381"/>
      <c r="GAK18" s="381"/>
      <c r="GAL18" s="382"/>
      <c r="GAM18" s="383"/>
      <c r="GAN18" s="383"/>
      <c r="GAO18" s="383"/>
      <c r="GAP18" s="383"/>
      <c r="GAQ18" s="383"/>
      <c r="GAR18" s="383"/>
      <c r="GAS18" s="380"/>
      <c r="GAT18" s="376"/>
      <c r="GAU18" s="376"/>
      <c r="GAV18" s="381"/>
      <c r="GAW18" s="381"/>
      <c r="GAX18" s="382"/>
      <c r="GAY18" s="383"/>
      <c r="GAZ18" s="383"/>
      <c r="GBA18" s="383"/>
      <c r="GBB18" s="383"/>
      <c r="GBC18" s="383"/>
      <c r="GBD18" s="383"/>
      <c r="GBE18" s="380"/>
      <c r="GBF18" s="376"/>
      <c r="GBG18" s="376"/>
      <c r="GBH18" s="381"/>
      <c r="GBI18" s="381"/>
      <c r="GBJ18" s="382"/>
      <c r="GBK18" s="383"/>
      <c r="GBL18" s="383"/>
      <c r="GBM18" s="383"/>
      <c r="GBN18" s="383"/>
      <c r="GBO18" s="383"/>
      <c r="GBP18" s="383"/>
      <c r="GBQ18" s="380"/>
      <c r="GBR18" s="376"/>
      <c r="GBS18" s="376"/>
      <c r="GBT18" s="381"/>
      <c r="GBU18" s="381"/>
      <c r="GBV18" s="382"/>
      <c r="GBW18" s="383"/>
      <c r="GBX18" s="383"/>
      <c r="GBY18" s="383"/>
      <c r="GBZ18" s="383"/>
      <c r="GCA18" s="383"/>
      <c r="GCB18" s="383"/>
      <c r="GCC18" s="380"/>
      <c r="GCD18" s="376"/>
      <c r="GCE18" s="376"/>
      <c r="GCF18" s="381"/>
      <c r="GCG18" s="381"/>
      <c r="GCH18" s="382"/>
      <c r="GCI18" s="383"/>
      <c r="GCJ18" s="383"/>
      <c r="GCK18" s="383"/>
      <c r="GCL18" s="383"/>
      <c r="GCM18" s="383"/>
      <c r="GCN18" s="383"/>
      <c r="GCO18" s="380"/>
      <c r="GCP18" s="376"/>
      <c r="GCQ18" s="376"/>
      <c r="GCR18" s="381"/>
      <c r="GCS18" s="381"/>
      <c r="GCT18" s="382"/>
      <c r="GCU18" s="383"/>
      <c r="GCV18" s="383"/>
      <c r="GCW18" s="383"/>
      <c r="GCX18" s="383"/>
      <c r="GCY18" s="383"/>
      <c r="GCZ18" s="383"/>
      <c r="GDA18" s="380"/>
      <c r="GDB18" s="376"/>
      <c r="GDC18" s="376"/>
      <c r="GDD18" s="381"/>
      <c r="GDE18" s="381"/>
      <c r="GDF18" s="382"/>
      <c r="GDG18" s="383"/>
      <c r="GDH18" s="383"/>
      <c r="GDI18" s="383"/>
      <c r="GDJ18" s="383"/>
      <c r="GDK18" s="383"/>
      <c r="GDL18" s="383"/>
      <c r="GDM18" s="380"/>
      <c r="GDN18" s="376"/>
      <c r="GDO18" s="376"/>
      <c r="GDP18" s="381"/>
      <c r="GDQ18" s="381"/>
      <c r="GDR18" s="382"/>
      <c r="GDS18" s="383"/>
      <c r="GDT18" s="383"/>
      <c r="GDU18" s="383"/>
      <c r="GDV18" s="383"/>
      <c r="GDW18" s="383"/>
      <c r="GDX18" s="383"/>
      <c r="GDY18" s="380"/>
      <c r="GDZ18" s="376"/>
      <c r="GEA18" s="376"/>
      <c r="GEB18" s="381"/>
      <c r="GEC18" s="381"/>
      <c r="GED18" s="382"/>
      <c r="GEE18" s="383"/>
      <c r="GEF18" s="383"/>
      <c r="GEG18" s="383"/>
      <c r="GEH18" s="383"/>
      <c r="GEI18" s="383"/>
      <c r="GEJ18" s="383"/>
      <c r="GEK18" s="380"/>
      <c r="GEL18" s="376"/>
      <c r="GEM18" s="376"/>
      <c r="GEN18" s="381"/>
      <c r="GEO18" s="381"/>
      <c r="GEP18" s="382"/>
      <c r="GEQ18" s="383"/>
      <c r="GER18" s="383"/>
      <c r="GES18" s="383"/>
      <c r="GET18" s="383"/>
      <c r="GEU18" s="383"/>
      <c r="GEV18" s="383"/>
      <c r="GEW18" s="380"/>
      <c r="GEX18" s="376"/>
      <c r="GEY18" s="376"/>
      <c r="GEZ18" s="381"/>
      <c r="GFA18" s="381"/>
      <c r="GFB18" s="382"/>
      <c r="GFC18" s="383"/>
      <c r="GFD18" s="383"/>
      <c r="GFE18" s="383"/>
      <c r="GFF18" s="383"/>
      <c r="GFG18" s="383"/>
      <c r="GFH18" s="383"/>
      <c r="GFI18" s="380"/>
      <c r="GFJ18" s="376"/>
      <c r="GFK18" s="376"/>
      <c r="GFL18" s="381"/>
      <c r="GFM18" s="381"/>
      <c r="GFN18" s="382"/>
      <c r="GFO18" s="383"/>
      <c r="GFP18" s="383"/>
      <c r="GFQ18" s="383"/>
      <c r="GFR18" s="383"/>
      <c r="GFS18" s="383"/>
      <c r="GFT18" s="383"/>
      <c r="GFU18" s="380"/>
      <c r="GFV18" s="376"/>
      <c r="GFW18" s="376"/>
      <c r="GFX18" s="381"/>
      <c r="GFY18" s="381"/>
      <c r="GFZ18" s="382"/>
      <c r="GGA18" s="383"/>
      <c r="GGB18" s="383"/>
      <c r="GGC18" s="383"/>
      <c r="GGD18" s="383"/>
      <c r="GGE18" s="383"/>
      <c r="GGF18" s="383"/>
      <c r="GGG18" s="380"/>
      <c r="GGH18" s="376"/>
      <c r="GGI18" s="376"/>
      <c r="GGJ18" s="381"/>
      <c r="GGK18" s="381"/>
      <c r="GGL18" s="382"/>
      <c r="GGM18" s="383"/>
      <c r="GGN18" s="383"/>
      <c r="GGO18" s="383"/>
      <c r="GGP18" s="383"/>
      <c r="GGQ18" s="383"/>
      <c r="GGR18" s="383"/>
      <c r="GGS18" s="380"/>
      <c r="GGT18" s="376"/>
      <c r="GGU18" s="376"/>
      <c r="GGV18" s="381"/>
      <c r="GGW18" s="381"/>
      <c r="GGX18" s="382"/>
      <c r="GGY18" s="383"/>
      <c r="GGZ18" s="383"/>
      <c r="GHA18" s="383"/>
      <c r="GHB18" s="383"/>
      <c r="GHC18" s="383"/>
      <c r="GHD18" s="383"/>
      <c r="GHE18" s="380"/>
      <c r="GHF18" s="376"/>
      <c r="GHG18" s="376"/>
      <c r="GHH18" s="381"/>
      <c r="GHI18" s="381"/>
      <c r="GHJ18" s="382"/>
      <c r="GHK18" s="383"/>
      <c r="GHL18" s="383"/>
      <c r="GHM18" s="383"/>
      <c r="GHN18" s="383"/>
      <c r="GHO18" s="383"/>
      <c r="GHP18" s="383"/>
      <c r="GHQ18" s="380"/>
      <c r="GHR18" s="376"/>
      <c r="GHS18" s="376"/>
      <c r="GHT18" s="381"/>
      <c r="GHU18" s="381"/>
      <c r="GHV18" s="382"/>
      <c r="GHW18" s="383"/>
      <c r="GHX18" s="383"/>
      <c r="GHY18" s="383"/>
      <c r="GHZ18" s="383"/>
      <c r="GIA18" s="383"/>
      <c r="GIB18" s="383"/>
      <c r="GIC18" s="380"/>
      <c r="GID18" s="376"/>
      <c r="GIE18" s="376"/>
      <c r="GIF18" s="381"/>
      <c r="GIG18" s="381"/>
      <c r="GIH18" s="382"/>
      <c r="GII18" s="383"/>
      <c r="GIJ18" s="383"/>
      <c r="GIK18" s="383"/>
      <c r="GIL18" s="383"/>
      <c r="GIM18" s="383"/>
      <c r="GIN18" s="383"/>
      <c r="GIO18" s="380"/>
      <c r="GIP18" s="376"/>
      <c r="GIQ18" s="376"/>
      <c r="GIR18" s="381"/>
      <c r="GIS18" s="381"/>
      <c r="GIT18" s="382"/>
      <c r="GIU18" s="383"/>
      <c r="GIV18" s="383"/>
      <c r="GIW18" s="383"/>
      <c r="GIX18" s="383"/>
      <c r="GIY18" s="383"/>
      <c r="GIZ18" s="383"/>
      <c r="GJA18" s="380"/>
      <c r="GJB18" s="376"/>
      <c r="GJC18" s="376"/>
      <c r="GJD18" s="381"/>
      <c r="GJE18" s="381"/>
      <c r="GJF18" s="382"/>
      <c r="GJG18" s="383"/>
      <c r="GJH18" s="383"/>
      <c r="GJI18" s="383"/>
      <c r="GJJ18" s="383"/>
      <c r="GJK18" s="383"/>
      <c r="GJL18" s="383"/>
      <c r="GJM18" s="380"/>
      <c r="GJN18" s="376"/>
      <c r="GJO18" s="376"/>
      <c r="GJP18" s="381"/>
      <c r="GJQ18" s="381"/>
      <c r="GJR18" s="382"/>
      <c r="GJS18" s="383"/>
      <c r="GJT18" s="383"/>
      <c r="GJU18" s="383"/>
      <c r="GJV18" s="383"/>
      <c r="GJW18" s="383"/>
      <c r="GJX18" s="383"/>
      <c r="GJY18" s="380"/>
      <c r="GJZ18" s="376"/>
      <c r="GKA18" s="376"/>
      <c r="GKB18" s="381"/>
      <c r="GKC18" s="381"/>
      <c r="GKD18" s="382"/>
      <c r="GKE18" s="383"/>
      <c r="GKF18" s="383"/>
      <c r="GKG18" s="383"/>
      <c r="GKH18" s="383"/>
      <c r="GKI18" s="383"/>
      <c r="GKJ18" s="383"/>
      <c r="GKK18" s="380"/>
      <c r="GKL18" s="376"/>
      <c r="GKM18" s="376"/>
      <c r="GKN18" s="381"/>
      <c r="GKO18" s="381"/>
      <c r="GKP18" s="382"/>
      <c r="GKQ18" s="383"/>
      <c r="GKR18" s="383"/>
      <c r="GKS18" s="383"/>
      <c r="GKT18" s="383"/>
      <c r="GKU18" s="383"/>
      <c r="GKV18" s="383"/>
      <c r="GKW18" s="380"/>
      <c r="GKX18" s="376"/>
      <c r="GKY18" s="376"/>
      <c r="GKZ18" s="381"/>
      <c r="GLA18" s="381"/>
      <c r="GLB18" s="382"/>
      <c r="GLC18" s="383"/>
      <c r="GLD18" s="383"/>
      <c r="GLE18" s="383"/>
      <c r="GLF18" s="383"/>
      <c r="GLG18" s="383"/>
      <c r="GLH18" s="383"/>
      <c r="GLI18" s="380"/>
      <c r="GLJ18" s="376"/>
      <c r="GLK18" s="376"/>
      <c r="GLL18" s="381"/>
      <c r="GLM18" s="381"/>
      <c r="GLN18" s="382"/>
      <c r="GLO18" s="383"/>
      <c r="GLP18" s="383"/>
      <c r="GLQ18" s="383"/>
      <c r="GLR18" s="383"/>
      <c r="GLS18" s="383"/>
      <c r="GLT18" s="383"/>
      <c r="GLU18" s="380"/>
      <c r="GLV18" s="376"/>
      <c r="GLW18" s="376"/>
      <c r="GLX18" s="381"/>
      <c r="GLY18" s="381"/>
      <c r="GLZ18" s="382"/>
      <c r="GMA18" s="383"/>
      <c r="GMB18" s="383"/>
      <c r="GMC18" s="383"/>
      <c r="GMD18" s="383"/>
      <c r="GME18" s="383"/>
      <c r="GMF18" s="383"/>
      <c r="GMG18" s="380"/>
      <c r="GMH18" s="376"/>
      <c r="GMI18" s="376"/>
      <c r="GMJ18" s="381"/>
      <c r="GMK18" s="381"/>
      <c r="GML18" s="382"/>
      <c r="GMM18" s="383"/>
      <c r="GMN18" s="383"/>
      <c r="GMO18" s="383"/>
      <c r="GMP18" s="383"/>
      <c r="GMQ18" s="383"/>
      <c r="GMR18" s="383"/>
      <c r="GMS18" s="380"/>
      <c r="GMT18" s="376"/>
      <c r="GMU18" s="376"/>
      <c r="GMV18" s="381"/>
      <c r="GMW18" s="381"/>
      <c r="GMX18" s="382"/>
      <c r="GMY18" s="383"/>
      <c r="GMZ18" s="383"/>
      <c r="GNA18" s="383"/>
      <c r="GNB18" s="383"/>
      <c r="GNC18" s="383"/>
      <c r="GND18" s="383"/>
      <c r="GNE18" s="380"/>
      <c r="GNF18" s="376"/>
      <c r="GNG18" s="376"/>
      <c r="GNH18" s="381"/>
      <c r="GNI18" s="381"/>
      <c r="GNJ18" s="382"/>
      <c r="GNK18" s="383"/>
      <c r="GNL18" s="383"/>
      <c r="GNM18" s="383"/>
      <c r="GNN18" s="383"/>
      <c r="GNO18" s="383"/>
      <c r="GNP18" s="383"/>
      <c r="GNQ18" s="380"/>
      <c r="GNR18" s="376"/>
      <c r="GNS18" s="376"/>
      <c r="GNT18" s="381"/>
      <c r="GNU18" s="381"/>
      <c r="GNV18" s="382"/>
      <c r="GNW18" s="383"/>
      <c r="GNX18" s="383"/>
      <c r="GNY18" s="383"/>
      <c r="GNZ18" s="383"/>
      <c r="GOA18" s="383"/>
      <c r="GOB18" s="383"/>
      <c r="GOC18" s="380"/>
      <c r="GOD18" s="376"/>
      <c r="GOE18" s="376"/>
      <c r="GOF18" s="381"/>
      <c r="GOG18" s="381"/>
      <c r="GOH18" s="382"/>
      <c r="GOI18" s="383"/>
      <c r="GOJ18" s="383"/>
      <c r="GOK18" s="383"/>
      <c r="GOL18" s="383"/>
      <c r="GOM18" s="383"/>
      <c r="GON18" s="383"/>
      <c r="GOO18" s="380"/>
      <c r="GOP18" s="376"/>
      <c r="GOQ18" s="376"/>
      <c r="GOR18" s="381"/>
      <c r="GOS18" s="381"/>
      <c r="GOT18" s="382"/>
      <c r="GOU18" s="383"/>
      <c r="GOV18" s="383"/>
      <c r="GOW18" s="383"/>
      <c r="GOX18" s="383"/>
      <c r="GOY18" s="383"/>
      <c r="GOZ18" s="383"/>
      <c r="GPA18" s="380"/>
      <c r="GPB18" s="376"/>
      <c r="GPC18" s="376"/>
      <c r="GPD18" s="381"/>
      <c r="GPE18" s="381"/>
      <c r="GPF18" s="382"/>
      <c r="GPG18" s="383"/>
      <c r="GPH18" s="383"/>
      <c r="GPI18" s="383"/>
      <c r="GPJ18" s="383"/>
      <c r="GPK18" s="383"/>
      <c r="GPL18" s="383"/>
      <c r="GPM18" s="380"/>
      <c r="GPN18" s="376"/>
      <c r="GPO18" s="376"/>
      <c r="GPP18" s="381"/>
      <c r="GPQ18" s="381"/>
      <c r="GPR18" s="382"/>
      <c r="GPS18" s="383"/>
      <c r="GPT18" s="383"/>
      <c r="GPU18" s="383"/>
      <c r="GPV18" s="383"/>
      <c r="GPW18" s="383"/>
      <c r="GPX18" s="383"/>
      <c r="GPY18" s="380"/>
      <c r="GPZ18" s="376"/>
      <c r="GQA18" s="376"/>
      <c r="GQB18" s="381"/>
      <c r="GQC18" s="381"/>
      <c r="GQD18" s="382"/>
      <c r="GQE18" s="383"/>
      <c r="GQF18" s="383"/>
      <c r="GQG18" s="383"/>
      <c r="GQH18" s="383"/>
      <c r="GQI18" s="383"/>
      <c r="GQJ18" s="383"/>
      <c r="GQK18" s="380"/>
      <c r="GQL18" s="376"/>
      <c r="GQM18" s="376"/>
      <c r="GQN18" s="381"/>
      <c r="GQO18" s="381"/>
      <c r="GQP18" s="382"/>
      <c r="GQQ18" s="383"/>
      <c r="GQR18" s="383"/>
      <c r="GQS18" s="383"/>
      <c r="GQT18" s="383"/>
      <c r="GQU18" s="383"/>
      <c r="GQV18" s="383"/>
      <c r="GQW18" s="380"/>
      <c r="GQX18" s="376"/>
      <c r="GQY18" s="376"/>
      <c r="GQZ18" s="381"/>
      <c r="GRA18" s="381"/>
      <c r="GRB18" s="382"/>
      <c r="GRC18" s="383"/>
      <c r="GRD18" s="383"/>
      <c r="GRE18" s="383"/>
      <c r="GRF18" s="383"/>
      <c r="GRG18" s="383"/>
      <c r="GRH18" s="383"/>
      <c r="GRI18" s="380"/>
      <c r="GRJ18" s="376"/>
      <c r="GRK18" s="376"/>
      <c r="GRL18" s="381"/>
      <c r="GRM18" s="381"/>
      <c r="GRN18" s="382"/>
      <c r="GRO18" s="383"/>
      <c r="GRP18" s="383"/>
      <c r="GRQ18" s="383"/>
      <c r="GRR18" s="383"/>
      <c r="GRS18" s="383"/>
      <c r="GRT18" s="383"/>
      <c r="GRU18" s="380"/>
      <c r="GRV18" s="376"/>
      <c r="GRW18" s="376"/>
      <c r="GRX18" s="381"/>
      <c r="GRY18" s="381"/>
      <c r="GRZ18" s="382"/>
      <c r="GSA18" s="383"/>
      <c r="GSB18" s="383"/>
      <c r="GSC18" s="383"/>
      <c r="GSD18" s="383"/>
      <c r="GSE18" s="383"/>
      <c r="GSF18" s="383"/>
      <c r="GSG18" s="380"/>
      <c r="GSH18" s="376"/>
      <c r="GSI18" s="376"/>
      <c r="GSJ18" s="381"/>
      <c r="GSK18" s="381"/>
      <c r="GSL18" s="382"/>
      <c r="GSM18" s="383"/>
      <c r="GSN18" s="383"/>
      <c r="GSO18" s="383"/>
      <c r="GSP18" s="383"/>
      <c r="GSQ18" s="383"/>
      <c r="GSR18" s="383"/>
      <c r="GSS18" s="380"/>
      <c r="GST18" s="376"/>
      <c r="GSU18" s="376"/>
      <c r="GSV18" s="381"/>
      <c r="GSW18" s="381"/>
      <c r="GSX18" s="382"/>
      <c r="GSY18" s="383"/>
      <c r="GSZ18" s="383"/>
      <c r="GTA18" s="383"/>
      <c r="GTB18" s="383"/>
      <c r="GTC18" s="383"/>
      <c r="GTD18" s="383"/>
      <c r="GTE18" s="380"/>
      <c r="GTF18" s="376"/>
      <c r="GTG18" s="376"/>
      <c r="GTH18" s="381"/>
      <c r="GTI18" s="381"/>
      <c r="GTJ18" s="382"/>
      <c r="GTK18" s="383"/>
      <c r="GTL18" s="383"/>
      <c r="GTM18" s="383"/>
      <c r="GTN18" s="383"/>
      <c r="GTO18" s="383"/>
      <c r="GTP18" s="383"/>
      <c r="GTQ18" s="380"/>
      <c r="GTR18" s="376"/>
      <c r="GTS18" s="376"/>
      <c r="GTT18" s="381"/>
      <c r="GTU18" s="381"/>
      <c r="GTV18" s="382"/>
      <c r="GTW18" s="383"/>
      <c r="GTX18" s="383"/>
      <c r="GTY18" s="383"/>
      <c r="GTZ18" s="383"/>
      <c r="GUA18" s="383"/>
      <c r="GUB18" s="383"/>
      <c r="GUC18" s="380"/>
      <c r="GUD18" s="376"/>
      <c r="GUE18" s="376"/>
      <c r="GUF18" s="381"/>
      <c r="GUG18" s="381"/>
      <c r="GUH18" s="382"/>
      <c r="GUI18" s="383"/>
      <c r="GUJ18" s="383"/>
      <c r="GUK18" s="383"/>
      <c r="GUL18" s="383"/>
      <c r="GUM18" s="383"/>
      <c r="GUN18" s="383"/>
      <c r="GUO18" s="380"/>
      <c r="GUP18" s="376"/>
      <c r="GUQ18" s="376"/>
      <c r="GUR18" s="381"/>
      <c r="GUS18" s="381"/>
      <c r="GUT18" s="382"/>
      <c r="GUU18" s="383"/>
      <c r="GUV18" s="383"/>
      <c r="GUW18" s="383"/>
      <c r="GUX18" s="383"/>
      <c r="GUY18" s="383"/>
      <c r="GUZ18" s="383"/>
      <c r="GVA18" s="380"/>
      <c r="GVB18" s="376"/>
      <c r="GVC18" s="376"/>
      <c r="GVD18" s="381"/>
      <c r="GVE18" s="381"/>
      <c r="GVF18" s="382"/>
      <c r="GVG18" s="383"/>
      <c r="GVH18" s="383"/>
      <c r="GVI18" s="383"/>
      <c r="GVJ18" s="383"/>
      <c r="GVK18" s="383"/>
      <c r="GVL18" s="383"/>
      <c r="GVM18" s="380"/>
      <c r="GVN18" s="376"/>
      <c r="GVO18" s="376"/>
      <c r="GVP18" s="381"/>
      <c r="GVQ18" s="381"/>
      <c r="GVR18" s="382"/>
      <c r="GVS18" s="383"/>
      <c r="GVT18" s="383"/>
      <c r="GVU18" s="383"/>
      <c r="GVV18" s="383"/>
      <c r="GVW18" s="383"/>
      <c r="GVX18" s="383"/>
      <c r="GVY18" s="380"/>
      <c r="GVZ18" s="376"/>
      <c r="GWA18" s="376"/>
      <c r="GWB18" s="381"/>
      <c r="GWC18" s="381"/>
      <c r="GWD18" s="382"/>
      <c r="GWE18" s="383"/>
      <c r="GWF18" s="383"/>
      <c r="GWG18" s="383"/>
      <c r="GWH18" s="383"/>
      <c r="GWI18" s="383"/>
      <c r="GWJ18" s="383"/>
      <c r="GWK18" s="380"/>
      <c r="GWL18" s="376"/>
      <c r="GWM18" s="376"/>
      <c r="GWN18" s="381"/>
      <c r="GWO18" s="381"/>
      <c r="GWP18" s="382"/>
      <c r="GWQ18" s="383"/>
      <c r="GWR18" s="383"/>
      <c r="GWS18" s="383"/>
      <c r="GWT18" s="383"/>
      <c r="GWU18" s="383"/>
      <c r="GWV18" s="383"/>
      <c r="GWW18" s="380"/>
      <c r="GWX18" s="376"/>
      <c r="GWY18" s="376"/>
      <c r="GWZ18" s="381"/>
      <c r="GXA18" s="381"/>
      <c r="GXB18" s="382"/>
      <c r="GXC18" s="383"/>
      <c r="GXD18" s="383"/>
      <c r="GXE18" s="383"/>
      <c r="GXF18" s="383"/>
      <c r="GXG18" s="383"/>
      <c r="GXH18" s="383"/>
      <c r="GXI18" s="380"/>
      <c r="GXJ18" s="376"/>
      <c r="GXK18" s="376"/>
      <c r="GXL18" s="381"/>
      <c r="GXM18" s="381"/>
      <c r="GXN18" s="382"/>
      <c r="GXO18" s="383"/>
      <c r="GXP18" s="383"/>
      <c r="GXQ18" s="383"/>
      <c r="GXR18" s="383"/>
      <c r="GXS18" s="383"/>
      <c r="GXT18" s="383"/>
      <c r="GXU18" s="380"/>
      <c r="GXV18" s="376"/>
      <c r="GXW18" s="376"/>
      <c r="GXX18" s="381"/>
      <c r="GXY18" s="381"/>
      <c r="GXZ18" s="382"/>
      <c r="GYA18" s="383"/>
      <c r="GYB18" s="383"/>
      <c r="GYC18" s="383"/>
      <c r="GYD18" s="383"/>
      <c r="GYE18" s="383"/>
      <c r="GYF18" s="383"/>
      <c r="GYG18" s="380"/>
      <c r="GYH18" s="376"/>
      <c r="GYI18" s="376"/>
      <c r="GYJ18" s="381"/>
      <c r="GYK18" s="381"/>
      <c r="GYL18" s="382"/>
      <c r="GYM18" s="383"/>
      <c r="GYN18" s="383"/>
      <c r="GYO18" s="383"/>
      <c r="GYP18" s="383"/>
      <c r="GYQ18" s="383"/>
      <c r="GYR18" s="383"/>
      <c r="GYS18" s="380"/>
      <c r="GYT18" s="376"/>
      <c r="GYU18" s="376"/>
      <c r="GYV18" s="381"/>
      <c r="GYW18" s="381"/>
      <c r="GYX18" s="382"/>
      <c r="GYY18" s="383"/>
      <c r="GYZ18" s="383"/>
      <c r="GZA18" s="383"/>
      <c r="GZB18" s="383"/>
      <c r="GZC18" s="383"/>
      <c r="GZD18" s="383"/>
      <c r="GZE18" s="380"/>
      <c r="GZF18" s="376"/>
      <c r="GZG18" s="376"/>
      <c r="GZH18" s="381"/>
      <c r="GZI18" s="381"/>
      <c r="GZJ18" s="382"/>
      <c r="GZK18" s="383"/>
      <c r="GZL18" s="383"/>
      <c r="GZM18" s="383"/>
      <c r="GZN18" s="383"/>
      <c r="GZO18" s="383"/>
      <c r="GZP18" s="383"/>
      <c r="GZQ18" s="380"/>
      <c r="GZR18" s="376"/>
      <c r="GZS18" s="376"/>
      <c r="GZT18" s="381"/>
      <c r="GZU18" s="381"/>
      <c r="GZV18" s="382"/>
      <c r="GZW18" s="383"/>
      <c r="GZX18" s="383"/>
      <c r="GZY18" s="383"/>
      <c r="GZZ18" s="383"/>
      <c r="HAA18" s="383"/>
      <c r="HAB18" s="383"/>
      <c r="HAC18" s="380"/>
      <c r="HAD18" s="376"/>
      <c r="HAE18" s="376"/>
      <c r="HAF18" s="381"/>
      <c r="HAG18" s="381"/>
      <c r="HAH18" s="382"/>
      <c r="HAI18" s="383"/>
      <c r="HAJ18" s="383"/>
      <c r="HAK18" s="383"/>
      <c r="HAL18" s="383"/>
      <c r="HAM18" s="383"/>
      <c r="HAN18" s="383"/>
      <c r="HAO18" s="380"/>
      <c r="HAP18" s="376"/>
      <c r="HAQ18" s="376"/>
      <c r="HAR18" s="381"/>
      <c r="HAS18" s="381"/>
      <c r="HAT18" s="382"/>
      <c r="HAU18" s="383"/>
      <c r="HAV18" s="383"/>
      <c r="HAW18" s="383"/>
      <c r="HAX18" s="383"/>
      <c r="HAY18" s="383"/>
      <c r="HAZ18" s="383"/>
      <c r="HBA18" s="380"/>
      <c r="HBB18" s="376"/>
      <c r="HBC18" s="376"/>
      <c r="HBD18" s="381"/>
      <c r="HBE18" s="381"/>
      <c r="HBF18" s="382"/>
      <c r="HBG18" s="383"/>
      <c r="HBH18" s="383"/>
      <c r="HBI18" s="383"/>
      <c r="HBJ18" s="383"/>
      <c r="HBK18" s="383"/>
      <c r="HBL18" s="383"/>
      <c r="HBM18" s="380"/>
      <c r="HBN18" s="376"/>
      <c r="HBO18" s="376"/>
      <c r="HBP18" s="381"/>
      <c r="HBQ18" s="381"/>
      <c r="HBR18" s="382"/>
      <c r="HBS18" s="383"/>
      <c r="HBT18" s="383"/>
      <c r="HBU18" s="383"/>
      <c r="HBV18" s="383"/>
      <c r="HBW18" s="383"/>
      <c r="HBX18" s="383"/>
      <c r="HBY18" s="380"/>
      <c r="HBZ18" s="376"/>
      <c r="HCA18" s="376"/>
      <c r="HCB18" s="381"/>
      <c r="HCC18" s="381"/>
      <c r="HCD18" s="382"/>
      <c r="HCE18" s="383"/>
      <c r="HCF18" s="383"/>
      <c r="HCG18" s="383"/>
      <c r="HCH18" s="383"/>
      <c r="HCI18" s="383"/>
      <c r="HCJ18" s="383"/>
      <c r="HCK18" s="380"/>
      <c r="HCL18" s="376"/>
      <c r="HCM18" s="376"/>
      <c r="HCN18" s="381"/>
      <c r="HCO18" s="381"/>
      <c r="HCP18" s="382"/>
      <c r="HCQ18" s="383"/>
      <c r="HCR18" s="383"/>
      <c r="HCS18" s="383"/>
      <c r="HCT18" s="383"/>
      <c r="HCU18" s="383"/>
      <c r="HCV18" s="383"/>
      <c r="HCW18" s="380"/>
      <c r="HCX18" s="376"/>
      <c r="HCY18" s="376"/>
      <c r="HCZ18" s="381"/>
      <c r="HDA18" s="381"/>
      <c r="HDB18" s="382"/>
      <c r="HDC18" s="383"/>
      <c r="HDD18" s="383"/>
      <c r="HDE18" s="383"/>
      <c r="HDF18" s="383"/>
      <c r="HDG18" s="383"/>
      <c r="HDH18" s="383"/>
      <c r="HDI18" s="380"/>
      <c r="HDJ18" s="376"/>
      <c r="HDK18" s="376"/>
      <c r="HDL18" s="381"/>
      <c r="HDM18" s="381"/>
      <c r="HDN18" s="382"/>
      <c r="HDO18" s="383"/>
      <c r="HDP18" s="383"/>
      <c r="HDQ18" s="383"/>
      <c r="HDR18" s="383"/>
      <c r="HDS18" s="383"/>
      <c r="HDT18" s="383"/>
      <c r="HDU18" s="380"/>
      <c r="HDV18" s="376"/>
      <c r="HDW18" s="376"/>
      <c r="HDX18" s="381"/>
      <c r="HDY18" s="381"/>
      <c r="HDZ18" s="382"/>
      <c r="HEA18" s="383"/>
      <c r="HEB18" s="383"/>
      <c r="HEC18" s="383"/>
      <c r="HED18" s="383"/>
      <c r="HEE18" s="383"/>
      <c r="HEF18" s="383"/>
      <c r="HEG18" s="380"/>
      <c r="HEH18" s="376"/>
      <c r="HEI18" s="376"/>
      <c r="HEJ18" s="381"/>
      <c r="HEK18" s="381"/>
      <c r="HEL18" s="382"/>
      <c r="HEM18" s="383"/>
      <c r="HEN18" s="383"/>
      <c r="HEO18" s="383"/>
      <c r="HEP18" s="383"/>
      <c r="HEQ18" s="383"/>
      <c r="HER18" s="383"/>
      <c r="HES18" s="380"/>
      <c r="HET18" s="376"/>
      <c r="HEU18" s="376"/>
      <c r="HEV18" s="381"/>
      <c r="HEW18" s="381"/>
      <c r="HEX18" s="382"/>
      <c r="HEY18" s="383"/>
      <c r="HEZ18" s="383"/>
      <c r="HFA18" s="383"/>
      <c r="HFB18" s="383"/>
      <c r="HFC18" s="383"/>
      <c r="HFD18" s="383"/>
      <c r="HFE18" s="380"/>
      <c r="HFF18" s="376"/>
      <c r="HFG18" s="376"/>
      <c r="HFH18" s="381"/>
      <c r="HFI18" s="381"/>
      <c r="HFJ18" s="382"/>
      <c r="HFK18" s="383"/>
      <c r="HFL18" s="383"/>
      <c r="HFM18" s="383"/>
      <c r="HFN18" s="383"/>
      <c r="HFO18" s="383"/>
      <c r="HFP18" s="383"/>
      <c r="HFQ18" s="380"/>
      <c r="HFR18" s="376"/>
      <c r="HFS18" s="376"/>
      <c r="HFT18" s="381"/>
      <c r="HFU18" s="381"/>
      <c r="HFV18" s="382"/>
      <c r="HFW18" s="383"/>
      <c r="HFX18" s="383"/>
      <c r="HFY18" s="383"/>
      <c r="HFZ18" s="383"/>
      <c r="HGA18" s="383"/>
      <c r="HGB18" s="383"/>
      <c r="HGC18" s="380"/>
      <c r="HGD18" s="376"/>
      <c r="HGE18" s="376"/>
      <c r="HGF18" s="381"/>
      <c r="HGG18" s="381"/>
      <c r="HGH18" s="382"/>
      <c r="HGI18" s="383"/>
      <c r="HGJ18" s="383"/>
      <c r="HGK18" s="383"/>
      <c r="HGL18" s="383"/>
      <c r="HGM18" s="383"/>
      <c r="HGN18" s="383"/>
      <c r="HGO18" s="380"/>
      <c r="HGP18" s="376"/>
      <c r="HGQ18" s="376"/>
      <c r="HGR18" s="381"/>
      <c r="HGS18" s="381"/>
      <c r="HGT18" s="382"/>
      <c r="HGU18" s="383"/>
      <c r="HGV18" s="383"/>
      <c r="HGW18" s="383"/>
      <c r="HGX18" s="383"/>
      <c r="HGY18" s="383"/>
      <c r="HGZ18" s="383"/>
      <c r="HHA18" s="380"/>
      <c r="HHB18" s="376"/>
      <c r="HHC18" s="376"/>
      <c r="HHD18" s="381"/>
      <c r="HHE18" s="381"/>
      <c r="HHF18" s="382"/>
      <c r="HHG18" s="383"/>
      <c r="HHH18" s="383"/>
      <c r="HHI18" s="383"/>
      <c r="HHJ18" s="383"/>
      <c r="HHK18" s="383"/>
      <c r="HHL18" s="383"/>
      <c r="HHM18" s="380"/>
      <c r="HHN18" s="376"/>
      <c r="HHO18" s="376"/>
      <c r="HHP18" s="381"/>
      <c r="HHQ18" s="381"/>
      <c r="HHR18" s="382"/>
      <c r="HHS18" s="383"/>
      <c r="HHT18" s="383"/>
      <c r="HHU18" s="383"/>
      <c r="HHV18" s="383"/>
      <c r="HHW18" s="383"/>
      <c r="HHX18" s="383"/>
      <c r="HHY18" s="380"/>
      <c r="HHZ18" s="376"/>
      <c r="HIA18" s="376"/>
      <c r="HIB18" s="381"/>
      <c r="HIC18" s="381"/>
      <c r="HID18" s="382"/>
      <c r="HIE18" s="383"/>
      <c r="HIF18" s="383"/>
      <c r="HIG18" s="383"/>
      <c r="HIH18" s="383"/>
      <c r="HII18" s="383"/>
      <c r="HIJ18" s="383"/>
      <c r="HIK18" s="380"/>
      <c r="HIL18" s="376"/>
      <c r="HIM18" s="376"/>
      <c r="HIN18" s="381"/>
      <c r="HIO18" s="381"/>
      <c r="HIP18" s="382"/>
      <c r="HIQ18" s="383"/>
      <c r="HIR18" s="383"/>
      <c r="HIS18" s="383"/>
      <c r="HIT18" s="383"/>
      <c r="HIU18" s="383"/>
      <c r="HIV18" s="383"/>
      <c r="HIW18" s="380"/>
      <c r="HIX18" s="376"/>
      <c r="HIY18" s="376"/>
      <c r="HIZ18" s="381"/>
      <c r="HJA18" s="381"/>
      <c r="HJB18" s="382"/>
      <c r="HJC18" s="383"/>
      <c r="HJD18" s="383"/>
      <c r="HJE18" s="383"/>
      <c r="HJF18" s="383"/>
      <c r="HJG18" s="383"/>
      <c r="HJH18" s="383"/>
      <c r="HJI18" s="380"/>
      <c r="HJJ18" s="376"/>
      <c r="HJK18" s="376"/>
      <c r="HJL18" s="381"/>
      <c r="HJM18" s="381"/>
      <c r="HJN18" s="382"/>
      <c r="HJO18" s="383"/>
      <c r="HJP18" s="383"/>
      <c r="HJQ18" s="383"/>
      <c r="HJR18" s="383"/>
      <c r="HJS18" s="383"/>
      <c r="HJT18" s="383"/>
      <c r="HJU18" s="380"/>
      <c r="HJV18" s="376"/>
      <c r="HJW18" s="376"/>
      <c r="HJX18" s="381"/>
      <c r="HJY18" s="381"/>
      <c r="HJZ18" s="382"/>
      <c r="HKA18" s="383"/>
      <c r="HKB18" s="383"/>
      <c r="HKC18" s="383"/>
      <c r="HKD18" s="383"/>
      <c r="HKE18" s="383"/>
      <c r="HKF18" s="383"/>
      <c r="HKG18" s="380"/>
      <c r="HKH18" s="376"/>
      <c r="HKI18" s="376"/>
      <c r="HKJ18" s="381"/>
      <c r="HKK18" s="381"/>
      <c r="HKL18" s="382"/>
      <c r="HKM18" s="383"/>
      <c r="HKN18" s="383"/>
      <c r="HKO18" s="383"/>
      <c r="HKP18" s="383"/>
      <c r="HKQ18" s="383"/>
      <c r="HKR18" s="383"/>
      <c r="HKS18" s="380"/>
      <c r="HKT18" s="376"/>
      <c r="HKU18" s="376"/>
      <c r="HKV18" s="381"/>
      <c r="HKW18" s="381"/>
      <c r="HKX18" s="382"/>
      <c r="HKY18" s="383"/>
      <c r="HKZ18" s="383"/>
      <c r="HLA18" s="383"/>
      <c r="HLB18" s="383"/>
      <c r="HLC18" s="383"/>
      <c r="HLD18" s="383"/>
      <c r="HLE18" s="380"/>
      <c r="HLF18" s="376"/>
      <c r="HLG18" s="376"/>
      <c r="HLH18" s="381"/>
      <c r="HLI18" s="381"/>
      <c r="HLJ18" s="382"/>
      <c r="HLK18" s="383"/>
      <c r="HLL18" s="383"/>
      <c r="HLM18" s="383"/>
      <c r="HLN18" s="383"/>
      <c r="HLO18" s="383"/>
      <c r="HLP18" s="383"/>
      <c r="HLQ18" s="380"/>
      <c r="HLR18" s="376"/>
      <c r="HLS18" s="376"/>
      <c r="HLT18" s="381"/>
      <c r="HLU18" s="381"/>
      <c r="HLV18" s="382"/>
      <c r="HLW18" s="383"/>
      <c r="HLX18" s="383"/>
      <c r="HLY18" s="383"/>
      <c r="HLZ18" s="383"/>
      <c r="HMA18" s="383"/>
      <c r="HMB18" s="383"/>
      <c r="HMC18" s="380"/>
      <c r="HMD18" s="376"/>
      <c r="HME18" s="376"/>
      <c r="HMF18" s="381"/>
      <c r="HMG18" s="381"/>
      <c r="HMH18" s="382"/>
      <c r="HMI18" s="383"/>
      <c r="HMJ18" s="383"/>
      <c r="HMK18" s="383"/>
      <c r="HML18" s="383"/>
      <c r="HMM18" s="383"/>
      <c r="HMN18" s="383"/>
      <c r="HMO18" s="380"/>
      <c r="HMP18" s="376"/>
      <c r="HMQ18" s="376"/>
      <c r="HMR18" s="381"/>
      <c r="HMS18" s="381"/>
      <c r="HMT18" s="382"/>
      <c r="HMU18" s="383"/>
      <c r="HMV18" s="383"/>
      <c r="HMW18" s="383"/>
      <c r="HMX18" s="383"/>
      <c r="HMY18" s="383"/>
      <c r="HMZ18" s="383"/>
      <c r="HNA18" s="380"/>
      <c r="HNB18" s="376"/>
      <c r="HNC18" s="376"/>
      <c r="HND18" s="381"/>
      <c r="HNE18" s="381"/>
      <c r="HNF18" s="382"/>
      <c r="HNG18" s="383"/>
      <c r="HNH18" s="383"/>
      <c r="HNI18" s="383"/>
      <c r="HNJ18" s="383"/>
      <c r="HNK18" s="383"/>
      <c r="HNL18" s="383"/>
      <c r="HNM18" s="380"/>
      <c r="HNN18" s="376"/>
      <c r="HNO18" s="376"/>
      <c r="HNP18" s="381"/>
      <c r="HNQ18" s="381"/>
      <c r="HNR18" s="382"/>
      <c r="HNS18" s="383"/>
      <c r="HNT18" s="383"/>
      <c r="HNU18" s="383"/>
      <c r="HNV18" s="383"/>
      <c r="HNW18" s="383"/>
      <c r="HNX18" s="383"/>
      <c r="HNY18" s="380"/>
      <c r="HNZ18" s="376"/>
      <c r="HOA18" s="376"/>
      <c r="HOB18" s="381"/>
      <c r="HOC18" s="381"/>
      <c r="HOD18" s="382"/>
      <c r="HOE18" s="383"/>
      <c r="HOF18" s="383"/>
      <c r="HOG18" s="383"/>
      <c r="HOH18" s="383"/>
      <c r="HOI18" s="383"/>
      <c r="HOJ18" s="383"/>
      <c r="HOK18" s="380"/>
      <c r="HOL18" s="376"/>
      <c r="HOM18" s="376"/>
      <c r="HON18" s="381"/>
      <c r="HOO18" s="381"/>
      <c r="HOP18" s="382"/>
      <c r="HOQ18" s="383"/>
      <c r="HOR18" s="383"/>
      <c r="HOS18" s="383"/>
      <c r="HOT18" s="383"/>
      <c r="HOU18" s="383"/>
      <c r="HOV18" s="383"/>
      <c r="HOW18" s="380"/>
      <c r="HOX18" s="376"/>
      <c r="HOY18" s="376"/>
      <c r="HOZ18" s="381"/>
      <c r="HPA18" s="381"/>
      <c r="HPB18" s="382"/>
      <c r="HPC18" s="383"/>
      <c r="HPD18" s="383"/>
      <c r="HPE18" s="383"/>
      <c r="HPF18" s="383"/>
      <c r="HPG18" s="383"/>
      <c r="HPH18" s="383"/>
      <c r="HPI18" s="380"/>
      <c r="HPJ18" s="376"/>
      <c r="HPK18" s="376"/>
      <c r="HPL18" s="381"/>
      <c r="HPM18" s="381"/>
      <c r="HPN18" s="382"/>
      <c r="HPO18" s="383"/>
      <c r="HPP18" s="383"/>
      <c r="HPQ18" s="383"/>
      <c r="HPR18" s="383"/>
      <c r="HPS18" s="383"/>
      <c r="HPT18" s="383"/>
      <c r="HPU18" s="380"/>
      <c r="HPV18" s="376"/>
      <c r="HPW18" s="376"/>
      <c r="HPX18" s="381"/>
      <c r="HPY18" s="381"/>
      <c r="HPZ18" s="382"/>
      <c r="HQA18" s="383"/>
      <c r="HQB18" s="383"/>
      <c r="HQC18" s="383"/>
      <c r="HQD18" s="383"/>
      <c r="HQE18" s="383"/>
      <c r="HQF18" s="383"/>
      <c r="HQG18" s="380"/>
      <c r="HQH18" s="376"/>
      <c r="HQI18" s="376"/>
      <c r="HQJ18" s="381"/>
      <c r="HQK18" s="381"/>
      <c r="HQL18" s="382"/>
      <c r="HQM18" s="383"/>
      <c r="HQN18" s="383"/>
      <c r="HQO18" s="383"/>
      <c r="HQP18" s="383"/>
      <c r="HQQ18" s="383"/>
      <c r="HQR18" s="383"/>
      <c r="HQS18" s="380"/>
      <c r="HQT18" s="376"/>
      <c r="HQU18" s="376"/>
      <c r="HQV18" s="381"/>
      <c r="HQW18" s="381"/>
      <c r="HQX18" s="382"/>
      <c r="HQY18" s="383"/>
      <c r="HQZ18" s="383"/>
      <c r="HRA18" s="383"/>
      <c r="HRB18" s="383"/>
      <c r="HRC18" s="383"/>
      <c r="HRD18" s="383"/>
      <c r="HRE18" s="380"/>
      <c r="HRF18" s="376"/>
      <c r="HRG18" s="376"/>
      <c r="HRH18" s="381"/>
      <c r="HRI18" s="381"/>
      <c r="HRJ18" s="382"/>
      <c r="HRK18" s="383"/>
      <c r="HRL18" s="383"/>
      <c r="HRM18" s="383"/>
      <c r="HRN18" s="383"/>
      <c r="HRO18" s="383"/>
      <c r="HRP18" s="383"/>
      <c r="HRQ18" s="380"/>
      <c r="HRR18" s="376"/>
      <c r="HRS18" s="376"/>
      <c r="HRT18" s="381"/>
      <c r="HRU18" s="381"/>
      <c r="HRV18" s="382"/>
      <c r="HRW18" s="383"/>
      <c r="HRX18" s="383"/>
      <c r="HRY18" s="383"/>
      <c r="HRZ18" s="383"/>
      <c r="HSA18" s="383"/>
      <c r="HSB18" s="383"/>
      <c r="HSC18" s="380"/>
      <c r="HSD18" s="376"/>
      <c r="HSE18" s="376"/>
      <c r="HSF18" s="381"/>
      <c r="HSG18" s="381"/>
      <c r="HSH18" s="382"/>
      <c r="HSI18" s="383"/>
      <c r="HSJ18" s="383"/>
      <c r="HSK18" s="383"/>
      <c r="HSL18" s="383"/>
      <c r="HSM18" s="383"/>
      <c r="HSN18" s="383"/>
      <c r="HSO18" s="380"/>
      <c r="HSP18" s="376"/>
      <c r="HSQ18" s="376"/>
      <c r="HSR18" s="381"/>
      <c r="HSS18" s="381"/>
      <c r="HST18" s="382"/>
      <c r="HSU18" s="383"/>
      <c r="HSV18" s="383"/>
      <c r="HSW18" s="383"/>
      <c r="HSX18" s="383"/>
      <c r="HSY18" s="383"/>
      <c r="HSZ18" s="383"/>
      <c r="HTA18" s="380"/>
      <c r="HTB18" s="376"/>
      <c r="HTC18" s="376"/>
      <c r="HTD18" s="381"/>
      <c r="HTE18" s="381"/>
      <c r="HTF18" s="382"/>
      <c r="HTG18" s="383"/>
      <c r="HTH18" s="383"/>
      <c r="HTI18" s="383"/>
      <c r="HTJ18" s="383"/>
      <c r="HTK18" s="383"/>
      <c r="HTL18" s="383"/>
      <c r="HTM18" s="380"/>
      <c r="HTN18" s="376"/>
      <c r="HTO18" s="376"/>
      <c r="HTP18" s="381"/>
      <c r="HTQ18" s="381"/>
      <c r="HTR18" s="382"/>
      <c r="HTS18" s="383"/>
      <c r="HTT18" s="383"/>
      <c r="HTU18" s="383"/>
      <c r="HTV18" s="383"/>
      <c r="HTW18" s="383"/>
      <c r="HTX18" s="383"/>
      <c r="HTY18" s="380"/>
      <c r="HTZ18" s="376"/>
      <c r="HUA18" s="376"/>
      <c r="HUB18" s="381"/>
      <c r="HUC18" s="381"/>
      <c r="HUD18" s="382"/>
      <c r="HUE18" s="383"/>
      <c r="HUF18" s="383"/>
      <c r="HUG18" s="383"/>
      <c r="HUH18" s="383"/>
      <c r="HUI18" s="383"/>
      <c r="HUJ18" s="383"/>
      <c r="HUK18" s="380"/>
      <c r="HUL18" s="376"/>
      <c r="HUM18" s="376"/>
      <c r="HUN18" s="381"/>
      <c r="HUO18" s="381"/>
      <c r="HUP18" s="382"/>
      <c r="HUQ18" s="383"/>
      <c r="HUR18" s="383"/>
      <c r="HUS18" s="383"/>
      <c r="HUT18" s="383"/>
      <c r="HUU18" s="383"/>
      <c r="HUV18" s="383"/>
      <c r="HUW18" s="380"/>
      <c r="HUX18" s="376"/>
      <c r="HUY18" s="376"/>
      <c r="HUZ18" s="381"/>
      <c r="HVA18" s="381"/>
      <c r="HVB18" s="382"/>
      <c r="HVC18" s="383"/>
      <c r="HVD18" s="383"/>
      <c r="HVE18" s="383"/>
      <c r="HVF18" s="383"/>
      <c r="HVG18" s="383"/>
      <c r="HVH18" s="383"/>
      <c r="HVI18" s="380"/>
      <c r="HVJ18" s="376"/>
      <c r="HVK18" s="376"/>
      <c r="HVL18" s="381"/>
      <c r="HVM18" s="381"/>
      <c r="HVN18" s="382"/>
      <c r="HVO18" s="383"/>
      <c r="HVP18" s="383"/>
      <c r="HVQ18" s="383"/>
      <c r="HVR18" s="383"/>
      <c r="HVS18" s="383"/>
      <c r="HVT18" s="383"/>
      <c r="HVU18" s="380"/>
      <c r="HVV18" s="376"/>
      <c r="HVW18" s="376"/>
      <c r="HVX18" s="381"/>
      <c r="HVY18" s="381"/>
      <c r="HVZ18" s="382"/>
      <c r="HWA18" s="383"/>
      <c r="HWB18" s="383"/>
      <c r="HWC18" s="383"/>
      <c r="HWD18" s="383"/>
      <c r="HWE18" s="383"/>
      <c r="HWF18" s="383"/>
      <c r="HWG18" s="380"/>
      <c r="HWH18" s="376"/>
      <c r="HWI18" s="376"/>
      <c r="HWJ18" s="381"/>
      <c r="HWK18" s="381"/>
      <c r="HWL18" s="382"/>
      <c r="HWM18" s="383"/>
      <c r="HWN18" s="383"/>
      <c r="HWO18" s="383"/>
      <c r="HWP18" s="383"/>
      <c r="HWQ18" s="383"/>
      <c r="HWR18" s="383"/>
      <c r="HWS18" s="380"/>
      <c r="HWT18" s="376"/>
      <c r="HWU18" s="376"/>
      <c r="HWV18" s="381"/>
      <c r="HWW18" s="381"/>
      <c r="HWX18" s="382"/>
      <c r="HWY18" s="383"/>
      <c r="HWZ18" s="383"/>
      <c r="HXA18" s="383"/>
      <c r="HXB18" s="383"/>
      <c r="HXC18" s="383"/>
      <c r="HXD18" s="383"/>
      <c r="HXE18" s="380"/>
      <c r="HXF18" s="376"/>
      <c r="HXG18" s="376"/>
      <c r="HXH18" s="381"/>
      <c r="HXI18" s="381"/>
      <c r="HXJ18" s="382"/>
      <c r="HXK18" s="383"/>
      <c r="HXL18" s="383"/>
      <c r="HXM18" s="383"/>
      <c r="HXN18" s="383"/>
      <c r="HXO18" s="383"/>
      <c r="HXP18" s="383"/>
      <c r="HXQ18" s="380"/>
      <c r="HXR18" s="376"/>
      <c r="HXS18" s="376"/>
      <c r="HXT18" s="381"/>
      <c r="HXU18" s="381"/>
      <c r="HXV18" s="382"/>
      <c r="HXW18" s="383"/>
      <c r="HXX18" s="383"/>
      <c r="HXY18" s="383"/>
      <c r="HXZ18" s="383"/>
      <c r="HYA18" s="383"/>
      <c r="HYB18" s="383"/>
      <c r="HYC18" s="380"/>
      <c r="HYD18" s="376"/>
      <c r="HYE18" s="376"/>
      <c r="HYF18" s="381"/>
      <c r="HYG18" s="381"/>
      <c r="HYH18" s="382"/>
      <c r="HYI18" s="383"/>
      <c r="HYJ18" s="383"/>
      <c r="HYK18" s="383"/>
      <c r="HYL18" s="383"/>
      <c r="HYM18" s="383"/>
      <c r="HYN18" s="383"/>
      <c r="HYO18" s="380"/>
      <c r="HYP18" s="376"/>
      <c r="HYQ18" s="376"/>
      <c r="HYR18" s="381"/>
      <c r="HYS18" s="381"/>
      <c r="HYT18" s="382"/>
      <c r="HYU18" s="383"/>
      <c r="HYV18" s="383"/>
      <c r="HYW18" s="383"/>
      <c r="HYX18" s="383"/>
      <c r="HYY18" s="383"/>
      <c r="HYZ18" s="383"/>
      <c r="HZA18" s="380"/>
      <c r="HZB18" s="376"/>
      <c r="HZC18" s="376"/>
      <c r="HZD18" s="381"/>
      <c r="HZE18" s="381"/>
      <c r="HZF18" s="382"/>
      <c r="HZG18" s="383"/>
      <c r="HZH18" s="383"/>
      <c r="HZI18" s="383"/>
      <c r="HZJ18" s="383"/>
      <c r="HZK18" s="383"/>
      <c r="HZL18" s="383"/>
      <c r="HZM18" s="380"/>
      <c r="HZN18" s="376"/>
      <c r="HZO18" s="376"/>
      <c r="HZP18" s="381"/>
      <c r="HZQ18" s="381"/>
      <c r="HZR18" s="382"/>
      <c r="HZS18" s="383"/>
      <c r="HZT18" s="383"/>
      <c r="HZU18" s="383"/>
      <c r="HZV18" s="383"/>
      <c r="HZW18" s="383"/>
      <c r="HZX18" s="383"/>
      <c r="HZY18" s="380"/>
      <c r="HZZ18" s="376"/>
      <c r="IAA18" s="376"/>
      <c r="IAB18" s="381"/>
      <c r="IAC18" s="381"/>
      <c r="IAD18" s="382"/>
      <c r="IAE18" s="383"/>
      <c r="IAF18" s="383"/>
      <c r="IAG18" s="383"/>
      <c r="IAH18" s="383"/>
      <c r="IAI18" s="383"/>
      <c r="IAJ18" s="383"/>
      <c r="IAK18" s="380"/>
      <c r="IAL18" s="376"/>
      <c r="IAM18" s="376"/>
      <c r="IAN18" s="381"/>
      <c r="IAO18" s="381"/>
      <c r="IAP18" s="382"/>
      <c r="IAQ18" s="383"/>
      <c r="IAR18" s="383"/>
      <c r="IAS18" s="383"/>
      <c r="IAT18" s="383"/>
      <c r="IAU18" s="383"/>
      <c r="IAV18" s="383"/>
      <c r="IAW18" s="380"/>
      <c r="IAX18" s="376"/>
      <c r="IAY18" s="376"/>
      <c r="IAZ18" s="381"/>
      <c r="IBA18" s="381"/>
      <c r="IBB18" s="382"/>
      <c r="IBC18" s="383"/>
      <c r="IBD18" s="383"/>
      <c r="IBE18" s="383"/>
      <c r="IBF18" s="383"/>
      <c r="IBG18" s="383"/>
      <c r="IBH18" s="383"/>
      <c r="IBI18" s="380"/>
      <c r="IBJ18" s="376"/>
      <c r="IBK18" s="376"/>
      <c r="IBL18" s="381"/>
      <c r="IBM18" s="381"/>
      <c r="IBN18" s="382"/>
      <c r="IBO18" s="383"/>
      <c r="IBP18" s="383"/>
      <c r="IBQ18" s="383"/>
      <c r="IBR18" s="383"/>
      <c r="IBS18" s="383"/>
      <c r="IBT18" s="383"/>
      <c r="IBU18" s="380"/>
      <c r="IBV18" s="376"/>
      <c r="IBW18" s="376"/>
      <c r="IBX18" s="381"/>
      <c r="IBY18" s="381"/>
      <c r="IBZ18" s="382"/>
      <c r="ICA18" s="383"/>
      <c r="ICB18" s="383"/>
      <c r="ICC18" s="383"/>
      <c r="ICD18" s="383"/>
      <c r="ICE18" s="383"/>
      <c r="ICF18" s="383"/>
      <c r="ICG18" s="380"/>
      <c r="ICH18" s="376"/>
      <c r="ICI18" s="376"/>
      <c r="ICJ18" s="381"/>
      <c r="ICK18" s="381"/>
      <c r="ICL18" s="382"/>
      <c r="ICM18" s="383"/>
      <c r="ICN18" s="383"/>
      <c r="ICO18" s="383"/>
      <c r="ICP18" s="383"/>
      <c r="ICQ18" s="383"/>
      <c r="ICR18" s="383"/>
      <c r="ICS18" s="380"/>
      <c r="ICT18" s="376"/>
      <c r="ICU18" s="376"/>
      <c r="ICV18" s="381"/>
      <c r="ICW18" s="381"/>
      <c r="ICX18" s="382"/>
      <c r="ICY18" s="383"/>
      <c r="ICZ18" s="383"/>
      <c r="IDA18" s="383"/>
      <c r="IDB18" s="383"/>
      <c r="IDC18" s="383"/>
      <c r="IDD18" s="383"/>
      <c r="IDE18" s="380"/>
      <c r="IDF18" s="376"/>
      <c r="IDG18" s="376"/>
      <c r="IDH18" s="381"/>
      <c r="IDI18" s="381"/>
      <c r="IDJ18" s="382"/>
      <c r="IDK18" s="383"/>
      <c r="IDL18" s="383"/>
      <c r="IDM18" s="383"/>
      <c r="IDN18" s="383"/>
      <c r="IDO18" s="383"/>
      <c r="IDP18" s="383"/>
      <c r="IDQ18" s="380"/>
      <c r="IDR18" s="376"/>
      <c r="IDS18" s="376"/>
      <c r="IDT18" s="381"/>
      <c r="IDU18" s="381"/>
      <c r="IDV18" s="382"/>
      <c r="IDW18" s="383"/>
      <c r="IDX18" s="383"/>
      <c r="IDY18" s="383"/>
      <c r="IDZ18" s="383"/>
      <c r="IEA18" s="383"/>
      <c r="IEB18" s="383"/>
      <c r="IEC18" s="380"/>
      <c r="IED18" s="376"/>
      <c r="IEE18" s="376"/>
      <c r="IEF18" s="381"/>
      <c r="IEG18" s="381"/>
      <c r="IEH18" s="382"/>
      <c r="IEI18" s="383"/>
      <c r="IEJ18" s="383"/>
      <c r="IEK18" s="383"/>
      <c r="IEL18" s="383"/>
      <c r="IEM18" s="383"/>
      <c r="IEN18" s="383"/>
      <c r="IEO18" s="380"/>
      <c r="IEP18" s="376"/>
      <c r="IEQ18" s="376"/>
      <c r="IER18" s="381"/>
      <c r="IES18" s="381"/>
      <c r="IET18" s="382"/>
      <c r="IEU18" s="383"/>
      <c r="IEV18" s="383"/>
      <c r="IEW18" s="383"/>
      <c r="IEX18" s="383"/>
      <c r="IEY18" s="383"/>
      <c r="IEZ18" s="383"/>
      <c r="IFA18" s="380"/>
      <c r="IFB18" s="376"/>
      <c r="IFC18" s="376"/>
      <c r="IFD18" s="381"/>
      <c r="IFE18" s="381"/>
      <c r="IFF18" s="382"/>
      <c r="IFG18" s="383"/>
      <c r="IFH18" s="383"/>
      <c r="IFI18" s="383"/>
      <c r="IFJ18" s="383"/>
      <c r="IFK18" s="383"/>
      <c r="IFL18" s="383"/>
      <c r="IFM18" s="380"/>
      <c r="IFN18" s="376"/>
      <c r="IFO18" s="376"/>
      <c r="IFP18" s="381"/>
      <c r="IFQ18" s="381"/>
      <c r="IFR18" s="382"/>
      <c r="IFS18" s="383"/>
      <c r="IFT18" s="383"/>
      <c r="IFU18" s="383"/>
      <c r="IFV18" s="383"/>
      <c r="IFW18" s="383"/>
      <c r="IFX18" s="383"/>
      <c r="IFY18" s="380"/>
      <c r="IFZ18" s="376"/>
      <c r="IGA18" s="376"/>
      <c r="IGB18" s="381"/>
      <c r="IGC18" s="381"/>
      <c r="IGD18" s="382"/>
      <c r="IGE18" s="383"/>
      <c r="IGF18" s="383"/>
      <c r="IGG18" s="383"/>
      <c r="IGH18" s="383"/>
      <c r="IGI18" s="383"/>
      <c r="IGJ18" s="383"/>
      <c r="IGK18" s="380"/>
      <c r="IGL18" s="376"/>
      <c r="IGM18" s="376"/>
      <c r="IGN18" s="381"/>
      <c r="IGO18" s="381"/>
      <c r="IGP18" s="382"/>
      <c r="IGQ18" s="383"/>
      <c r="IGR18" s="383"/>
      <c r="IGS18" s="383"/>
      <c r="IGT18" s="383"/>
      <c r="IGU18" s="383"/>
      <c r="IGV18" s="383"/>
      <c r="IGW18" s="380"/>
      <c r="IGX18" s="376"/>
      <c r="IGY18" s="376"/>
      <c r="IGZ18" s="381"/>
      <c r="IHA18" s="381"/>
      <c r="IHB18" s="382"/>
      <c r="IHC18" s="383"/>
      <c r="IHD18" s="383"/>
      <c r="IHE18" s="383"/>
      <c r="IHF18" s="383"/>
      <c r="IHG18" s="383"/>
      <c r="IHH18" s="383"/>
      <c r="IHI18" s="380"/>
      <c r="IHJ18" s="376"/>
      <c r="IHK18" s="376"/>
      <c r="IHL18" s="381"/>
      <c r="IHM18" s="381"/>
      <c r="IHN18" s="382"/>
      <c r="IHO18" s="383"/>
      <c r="IHP18" s="383"/>
      <c r="IHQ18" s="383"/>
      <c r="IHR18" s="383"/>
      <c r="IHS18" s="383"/>
      <c r="IHT18" s="383"/>
      <c r="IHU18" s="380"/>
      <c r="IHV18" s="376"/>
      <c r="IHW18" s="376"/>
      <c r="IHX18" s="381"/>
      <c r="IHY18" s="381"/>
      <c r="IHZ18" s="382"/>
      <c r="IIA18" s="383"/>
      <c r="IIB18" s="383"/>
      <c r="IIC18" s="383"/>
      <c r="IID18" s="383"/>
      <c r="IIE18" s="383"/>
      <c r="IIF18" s="383"/>
      <c r="IIG18" s="380"/>
      <c r="IIH18" s="376"/>
      <c r="III18" s="376"/>
      <c r="IIJ18" s="381"/>
      <c r="IIK18" s="381"/>
      <c r="IIL18" s="382"/>
      <c r="IIM18" s="383"/>
      <c r="IIN18" s="383"/>
      <c r="IIO18" s="383"/>
      <c r="IIP18" s="383"/>
      <c r="IIQ18" s="383"/>
      <c r="IIR18" s="383"/>
      <c r="IIS18" s="380"/>
      <c r="IIT18" s="376"/>
      <c r="IIU18" s="376"/>
      <c r="IIV18" s="381"/>
      <c r="IIW18" s="381"/>
      <c r="IIX18" s="382"/>
      <c r="IIY18" s="383"/>
      <c r="IIZ18" s="383"/>
      <c r="IJA18" s="383"/>
      <c r="IJB18" s="383"/>
      <c r="IJC18" s="383"/>
      <c r="IJD18" s="383"/>
      <c r="IJE18" s="380"/>
      <c r="IJF18" s="376"/>
      <c r="IJG18" s="376"/>
      <c r="IJH18" s="381"/>
      <c r="IJI18" s="381"/>
      <c r="IJJ18" s="382"/>
      <c r="IJK18" s="383"/>
      <c r="IJL18" s="383"/>
      <c r="IJM18" s="383"/>
      <c r="IJN18" s="383"/>
      <c r="IJO18" s="383"/>
      <c r="IJP18" s="383"/>
      <c r="IJQ18" s="380"/>
      <c r="IJR18" s="376"/>
      <c r="IJS18" s="376"/>
      <c r="IJT18" s="381"/>
      <c r="IJU18" s="381"/>
      <c r="IJV18" s="382"/>
      <c r="IJW18" s="383"/>
      <c r="IJX18" s="383"/>
      <c r="IJY18" s="383"/>
      <c r="IJZ18" s="383"/>
      <c r="IKA18" s="383"/>
      <c r="IKB18" s="383"/>
      <c r="IKC18" s="380"/>
      <c r="IKD18" s="376"/>
      <c r="IKE18" s="376"/>
      <c r="IKF18" s="381"/>
      <c r="IKG18" s="381"/>
      <c r="IKH18" s="382"/>
      <c r="IKI18" s="383"/>
      <c r="IKJ18" s="383"/>
      <c r="IKK18" s="383"/>
      <c r="IKL18" s="383"/>
      <c r="IKM18" s="383"/>
      <c r="IKN18" s="383"/>
      <c r="IKO18" s="380"/>
      <c r="IKP18" s="376"/>
      <c r="IKQ18" s="376"/>
      <c r="IKR18" s="381"/>
      <c r="IKS18" s="381"/>
      <c r="IKT18" s="382"/>
      <c r="IKU18" s="383"/>
      <c r="IKV18" s="383"/>
      <c r="IKW18" s="383"/>
      <c r="IKX18" s="383"/>
      <c r="IKY18" s="383"/>
      <c r="IKZ18" s="383"/>
      <c r="ILA18" s="380"/>
      <c r="ILB18" s="376"/>
      <c r="ILC18" s="376"/>
      <c r="ILD18" s="381"/>
      <c r="ILE18" s="381"/>
      <c r="ILF18" s="382"/>
      <c r="ILG18" s="383"/>
      <c r="ILH18" s="383"/>
      <c r="ILI18" s="383"/>
      <c r="ILJ18" s="383"/>
      <c r="ILK18" s="383"/>
      <c r="ILL18" s="383"/>
      <c r="ILM18" s="380"/>
      <c r="ILN18" s="376"/>
      <c r="ILO18" s="376"/>
      <c r="ILP18" s="381"/>
      <c r="ILQ18" s="381"/>
      <c r="ILR18" s="382"/>
      <c r="ILS18" s="383"/>
      <c r="ILT18" s="383"/>
      <c r="ILU18" s="383"/>
      <c r="ILV18" s="383"/>
      <c r="ILW18" s="383"/>
      <c r="ILX18" s="383"/>
      <c r="ILY18" s="380"/>
      <c r="ILZ18" s="376"/>
      <c r="IMA18" s="376"/>
      <c r="IMB18" s="381"/>
      <c r="IMC18" s="381"/>
      <c r="IMD18" s="382"/>
      <c r="IME18" s="383"/>
      <c r="IMF18" s="383"/>
      <c r="IMG18" s="383"/>
      <c r="IMH18" s="383"/>
      <c r="IMI18" s="383"/>
      <c r="IMJ18" s="383"/>
      <c r="IMK18" s="380"/>
      <c r="IML18" s="376"/>
      <c r="IMM18" s="376"/>
      <c r="IMN18" s="381"/>
      <c r="IMO18" s="381"/>
      <c r="IMP18" s="382"/>
      <c r="IMQ18" s="383"/>
      <c r="IMR18" s="383"/>
      <c r="IMS18" s="383"/>
      <c r="IMT18" s="383"/>
      <c r="IMU18" s="383"/>
      <c r="IMV18" s="383"/>
      <c r="IMW18" s="380"/>
      <c r="IMX18" s="376"/>
      <c r="IMY18" s="376"/>
      <c r="IMZ18" s="381"/>
      <c r="INA18" s="381"/>
      <c r="INB18" s="382"/>
      <c r="INC18" s="383"/>
      <c r="IND18" s="383"/>
      <c r="INE18" s="383"/>
      <c r="INF18" s="383"/>
      <c r="ING18" s="383"/>
      <c r="INH18" s="383"/>
      <c r="INI18" s="380"/>
      <c r="INJ18" s="376"/>
      <c r="INK18" s="376"/>
      <c r="INL18" s="381"/>
      <c r="INM18" s="381"/>
      <c r="INN18" s="382"/>
      <c r="INO18" s="383"/>
      <c r="INP18" s="383"/>
      <c r="INQ18" s="383"/>
      <c r="INR18" s="383"/>
      <c r="INS18" s="383"/>
      <c r="INT18" s="383"/>
      <c r="INU18" s="380"/>
      <c r="INV18" s="376"/>
      <c r="INW18" s="376"/>
      <c r="INX18" s="381"/>
      <c r="INY18" s="381"/>
      <c r="INZ18" s="382"/>
      <c r="IOA18" s="383"/>
      <c r="IOB18" s="383"/>
      <c r="IOC18" s="383"/>
      <c r="IOD18" s="383"/>
      <c r="IOE18" s="383"/>
      <c r="IOF18" s="383"/>
      <c r="IOG18" s="380"/>
      <c r="IOH18" s="376"/>
      <c r="IOI18" s="376"/>
      <c r="IOJ18" s="381"/>
      <c r="IOK18" s="381"/>
      <c r="IOL18" s="382"/>
      <c r="IOM18" s="383"/>
      <c r="ION18" s="383"/>
      <c r="IOO18" s="383"/>
      <c r="IOP18" s="383"/>
      <c r="IOQ18" s="383"/>
      <c r="IOR18" s="383"/>
      <c r="IOS18" s="380"/>
      <c r="IOT18" s="376"/>
      <c r="IOU18" s="376"/>
      <c r="IOV18" s="381"/>
      <c r="IOW18" s="381"/>
      <c r="IOX18" s="382"/>
      <c r="IOY18" s="383"/>
      <c r="IOZ18" s="383"/>
      <c r="IPA18" s="383"/>
      <c r="IPB18" s="383"/>
      <c r="IPC18" s="383"/>
      <c r="IPD18" s="383"/>
      <c r="IPE18" s="380"/>
      <c r="IPF18" s="376"/>
      <c r="IPG18" s="376"/>
      <c r="IPH18" s="381"/>
      <c r="IPI18" s="381"/>
      <c r="IPJ18" s="382"/>
      <c r="IPK18" s="383"/>
      <c r="IPL18" s="383"/>
      <c r="IPM18" s="383"/>
      <c r="IPN18" s="383"/>
      <c r="IPO18" s="383"/>
      <c r="IPP18" s="383"/>
      <c r="IPQ18" s="380"/>
      <c r="IPR18" s="376"/>
      <c r="IPS18" s="376"/>
      <c r="IPT18" s="381"/>
      <c r="IPU18" s="381"/>
      <c r="IPV18" s="382"/>
      <c r="IPW18" s="383"/>
      <c r="IPX18" s="383"/>
      <c r="IPY18" s="383"/>
      <c r="IPZ18" s="383"/>
      <c r="IQA18" s="383"/>
      <c r="IQB18" s="383"/>
      <c r="IQC18" s="380"/>
      <c r="IQD18" s="376"/>
      <c r="IQE18" s="376"/>
      <c r="IQF18" s="381"/>
      <c r="IQG18" s="381"/>
      <c r="IQH18" s="382"/>
      <c r="IQI18" s="383"/>
      <c r="IQJ18" s="383"/>
      <c r="IQK18" s="383"/>
      <c r="IQL18" s="383"/>
      <c r="IQM18" s="383"/>
      <c r="IQN18" s="383"/>
      <c r="IQO18" s="380"/>
      <c r="IQP18" s="376"/>
      <c r="IQQ18" s="376"/>
      <c r="IQR18" s="381"/>
      <c r="IQS18" s="381"/>
      <c r="IQT18" s="382"/>
      <c r="IQU18" s="383"/>
      <c r="IQV18" s="383"/>
      <c r="IQW18" s="383"/>
      <c r="IQX18" s="383"/>
      <c r="IQY18" s="383"/>
      <c r="IQZ18" s="383"/>
      <c r="IRA18" s="380"/>
      <c r="IRB18" s="376"/>
      <c r="IRC18" s="376"/>
      <c r="IRD18" s="381"/>
      <c r="IRE18" s="381"/>
      <c r="IRF18" s="382"/>
      <c r="IRG18" s="383"/>
      <c r="IRH18" s="383"/>
      <c r="IRI18" s="383"/>
      <c r="IRJ18" s="383"/>
      <c r="IRK18" s="383"/>
      <c r="IRL18" s="383"/>
      <c r="IRM18" s="380"/>
      <c r="IRN18" s="376"/>
      <c r="IRO18" s="376"/>
      <c r="IRP18" s="381"/>
      <c r="IRQ18" s="381"/>
      <c r="IRR18" s="382"/>
      <c r="IRS18" s="383"/>
      <c r="IRT18" s="383"/>
      <c r="IRU18" s="383"/>
      <c r="IRV18" s="383"/>
      <c r="IRW18" s="383"/>
      <c r="IRX18" s="383"/>
      <c r="IRY18" s="380"/>
      <c r="IRZ18" s="376"/>
      <c r="ISA18" s="376"/>
      <c r="ISB18" s="381"/>
      <c r="ISC18" s="381"/>
      <c r="ISD18" s="382"/>
      <c r="ISE18" s="383"/>
      <c r="ISF18" s="383"/>
      <c r="ISG18" s="383"/>
      <c r="ISH18" s="383"/>
      <c r="ISI18" s="383"/>
      <c r="ISJ18" s="383"/>
      <c r="ISK18" s="380"/>
      <c r="ISL18" s="376"/>
      <c r="ISM18" s="376"/>
      <c r="ISN18" s="381"/>
      <c r="ISO18" s="381"/>
      <c r="ISP18" s="382"/>
      <c r="ISQ18" s="383"/>
      <c r="ISR18" s="383"/>
      <c r="ISS18" s="383"/>
      <c r="IST18" s="383"/>
      <c r="ISU18" s="383"/>
      <c r="ISV18" s="383"/>
      <c r="ISW18" s="380"/>
      <c r="ISX18" s="376"/>
      <c r="ISY18" s="376"/>
      <c r="ISZ18" s="381"/>
      <c r="ITA18" s="381"/>
      <c r="ITB18" s="382"/>
      <c r="ITC18" s="383"/>
      <c r="ITD18" s="383"/>
      <c r="ITE18" s="383"/>
      <c r="ITF18" s="383"/>
      <c r="ITG18" s="383"/>
      <c r="ITH18" s="383"/>
      <c r="ITI18" s="380"/>
      <c r="ITJ18" s="376"/>
      <c r="ITK18" s="376"/>
      <c r="ITL18" s="381"/>
      <c r="ITM18" s="381"/>
      <c r="ITN18" s="382"/>
      <c r="ITO18" s="383"/>
      <c r="ITP18" s="383"/>
      <c r="ITQ18" s="383"/>
      <c r="ITR18" s="383"/>
      <c r="ITS18" s="383"/>
      <c r="ITT18" s="383"/>
      <c r="ITU18" s="380"/>
      <c r="ITV18" s="376"/>
      <c r="ITW18" s="376"/>
      <c r="ITX18" s="381"/>
      <c r="ITY18" s="381"/>
      <c r="ITZ18" s="382"/>
      <c r="IUA18" s="383"/>
      <c r="IUB18" s="383"/>
      <c r="IUC18" s="383"/>
      <c r="IUD18" s="383"/>
      <c r="IUE18" s="383"/>
      <c r="IUF18" s="383"/>
      <c r="IUG18" s="380"/>
      <c r="IUH18" s="376"/>
      <c r="IUI18" s="376"/>
      <c r="IUJ18" s="381"/>
      <c r="IUK18" s="381"/>
      <c r="IUL18" s="382"/>
      <c r="IUM18" s="383"/>
      <c r="IUN18" s="383"/>
      <c r="IUO18" s="383"/>
      <c r="IUP18" s="383"/>
      <c r="IUQ18" s="383"/>
      <c r="IUR18" s="383"/>
      <c r="IUS18" s="380"/>
      <c r="IUT18" s="376"/>
      <c r="IUU18" s="376"/>
      <c r="IUV18" s="381"/>
      <c r="IUW18" s="381"/>
      <c r="IUX18" s="382"/>
      <c r="IUY18" s="383"/>
      <c r="IUZ18" s="383"/>
      <c r="IVA18" s="383"/>
      <c r="IVB18" s="383"/>
      <c r="IVC18" s="383"/>
      <c r="IVD18" s="383"/>
      <c r="IVE18" s="380"/>
      <c r="IVF18" s="376"/>
      <c r="IVG18" s="376"/>
      <c r="IVH18" s="381"/>
      <c r="IVI18" s="381"/>
      <c r="IVJ18" s="382"/>
      <c r="IVK18" s="383"/>
      <c r="IVL18" s="383"/>
      <c r="IVM18" s="383"/>
      <c r="IVN18" s="383"/>
      <c r="IVO18" s="383"/>
      <c r="IVP18" s="383"/>
      <c r="IVQ18" s="380"/>
      <c r="IVR18" s="376"/>
      <c r="IVS18" s="376"/>
      <c r="IVT18" s="381"/>
      <c r="IVU18" s="381"/>
      <c r="IVV18" s="382"/>
      <c r="IVW18" s="383"/>
      <c r="IVX18" s="383"/>
      <c r="IVY18" s="383"/>
      <c r="IVZ18" s="383"/>
      <c r="IWA18" s="383"/>
      <c r="IWB18" s="383"/>
      <c r="IWC18" s="380"/>
      <c r="IWD18" s="376"/>
      <c r="IWE18" s="376"/>
      <c r="IWF18" s="381"/>
      <c r="IWG18" s="381"/>
      <c r="IWH18" s="382"/>
      <c r="IWI18" s="383"/>
      <c r="IWJ18" s="383"/>
      <c r="IWK18" s="383"/>
      <c r="IWL18" s="383"/>
      <c r="IWM18" s="383"/>
      <c r="IWN18" s="383"/>
      <c r="IWO18" s="380"/>
      <c r="IWP18" s="376"/>
      <c r="IWQ18" s="376"/>
      <c r="IWR18" s="381"/>
      <c r="IWS18" s="381"/>
      <c r="IWT18" s="382"/>
      <c r="IWU18" s="383"/>
      <c r="IWV18" s="383"/>
      <c r="IWW18" s="383"/>
      <c r="IWX18" s="383"/>
      <c r="IWY18" s="383"/>
      <c r="IWZ18" s="383"/>
      <c r="IXA18" s="380"/>
      <c r="IXB18" s="376"/>
      <c r="IXC18" s="376"/>
      <c r="IXD18" s="381"/>
      <c r="IXE18" s="381"/>
      <c r="IXF18" s="382"/>
      <c r="IXG18" s="383"/>
      <c r="IXH18" s="383"/>
      <c r="IXI18" s="383"/>
      <c r="IXJ18" s="383"/>
      <c r="IXK18" s="383"/>
      <c r="IXL18" s="383"/>
      <c r="IXM18" s="380"/>
      <c r="IXN18" s="376"/>
      <c r="IXO18" s="376"/>
      <c r="IXP18" s="381"/>
      <c r="IXQ18" s="381"/>
      <c r="IXR18" s="382"/>
      <c r="IXS18" s="383"/>
      <c r="IXT18" s="383"/>
      <c r="IXU18" s="383"/>
      <c r="IXV18" s="383"/>
      <c r="IXW18" s="383"/>
      <c r="IXX18" s="383"/>
      <c r="IXY18" s="380"/>
      <c r="IXZ18" s="376"/>
      <c r="IYA18" s="376"/>
      <c r="IYB18" s="381"/>
      <c r="IYC18" s="381"/>
      <c r="IYD18" s="382"/>
      <c r="IYE18" s="383"/>
      <c r="IYF18" s="383"/>
      <c r="IYG18" s="383"/>
      <c r="IYH18" s="383"/>
      <c r="IYI18" s="383"/>
      <c r="IYJ18" s="383"/>
      <c r="IYK18" s="380"/>
      <c r="IYL18" s="376"/>
      <c r="IYM18" s="376"/>
      <c r="IYN18" s="381"/>
      <c r="IYO18" s="381"/>
      <c r="IYP18" s="382"/>
      <c r="IYQ18" s="383"/>
      <c r="IYR18" s="383"/>
      <c r="IYS18" s="383"/>
      <c r="IYT18" s="383"/>
      <c r="IYU18" s="383"/>
      <c r="IYV18" s="383"/>
      <c r="IYW18" s="380"/>
      <c r="IYX18" s="376"/>
      <c r="IYY18" s="376"/>
      <c r="IYZ18" s="381"/>
      <c r="IZA18" s="381"/>
      <c r="IZB18" s="382"/>
      <c r="IZC18" s="383"/>
      <c r="IZD18" s="383"/>
      <c r="IZE18" s="383"/>
      <c r="IZF18" s="383"/>
      <c r="IZG18" s="383"/>
      <c r="IZH18" s="383"/>
      <c r="IZI18" s="380"/>
      <c r="IZJ18" s="376"/>
      <c r="IZK18" s="376"/>
      <c r="IZL18" s="381"/>
      <c r="IZM18" s="381"/>
      <c r="IZN18" s="382"/>
      <c r="IZO18" s="383"/>
      <c r="IZP18" s="383"/>
      <c r="IZQ18" s="383"/>
      <c r="IZR18" s="383"/>
      <c r="IZS18" s="383"/>
      <c r="IZT18" s="383"/>
      <c r="IZU18" s="380"/>
      <c r="IZV18" s="376"/>
      <c r="IZW18" s="376"/>
      <c r="IZX18" s="381"/>
      <c r="IZY18" s="381"/>
      <c r="IZZ18" s="382"/>
      <c r="JAA18" s="383"/>
      <c r="JAB18" s="383"/>
      <c r="JAC18" s="383"/>
      <c r="JAD18" s="383"/>
      <c r="JAE18" s="383"/>
      <c r="JAF18" s="383"/>
      <c r="JAG18" s="380"/>
      <c r="JAH18" s="376"/>
      <c r="JAI18" s="376"/>
      <c r="JAJ18" s="381"/>
      <c r="JAK18" s="381"/>
      <c r="JAL18" s="382"/>
      <c r="JAM18" s="383"/>
      <c r="JAN18" s="383"/>
      <c r="JAO18" s="383"/>
      <c r="JAP18" s="383"/>
      <c r="JAQ18" s="383"/>
      <c r="JAR18" s="383"/>
      <c r="JAS18" s="380"/>
      <c r="JAT18" s="376"/>
      <c r="JAU18" s="376"/>
      <c r="JAV18" s="381"/>
      <c r="JAW18" s="381"/>
      <c r="JAX18" s="382"/>
      <c r="JAY18" s="383"/>
      <c r="JAZ18" s="383"/>
      <c r="JBA18" s="383"/>
      <c r="JBB18" s="383"/>
      <c r="JBC18" s="383"/>
      <c r="JBD18" s="383"/>
      <c r="JBE18" s="380"/>
      <c r="JBF18" s="376"/>
      <c r="JBG18" s="376"/>
      <c r="JBH18" s="381"/>
      <c r="JBI18" s="381"/>
      <c r="JBJ18" s="382"/>
      <c r="JBK18" s="383"/>
      <c r="JBL18" s="383"/>
      <c r="JBM18" s="383"/>
      <c r="JBN18" s="383"/>
      <c r="JBO18" s="383"/>
      <c r="JBP18" s="383"/>
      <c r="JBQ18" s="380"/>
      <c r="JBR18" s="376"/>
      <c r="JBS18" s="376"/>
      <c r="JBT18" s="381"/>
      <c r="JBU18" s="381"/>
      <c r="JBV18" s="382"/>
      <c r="JBW18" s="383"/>
      <c r="JBX18" s="383"/>
      <c r="JBY18" s="383"/>
      <c r="JBZ18" s="383"/>
      <c r="JCA18" s="383"/>
      <c r="JCB18" s="383"/>
      <c r="JCC18" s="380"/>
      <c r="JCD18" s="376"/>
      <c r="JCE18" s="376"/>
      <c r="JCF18" s="381"/>
      <c r="JCG18" s="381"/>
      <c r="JCH18" s="382"/>
      <c r="JCI18" s="383"/>
      <c r="JCJ18" s="383"/>
      <c r="JCK18" s="383"/>
      <c r="JCL18" s="383"/>
      <c r="JCM18" s="383"/>
      <c r="JCN18" s="383"/>
      <c r="JCO18" s="380"/>
      <c r="JCP18" s="376"/>
      <c r="JCQ18" s="376"/>
      <c r="JCR18" s="381"/>
      <c r="JCS18" s="381"/>
      <c r="JCT18" s="382"/>
      <c r="JCU18" s="383"/>
      <c r="JCV18" s="383"/>
      <c r="JCW18" s="383"/>
      <c r="JCX18" s="383"/>
      <c r="JCY18" s="383"/>
      <c r="JCZ18" s="383"/>
      <c r="JDA18" s="380"/>
      <c r="JDB18" s="376"/>
      <c r="JDC18" s="376"/>
      <c r="JDD18" s="381"/>
      <c r="JDE18" s="381"/>
      <c r="JDF18" s="382"/>
      <c r="JDG18" s="383"/>
      <c r="JDH18" s="383"/>
      <c r="JDI18" s="383"/>
      <c r="JDJ18" s="383"/>
      <c r="JDK18" s="383"/>
      <c r="JDL18" s="383"/>
      <c r="JDM18" s="380"/>
      <c r="JDN18" s="376"/>
      <c r="JDO18" s="376"/>
      <c r="JDP18" s="381"/>
      <c r="JDQ18" s="381"/>
      <c r="JDR18" s="382"/>
      <c r="JDS18" s="383"/>
      <c r="JDT18" s="383"/>
      <c r="JDU18" s="383"/>
      <c r="JDV18" s="383"/>
      <c r="JDW18" s="383"/>
      <c r="JDX18" s="383"/>
      <c r="JDY18" s="380"/>
      <c r="JDZ18" s="376"/>
      <c r="JEA18" s="376"/>
      <c r="JEB18" s="381"/>
      <c r="JEC18" s="381"/>
      <c r="JED18" s="382"/>
      <c r="JEE18" s="383"/>
      <c r="JEF18" s="383"/>
      <c r="JEG18" s="383"/>
      <c r="JEH18" s="383"/>
      <c r="JEI18" s="383"/>
      <c r="JEJ18" s="383"/>
      <c r="JEK18" s="380"/>
      <c r="JEL18" s="376"/>
      <c r="JEM18" s="376"/>
      <c r="JEN18" s="381"/>
      <c r="JEO18" s="381"/>
      <c r="JEP18" s="382"/>
      <c r="JEQ18" s="383"/>
      <c r="JER18" s="383"/>
      <c r="JES18" s="383"/>
      <c r="JET18" s="383"/>
      <c r="JEU18" s="383"/>
      <c r="JEV18" s="383"/>
      <c r="JEW18" s="380"/>
      <c r="JEX18" s="376"/>
      <c r="JEY18" s="376"/>
      <c r="JEZ18" s="381"/>
      <c r="JFA18" s="381"/>
      <c r="JFB18" s="382"/>
      <c r="JFC18" s="383"/>
      <c r="JFD18" s="383"/>
      <c r="JFE18" s="383"/>
      <c r="JFF18" s="383"/>
      <c r="JFG18" s="383"/>
      <c r="JFH18" s="383"/>
      <c r="JFI18" s="380"/>
      <c r="JFJ18" s="376"/>
      <c r="JFK18" s="376"/>
      <c r="JFL18" s="381"/>
      <c r="JFM18" s="381"/>
      <c r="JFN18" s="382"/>
      <c r="JFO18" s="383"/>
      <c r="JFP18" s="383"/>
      <c r="JFQ18" s="383"/>
      <c r="JFR18" s="383"/>
      <c r="JFS18" s="383"/>
      <c r="JFT18" s="383"/>
      <c r="JFU18" s="380"/>
      <c r="JFV18" s="376"/>
      <c r="JFW18" s="376"/>
      <c r="JFX18" s="381"/>
      <c r="JFY18" s="381"/>
      <c r="JFZ18" s="382"/>
      <c r="JGA18" s="383"/>
      <c r="JGB18" s="383"/>
      <c r="JGC18" s="383"/>
      <c r="JGD18" s="383"/>
      <c r="JGE18" s="383"/>
      <c r="JGF18" s="383"/>
      <c r="JGG18" s="380"/>
      <c r="JGH18" s="376"/>
      <c r="JGI18" s="376"/>
      <c r="JGJ18" s="381"/>
      <c r="JGK18" s="381"/>
      <c r="JGL18" s="382"/>
      <c r="JGM18" s="383"/>
      <c r="JGN18" s="383"/>
      <c r="JGO18" s="383"/>
      <c r="JGP18" s="383"/>
      <c r="JGQ18" s="383"/>
      <c r="JGR18" s="383"/>
      <c r="JGS18" s="380"/>
      <c r="JGT18" s="376"/>
      <c r="JGU18" s="376"/>
      <c r="JGV18" s="381"/>
      <c r="JGW18" s="381"/>
      <c r="JGX18" s="382"/>
      <c r="JGY18" s="383"/>
      <c r="JGZ18" s="383"/>
      <c r="JHA18" s="383"/>
      <c r="JHB18" s="383"/>
      <c r="JHC18" s="383"/>
      <c r="JHD18" s="383"/>
      <c r="JHE18" s="380"/>
      <c r="JHF18" s="376"/>
      <c r="JHG18" s="376"/>
      <c r="JHH18" s="381"/>
      <c r="JHI18" s="381"/>
      <c r="JHJ18" s="382"/>
      <c r="JHK18" s="383"/>
      <c r="JHL18" s="383"/>
      <c r="JHM18" s="383"/>
      <c r="JHN18" s="383"/>
      <c r="JHO18" s="383"/>
      <c r="JHP18" s="383"/>
      <c r="JHQ18" s="380"/>
      <c r="JHR18" s="376"/>
      <c r="JHS18" s="376"/>
      <c r="JHT18" s="381"/>
      <c r="JHU18" s="381"/>
      <c r="JHV18" s="382"/>
      <c r="JHW18" s="383"/>
      <c r="JHX18" s="383"/>
      <c r="JHY18" s="383"/>
      <c r="JHZ18" s="383"/>
      <c r="JIA18" s="383"/>
      <c r="JIB18" s="383"/>
      <c r="JIC18" s="380"/>
      <c r="JID18" s="376"/>
      <c r="JIE18" s="376"/>
      <c r="JIF18" s="381"/>
      <c r="JIG18" s="381"/>
      <c r="JIH18" s="382"/>
      <c r="JII18" s="383"/>
      <c r="JIJ18" s="383"/>
      <c r="JIK18" s="383"/>
      <c r="JIL18" s="383"/>
      <c r="JIM18" s="383"/>
      <c r="JIN18" s="383"/>
      <c r="JIO18" s="380"/>
      <c r="JIP18" s="376"/>
      <c r="JIQ18" s="376"/>
      <c r="JIR18" s="381"/>
      <c r="JIS18" s="381"/>
      <c r="JIT18" s="382"/>
      <c r="JIU18" s="383"/>
      <c r="JIV18" s="383"/>
      <c r="JIW18" s="383"/>
      <c r="JIX18" s="383"/>
      <c r="JIY18" s="383"/>
      <c r="JIZ18" s="383"/>
      <c r="JJA18" s="380"/>
      <c r="JJB18" s="376"/>
      <c r="JJC18" s="376"/>
      <c r="JJD18" s="381"/>
      <c r="JJE18" s="381"/>
      <c r="JJF18" s="382"/>
      <c r="JJG18" s="383"/>
      <c r="JJH18" s="383"/>
      <c r="JJI18" s="383"/>
      <c r="JJJ18" s="383"/>
      <c r="JJK18" s="383"/>
      <c r="JJL18" s="383"/>
      <c r="JJM18" s="380"/>
      <c r="JJN18" s="376"/>
      <c r="JJO18" s="376"/>
      <c r="JJP18" s="381"/>
      <c r="JJQ18" s="381"/>
      <c r="JJR18" s="382"/>
      <c r="JJS18" s="383"/>
      <c r="JJT18" s="383"/>
      <c r="JJU18" s="383"/>
      <c r="JJV18" s="383"/>
      <c r="JJW18" s="383"/>
      <c r="JJX18" s="383"/>
      <c r="JJY18" s="380"/>
      <c r="JJZ18" s="376"/>
      <c r="JKA18" s="376"/>
      <c r="JKB18" s="381"/>
      <c r="JKC18" s="381"/>
      <c r="JKD18" s="382"/>
      <c r="JKE18" s="383"/>
      <c r="JKF18" s="383"/>
      <c r="JKG18" s="383"/>
      <c r="JKH18" s="383"/>
      <c r="JKI18" s="383"/>
      <c r="JKJ18" s="383"/>
      <c r="JKK18" s="380"/>
      <c r="JKL18" s="376"/>
      <c r="JKM18" s="376"/>
      <c r="JKN18" s="381"/>
      <c r="JKO18" s="381"/>
      <c r="JKP18" s="382"/>
      <c r="JKQ18" s="383"/>
      <c r="JKR18" s="383"/>
      <c r="JKS18" s="383"/>
      <c r="JKT18" s="383"/>
      <c r="JKU18" s="383"/>
      <c r="JKV18" s="383"/>
      <c r="JKW18" s="380"/>
      <c r="JKX18" s="376"/>
      <c r="JKY18" s="376"/>
      <c r="JKZ18" s="381"/>
      <c r="JLA18" s="381"/>
      <c r="JLB18" s="382"/>
      <c r="JLC18" s="383"/>
      <c r="JLD18" s="383"/>
      <c r="JLE18" s="383"/>
      <c r="JLF18" s="383"/>
      <c r="JLG18" s="383"/>
      <c r="JLH18" s="383"/>
      <c r="JLI18" s="380"/>
      <c r="JLJ18" s="376"/>
      <c r="JLK18" s="376"/>
      <c r="JLL18" s="381"/>
      <c r="JLM18" s="381"/>
      <c r="JLN18" s="382"/>
      <c r="JLO18" s="383"/>
      <c r="JLP18" s="383"/>
      <c r="JLQ18" s="383"/>
      <c r="JLR18" s="383"/>
      <c r="JLS18" s="383"/>
      <c r="JLT18" s="383"/>
      <c r="JLU18" s="380"/>
      <c r="JLV18" s="376"/>
      <c r="JLW18" s="376"/>
      <c r="JLX18" s="381"/>
      <c r="JLY18" s="381"/>
      <c r="JLZ18" s="382"/>
      <c r="JMA18" s="383"/>
      <c r="JMB18" s="383"/>
      <c r="JMC18" s="383"/>
      <c r="JMD18" s="383"/>
      <c r="JME18" s="383"/>
      <c r="JMF18" s="383"/>
      <c r="JMG18" s="380"/>
      <c r="JMH18" s="376"/>
      <c r="JMI18" s="376"/>
      <c r="JMJ18" s="381"/>
      <c r="JMK18" s="381"/>
      <c r="JML18" s="382"/>
      <c r="JMM18" s="383"/>
      <c r="JMN18" s="383"/>
      <c r="JMO18" s="383"/>
      <c r="JMP18" s="383"/>
      <c r="JMQ18" s="383"/>
      <c r="JMR18" s="383"/>
      <c r="JMS18" s="380"/>
      <c r="JMT18" s="376"/>
      <c r="JMU18" s="376"/>
      <c r="JMV18" s="381"/>
      <c r="JMW18" s="381"/>
      <c r="JMX18" s="382"/>
      <c r="JMY18" s="383"/>
      <c r="JMZ18" s="383"/>
      <c r="JNA18" s="383"/>
      <c r="JNB18" s="383"/>
      <c r="JNC18" s="383"/>
      <c r="JND18" s="383"/>
      <c r="JNE18" s="380"/>
      <c r="JNF18" s="376"/>
      <c r="JNG18" s="376"/>
      <c r="JNH18" s="381"/>
      <c r="JNI18" s="381"/>
      <c r="JNJ18" s="382"/>
      <c r="JNK18" s="383"/>
      <c r="JNL18" s="383"/>
      <c r="JNM18" s="383"/>
      <c r="JNN18" s="383"/>
      <c r="JNO18" s="383"/>
      <c r="JNP18" s="383"/>
      <c r="JNQ18" s="380"/>
      <c r="JNR18" s="376"/>
      <c r="JNS18" s="376"/>
      <c r="JNT18" s="381"/>
      <c r="JNU18" s="381"/>
      <c r="JNV18" s="382"/>
      <c r="JNW18" s="383"/>
      <c r="JNX18" s="383"/>
      <c r="JNY18" s="383"/>
      <c r="JNZ18" s="383"/>
      <c r="JOA18" s="383"/>
      <c r="JOB18" s="383"/>
      <c r="JOC18" s="380"/>
      <c r="JOD18" s="376"/>
      <c r="JOE18" s="376"/>
      <c r="JOF18" s="381"/>
      <c r="JOG18" s="381"/>
      <c r="JOH18" s="382"/>
      <c r="JOI18" s="383"/>
      <c r="JOJ18" s="383"/>
      <c r="JOK18" s="383"/>
      <c r="JOL18" s="383"/>
      <c r="JOM18" s="383"/>
      <c r="JON18" s="383"/>
      <c r="JOO18" s="380"/>
      <c r="JOP18" s="376"/>
      <c r="JOQ18" s="376"/>
      <c r="JOR18" s="381"/>
      <c r="JOS18" s="381"/>
      <c r="JOT18" s="382"/>
      <c r="JOU18" s="383"/>
      <c r="JOV18" s="383"/>
      <c r="JOW18" s="383"/>
      <c r="JOX18" s="383"/>
      <c r="JOY18" s="383"/>
      <c r="JOZ18" s="383"/>
      <c r="JPA18" s="380"/>
      <c r="JPB18" s="376"/>
      <c r="JPC18" s="376"/>
      <c r="JPD18" s="381"/>
      <c r="JPE18" s="381"/>
      <c r="JPF18" s="382"/>
      <c r="JPG18" s="383"/>
      <c r="JPH18" s="383"/>
      <c r="JPI18" s="383"/>
      <c r="JPJ18" s="383"/>
      <c r="JPK18" s="383"/>
      <c r="JPL18" s="383"/>
      <c r="JPM18" s="380"/>
      <c r="JPN18" s="376"/>
      <c r="JPO18" s="376"/>
      <c r="JPP18" s="381"/>
      <c r="JPQ18" s="381"/>
      <c r="JPR18" s="382"/>
      <c r="JPS18" s="383"/>
      <c r="JPT18" s="383"/>
      <c r="JPU18" s="383"/>
      <c r="JPV18" s="383"/>
      <c r="JPW18" s="383"/>
      <c r="JPX18" s="383"/>
      <c r="JPY18" s="380"/>
      <c r="JPZ18" s="376"/>
      <c r="JQA18" s="376"/>
      <c r="JQB18" s="381"/>
      <c r="JQC18" s="381"/>
      <c r="JQD18" s="382"/>
      <c r="JQE18" s="383"/>
      <c r="JQF18" s="383"/>
      <c r="JQG18" s="383"/>
      <c r="JQH18" s="383"/>
      <c r="JQI18" s="383"/>
      <c r="JQJ18" s="383"/>
      <c r="JQK18" s="380"/>
      <c r="JQL18" s="376"/>
      <c r="JQM18" s="376"/>
      <c r="JQN18" s="381"/>
      <c r="JQO18" s="381"/>
      <c r="JQP18" s="382"/>
      <c r="JQQ18" s="383"/>
      <c r="JQR18" s="383"/>
      <c r="JQS18" s="383"/>
      <c r="JQT18" s="383"/>
      <c r="JQU18" s="383"/>
      <c r="JQV18" s="383"/>
      <c r="JQW18" s="380"/>
      <c r="JQX18" s="376"/>
      <c r="JQY18" s="376"/>
      <c r="JQZ18" s="381"/>
      <c r="JRA18" s="381"/>
      <c r="JRB18" s="382"/>
      <c r="JRC18" s="383"/>
      <c r="JRD18" s="383"/>
      <c r="JRE18" s="383"/>
      <c r="JRF18" s="383"/>
      <c r="JRG18" s="383"/>
      <c r="JRH18" s="383"/>
      <c r="JRI18" s="380"/>
      <c r="JRJ18" s="376"/>
      <c r="JRK18" s="376"/>
      <c r="JRL18" s="381"/>
      <c r="JRM18" s="381"/>
      <c r="JRN18" s="382"/>
      <c r="JRO18" s="383"/>
      <c r="JRP18" s="383"/>
      <c r="JRQ18" s="383"/>
      <c r="JRR18" s="383"/>
      <c r="JRS18" s="383"/>
      <c r="JRT18" s="383"/>
      <c r="JRU18" s="380"/>
      <c r="JRV18" s="376"/>
      <c r="JRW18" s="376"/>
      <c r="JRX18" s="381"/>
      <c r="JRY18" s="381"/>
      <c r="JRZ18" s="382"/>
      <c r="JSA18" s="383"/>
      <c r="JSB18" s="383"/>
      <c r="JSC18" s="383"/>
      <c r="JSD18" s="383"/>
      <c r="JSE18" s="383"/>
      <c r="JSF18" s="383"/>
      <c r="JSG18" s="380"/>
      <c r="JSH18" s="376"/>
      <c r="JSI18" s="376"/>
      <c r="JSJ18" s="381"/>
      <c r="JSK18" s="381"/>
      <c r="JSL18" s="382"/>
      <c r="JSM18" s="383"/>
      <c r="JSN18" s="383"/>
      <c r="JSO18" s="383"/>
      <c r="JSP18" s="383"/>
      <c r="JSQ18" s="383"/>
      <c r="JSR18" s="383"/>
      <c r="JSS18" s="380"/>
      <c r="JST18" s="376"/>
      <c r="JSU18" s="376"/>
      <c r="JSV18" s="381"/>
      <c r="JSW18" s="381"/>
      <c r="JSX18" s="382"/>
      <c r="JSY18" s="383"/>
      <c r="JSZ18" s="383"/>
      <c r="JTA18" s="383"/>
      <c r="JTB18" s="383"/>
      <c r="JTC18" s="383"/>
      <c r="JTD18" s="383"/>
      <c r="JTE18" s="380"/>
      <c r="JTF18" s="376"/>
      <c r="JTG18" s="376"/>
      <c r="JTH18" s="381"/>
      <c r="JTI18" s="381"/>
      <c r="JTJ18" s="382"/>
      <c r="JTK18" s="383"/>
      <c r="JTL18" s="383"/>
      <c r="JTM18" s="383"/>
      <c r="JTN18" s="383"/>
      <c r="JTO18" s="383"/>
      <c r="JTP18" s="383"/>
      <c r="JTQ18" s="380"/>
      <c r="JTR18" s="376"/>
      <c r="JTS18" s="376"/>
      <c r="JTT18" s="381"/>
      <c r="JTU18" s="381"/>
      <c r="JTV18" s="382"/>
      <c r="JTW18" s="383"/>
      <c r="JTX18" s="383"/>
      <c r="JTY18" s="383"/>
      <c r="JTZ18" s="383"/>
      <c r="JUA18" s="383"/>
      <c r="JUB18" s="383"/>
      <c r="JUC18" s="380"/>
      <c r="JUD18" s="376"/>
      <c r="JUE18" s="376"/>
      <c r="JUF18" s="381"/>
      <c r="JUG18" s="381"/>
      <c r="JUH18" s="382"/>
      <c r="JUI18" s="383"/>
      <c r="JUJ18" s="383"/>
      <c r="JUK18" s="383"/>
      <c r="JUL18" s="383"/>
      <c r="JUM18" s="383"/>
      <c r="JUN18" s="383"/>
      <c r="JUO18" s="380"/>
      <c r="JUP18" s="376"/>
      <c r="JUQ18" s="376"/>
      <c r="JUR18" s="381"/>
      <c r="JUS18" s="381"/>
      <c r="JUT18" s="382"/>
      <c r="JUU18" s="383"/>
      <c r="JUV18" s="383"/>
      <c r="JUW18" s="383"/>
      <c r="JUX18" s="383"/>
      <c r="JUY18" s="383"/>
      <c r="JUZ18" s="383"/>
      <c r="JVA18" s="380"/>
      <c r="JVB18" s="376"/>
      <c r="JVC18" s="376"/>
      <c r="JVD18" s="381"/>
      <c r="JVE18" s="381"/>
      <c r="JVF18" s="382"/>
      <c r="JVG18" s="383"/>
      <c r="JVH18" s="383"/>
      <c r="JVI18" s="383"/>
      <c r="JVJ18" s="383"/>
      <c r="JVK18" s="383"/>
      <c r="JVL18" s="383"/>
      <c r="JVM18" s="380"/>
      <c r="JVN18" s="376"/>
      <c r="JVO18" s="376"/>
      <c r="JVP18" s="381"/>
      <c r="JVQ18" s="381"/>
      <c r="JVR18" s="382"/>
      <c r="JVS18" s="383"/>
      <c r="JVT18" s="383"/>
      <c r="JVU18" s="383"/>
      <c r="JVV18" s="383"/>
      <c r="JVW18" s="383"/>
      <c r="JVX18" s="383"/>
      <c r="JVY18" s="380"/>
      <c r="JVZ18" s="376"/>
      <c r="JWA18" s="376"/>
      <c r="JWB18" s="381"/>
      <c r="JWC18" s="381"/>
      <c r="JWD18" s="382"/>
      <c r="JWE18" s="383"/>
      <c r="JWF18" s="383"/>
      <c r="JWG18" s="383"/>
      <c r="JWH18" s="383"/>
      <c r="JWI18" s="383"/>
      <c r="JWJ18" s="383"/>
      <c r="JWK18" s="380"/>
      <c r="JWL18" s="376"/>
      <c r="JWM18" s="376"/>
      <c r="JWN18" s="381"/>
      <c r="JWO18" s="381"/>
      <c r="JWP18" s="382"/>
      <c r="JWQ18" s="383"/>
      <c r="JWR18" s="383"/>
      <c r="JWS18" s="383"/>
      <c r="JWT18" s="383"/>
      <c r="JWU18" s="383"/>
      <c r="JWV18" s="383"/>
      <c r="JWW18" s="380"/>
      <c r="JWX18" s="376"/>
      <c r="JWY18" s="376"/>
      <c r="JWZ18" s="381"/>
      <c r="JXA18" s="381"/>
      <c r="JXB18" s="382"/>
      <c r="JXC18" s="383"/>
      <c r="JXD18" s="383"/>
      <c r="JXE18" s="383"/>
      <c r="JXF18" s="383"/>
      <c r="JXG18" s="383"/>
      <c r="JXH18" s="383"/>
      <c r="JXI18" s="380"/>
      <c r="JXJ18" s="376"/>
      <c r="JXK18" s="376"/>
      <c r="JXL18" s="381"/>
      <c r="JXM18" s="381"/>
      <c r="JXN18" s="382"/>
      <c r="JXO18" s="383"/>
      <c r="JXP18" s="383"/>
      <c r="JXQ18" s="383"/>
      <c r="JXR18" s="383"/>
      <c r="JXS18" s="383"/>
      <c r="JXT18" s="383"/>
      <c r="JXU18" s="380"/>
      <c r="JXV18" s="376"/>
      <c r="JXW18" s="376"/>
      <c r="JXX18" s="381"/>
      <c r="JXY18" s="381"/>
      <c r="JXZ18" s="382"/>
      <c r="JYA18" s="383"/>
      <c r="JYB18" s="383"/>
      <c r="JYC18" s="383"/>
      <c r="JYD18" s="383"/>
      <c r="JYE18" s="383"/>
      <c r="JYF18" s="383"/>
      <c r="JYG18" s="380"/>
      <c r="JYH18" s="376"/>
      <c r="JYI18" s="376"/>
      <c r="JYJ18" s="381"/>
      <c r="JYK18" s="381"/>
      <c r="JYL18" s="382"/>
      <c r="JYM18" s="383"/>
      <c r="JYN18" s="383"/>
      <c r="JYO18" s="383"/>
      <c r="JYP18" s="383"/>
      <c r="JYQ18" s="383"/>
      <c r="JYR18" s="383"/>
      <c r="JYS18" s="380"/>
      <c r="JYT18" s="376"/>
      <c r="JYU18" s="376"/>
      <c r="JYV18" s="381"/>
      <c r="JYW18" s="381"/>
      <c r="JYX18" s="382"/>
      <c r="JYY18" s="383"/>
      <c r="JYZ18" s="383"/>
      <c r="JZA18" s="383"/>
      <c r="JZB18" s="383"/>
      <c r="JZC18" s="383"/>
      <c r="JZD18" s="383"/>
      <c r="JZE18" s="380"/>
      <c r="JZF18" s="376"/>
      <c r="JZG18" s="376"/>
      <c r="JZH18" s="381"/>
      <c r="JZI18" s="381"/>
      <c r="JZJ18" s="382"/>
      <c r="JZK18" s="383"/>
      <c r="JZL18" s="383"/>
      <c r="JZM18" s="383"/>
      <c r="JZN18" s="383"/>
      <c r="JZO18" s="383"/>
      <c r="JZP18" s="383"/>
      <c r="JZQ18" s="380"/>
      <c r="JZR18" s="376"/>
      <c r="JZS18" s="376"/>
      <c r="JZT18" s="381"/>
      <c r="JZU18" s="381"/>
      <c r="JZV18" s="382"/>
      <c r="JZW18" s="383"/>
      <c r="JZX18" s="383"/>
      <c r="JZY18" s="383"/>
      <c r="JZZ18" s="383"/>
      <c r="KAA18" s="383"/>
      <c r="KAB18" s="383"/>
      <c r="KAC18" s="380"/>
      <c r="KAD18" s="376"/>
      <c r="KAE18" s="376"/>
      <c r="KAF18" s="381"/>
      <c r="KAG18" s="381"/>
      <c r="KAH18" s="382"/>
      <c r="KAI18" s="383"/>
      <c r="KAJ18" s="383"/>
      <c r="KAK18" s="383"/>
      <c r="KAL18" s="383"/>
      <c r="KAM18" s="383"/>
      <c r="KAN18" s="383"/>
      <c r="KAO18" s="380"/>
      <c r="KAP18" s="376"/>
      <c r="KAQ18" s="376"/>
      <c r="KAR18" s="381"/>
      <c r="KAS18" s="381"/>
      <c r="KAT18" s="382"/>
      <c r="KAU18" s="383"/>
      <c r="KAV18" s="383"/>
      <c r="KAW18" s="383"/>
      <c r="KAX18" s="383"/>
      <c r="KAY18" s="383"/>
      <c r="KAZ18" s="383"/>
      <c r="KBA18" s="380"/>
      <c r="KBB18" s="376"/>
      <c r="KBC18" s="376"/>
      <c r="KBD18" s="381"/>
      <c r="KBE18" s="381"/>
      <c r="KBF18" s="382"/>
      <c r="KBG18" s="383"/>
      <c r="KBH18" s="383"/>
      <c r="KBI18" s="383"/>
      <c r="KBJ18" s="383"/>
      <c r="KBK18" s="383"/>
      <c r="KBL18" s="383"/>
      <c r="KBM18" s="380"/>
      <c r="KBN18" s="376"/>
      <c r="KBO18" s="376"/>
      <c r="KBP18" s="381"/>
      <c r="KBQ18" s="381"/>
      <c r="KBR18" s="382"/>
      <c r="KBS18" s="383"/>
      <c r="KBT18" s="383"/>
      <c r="KBU18" s="383"/>
      <c r="KBV18" s="383"/>
      <c r="KBW18" s="383"/>
      <c r="KBX18" s="383"/>
      <c r="KBY18" s="380"/>
      <c r="KBZ18" s="376"/>
      <c r="KCA18" s="376"/>
      <c r="KCB18" s="381"/>
      <c r="KCC18" s="381"/>
      <c r="KCD18" s="382"/>
      <c r="KCE18" s="383"/>
      <c r="KCF18" s="383"/>
      <c r="KCG18" s="383"/>
      <c r="KCH18" s="383"/>
      <c r="KCI18" s="383"/>
      <c r="KCJ18" s="383"/>
      <c r="KCK18" s="380"/>
      <c r="KCL18" s="376"/>
      <c r="KCM18" s="376"/>
      <c r="KCN18" s="381"/>
      <c r="KCO18" s="381"/>
      <c r="KCP18" s="382"/>
      <c r="KCQ18" s="383"/>
      <c r="KCR18" s="383"/>
      <c r="KCS18" s="383"/>
      <c r="KCT18" s="383"/>
      <c r="KCU18" s="383"/>
      <c r="KCV18" s="383"/>
      <c r="KCW18" s="380"/>
      <c r="KCX18" s="376"/>
      <c r="KCY18" s="376"/>
      <c r="KCZ18" s="381"/>
      <c r="KDA18" s="381"/>
      <c r="KDB18" s="382"/>
      <c r="KDC18" s="383"/>
      <c r="KDD18" s="383"/>
      <c r="KDE18" s="383"/>
      <c r="KDF18" s="383"/>
      <c r="KDG18" s="383"/>
      <c r="KDH18" s="383"/>
      <c r="KDI18" s="380"/>
      <c r="KDJ18" s="376"/>
      <c r="KDK18" s="376"/>
      <c r="KDL18" s="381"/>
      <c r="KDM18" s="381"/>
      <c r="KDN18" s="382"/>
      <c r="KDO18" s="383"/>
      <c r="KDP18" s="383"/>
      <c r="KDQ18" s="383"/>
      <c r="KDR18" s="383"/>
      <c r="KDS18" s="383"/>
      <c r="KDT18" s="383"/>
      <c r="KDU18" s="380"/>
      <c r="KDV18" s="376"/>
      <c r="KDW18" s="376"/>
      <c r="KDX18" s="381"/>
      <c r="KDY18" s="381"/>
      <c r="KDZ18" s="382"/>
      <c r="KEA18" s="383"/>
      <c r="KEB18" s="383"/>
      <c r="KEC18" s="383"/>
      <c r="KED18" s="383"/>
      <c r="KEE18" s="383"/>
      <c r="KEF18" s="383"/>
      <c r="KEG18" s="380"/>
      <c r="KEH18" s="376"/>
      <c r="KEI18" s="376"/>
      <c r="KEJ18" s="381"/>
      <c r="KEK18" s="381"/>
      <c r="KEL18" s="382"/>
      <c r="KEM18" s="383"/>
      <c r="KEN18" s="383"/>
      <c r="KEO18" s="383"/>
      <c r="KEP18" s="383"/>
      <c r="KEQ18" s="383"/>
      <c r="KER18" s="383"/>
      <c r="KES18" s="380"/>
      <c r="KET18" s="376"/>
      <c r="KEU18" s="376"/>
      <c r="KEV18" s="381"/>
      <c r="KEW18" s="381"/>
      <c r="KEX18" s="382"/>
      <c r="KEY18" s="383"/>
      <c r="KEZ18" s="383"/>
      <c r="KFA18" s="383"/>
      <c r="KFB18" s="383"/>
      <c r="KFC18" s="383"/>
      <c r="KFD18" s="383"/>
      <c r="KFE18" s="380"/>
      <c r="KFF18" s="376"/>
      <c r="KFG18" s="376"/>
      <c r="KFH18" s="381"/>
      <c r="KFI18" s="381"/>
      <c r="KFJ18" s="382"/>
      <c r="KFK18" s="383"/>
      <c r="KFL18" s="383"/>
      <c r="KFM18" s="383"/>
      <c r="KFN18" s="383"/>
      <c r="KFO18" s="383"/>
      <c r="KFP18" s="383"/>
      <c r="KFQ18" s="380"/>
      <c r="KFR18" s="376"/>
      <c r="KFS18" s="376"/>
      <c r="KFT18" s="381"/>
      <c r="KFU18" s="381"/>
      <c r="KFV18" s="382"/>
      <c r="KFW18" s="383"/>
      <c r="KFX18" s="383"/>
      <c r="KFY18" s="383"/>
      <c r="KFZ18" s="383"/>
      <c r="KGA18" s="383"/>
      <c r="KGB18" s="383"/>
      <c r="KGC18" s="380"/>
      <c r="KGD18" s="376"/>
      <c r="KGE18" s="376"/>
      <c r="KGF18" s="381"/>
      <c r="KGG18" s="381"/>
      <c r="KGH18" s="382"/>
      <c r="KGI18" s="383"/>
      <c r="KGJ18" s="383"/>
      <c r="KGK18" s="383"/>
      <c r="KGL18" s="383"/>
      <c r="KGM18" s="383"/>
      <c r="KGN18" s="383"/>
      <c r="KGO18" s="380"/>
      <c r="KGP18" s="376"/>
      <c r="KGQ18" s="376"/>
      <c r="KGR18" s="381"/>
      <c r="KGS18" s="381"/>
      <c r="KGT18" s="382"/>
      <c r="KGU18" s="383"/>
      <c r="KGV18" s="383"/>
      <c r="KGW18" s="383"/>
      <c r="KGX18" s="383"/>
      <c r="KGY18" s="383"/>
      <c r="KGZ18" s="383"/>
      <c r="KHA18" s="380"/>
      <c r="KHB18" s="376"/>
      <c r="KHC18" s="376"/>
      <c r="KHD18" s="381"/>
      <c r="KHE18" s="381"/>
      <c r="KHF18" s="382"/>
      <c r="KHG18" s="383"/>
      <c r="KHH18" s="383"/>
      <c r="KHI18" s="383"/>
      <c r="KHJ18" s="383"/>
      <c r="KHK18" s="383"/>
      <c r="KHL18" s="383"/>
      <c r="KHM18" s="380"/>
      <c r="KHN18" s="376"/>
      <c r="KHO18" s="376"/>
      <c r="KHP18" s="381"/>
      <c r="KHQ18" s="381"/>
      <c r="KHR18" s="382"/>
      <c r="KHS18" s="383"/>
      <c r="KHT18" s="383"/>
      <c r="KHU18" s="383"/>
      <c r="KHV18" s="383"/>
      <c r="KHW18" s="383"/>
      <c r="KHX18" s="383"/>
      <c r="KHY18" s="380"/>
      <c r="KHZ18" s="376"/>
      <c r="KIA18" s="376"/>
      <c r="KIB18" s="381"/>
      <c r="KIC18" s="381"/>
      <c r="KID18" s="382"/>
      <c r="KIE18" s="383"/>
      <c r="KIF18" s="383"/>
      <c r="KIG18" s="383"/>
      <c r="KIH18" s="383"/>
      <c r="KII18" s="383"/>
      <c r="KIJ18" s="383"/>
      <c r="KIK18" s="380"/>
      <c r="KIL18" s="376"/>
      <c r="KIM18" s="376"/>
      <c r="KIN18" s="381"/>
      <c r="KIO18" s="381"/>
      <c r="KIP18" s="382"/>
      <c r="KIQ18" s="383"/>
      <c r="KIR18" s="383"/>
      <c r="KIS18" s="383"/>
      <c r="KIT18" s="383"/>
      <c r="KIU18" s="383"/>
      <c r="KIV18" s="383"/>
      <c r="KIW18" s="380"/>
      <c r="KIX18" s="376"/>
      <c r="KIY18" s="376"/>
      <c r="KIZ18" s="381"/>
      <c r="KJA18" s="381"/>
      <c r="KJB18" s="382"/>
      <c r="KJC18" s="383"/>
      <c r="KJD18" s="383"/>
      <c r="KJE18" s="383"/>
      <c r="KJF18" s="383"/>
      <c r="KJG18" s="383"/>
      <c r="KJH18" s="383"/>
      <c r="KJI18" s="380"/>
      <c r="KJJ18" s="376"/>
      <c r="KJK18" s="376"/>
      <c r="KJL18" s="381"/>
      <c r="KJM18" s="381"/>
      <c r="KJN18" s="382"/>
      <c r="KJO18" s="383"/>
      <c r="KJP18" s="383"/>
      <c r="KJQ18" s="383"/>
      <c r="KJR18" s="383"/>
      <c r="KJS18" s="383"/>
      <c r="KJT18" s="383"/>
      <c r="KJU18" s="380"/>
      <c r="KJV18" s="376"/>
      <c r="KJW18" s="376"/>
      <c r="KJX18" s="381"/>
      <c r="KJY18" s="381"/>
      <c r="KJZ18" s="382"/>
      <c r="KKA18" s="383"/>
      <c r="KKB18" s="383"/>
      <c r="KKC18" s="383"/>
      <c r="KKD18" s="383"/>
      <c r="KKE18" s="383"/>
      <c r="KKF18" s="383"/>
      <c r="KKG18" s="380"/>
      <c r="KKH18" s="376"/>
      <c r="KKI18" s="376"/>
      <c r="KKJ18" s="381"/>
      <c r="KKK18" s="381"/>
      <c r="KKL18" s="382"/>
      <c r="KKM18" s="383"/>
      <c r="KKN18" s="383"/>
      <c r="KKO18" s="383"/>
      <c r="KKP18" s="383"/>
      <c r="KKQ18" s="383"/>
      <c r="KKR18" s="383"/>
      <c r="KKS18" s="380"/>
      <c r="KKT18" s="376"/>
      <c r="KKU18" s="376"/>
      <c r="KKV18" s="381"/>
      <c r="KKW18" s="381"/>
      <c r="KKX18" s="382"/>
      <c r="KKY18" s="383"/>
      <c r="KKZ18" s="383"/>
      <c r="KLA18" s="383"/>
      <c r="KLB18" s="383"/>
      <c r="KLC18" s="383"/>
      <c r="KLD18" s="383"/>
      <c r="KLE18" s="380"/>
      <c r="KLF18" s="376"/>
      <c r="KLG18" s="376"/>
      <c r="KLH18" s="381"/>
      <c r="KLI18" s="381"/>
      <c r="KLJ18" s="382"/>
      <c r="KLK18" s="383"/>
      <c r="KLL18" s="383"/>
      <c r="KLM18" s="383"/>
      <c r="KLN18" s="383"/>
      <c r="KLO18" s="383"/>
      <c r="KLP18" s="383"/>
      <c r="KLQ18" s="380"/>
      <c r="KLR18" s="376"/>
      <c r="KLS18" s="376"/>
      <c r="KLT18" s="381"/>
      <c r="KLU18" s="381"/>
      <c r="KLV18" s="382"/>
      <c r="KLW18" s="383"/>
      <c r="KLX18" s="383"/>
      <c r="KLY18" s="383"/>
      <c r="KLZ18" s="383"/>
      <c r="KMA18" s="383"/>
      <c r="KMB18" s="383"/>
      <c r="KMC18" s="380"/>
      <c r="KMD18" s="376"/>
      <c r="KME18" s="376"/>
      <c r="KMF18" s="381"/>
      <c r="KMG18" s="381"/>
      <c r="KMH18" s="382"/>
      <c r="KMI18" s="383"/>
      <c r="KMJ18" s="383"/>
      <c r="KMK18" s="383"/>
      <c r="KML18" s="383"/>
      <c r="KMM18" s="383"/>
      <c r="KMN18" s="383"/>
      <c r="KMO18" s="380"/>
      <c r="KMP18" s="376"/>
      <c r="KMQ18" s="376"/>
      <c r="KMR18" s="381"/>
      <c r="KMS18" s="381"/>
      <c r="KMT18" s="382"/>
      <c r="KMU18" s="383"/>
      <c r="KMV18" s="383"/>
      <c r="KMW18" s="383"/>
      <c r="KMX18" s="383"/>
      <c r="KMY18" s="383"/>
      <c r="KMZ18" s="383"/>
      <c r="KNA18" s="380"/>
      <c r="KNB18" s="376"/>
      <c r="KNC18" s="376"/>
      <c r="KND18" s="381"/>
      <c r="KNE18" s="381"/>
      <c r="KNF18" s="382"/>
      <c r="KNG18" s="383"/>
      <c r="KNH18" s="383"/>
      <c r="KNI18" s="383"/>
      <c r="KNJ18" s="383"/>
      <c r="KNK18" s="383"/>
      <c r="KNL18" s="383"/>
      <c r="KNM18" s="380"/>
      <c r="KNN18" s="376"/>
      <c r="KNO18" s="376"/>
      <c r="KNP18" s="381"/>
      <c r="KNQ18" s="381"/>
      <c r="KNR18" s="382"/>
      <c r="KNS18" s="383"/>
      <c r="KNT18" s="383"/>
      <c r="KNU18" s="383"/>
      <c r="KNV18" s="383"/>
      <c r="KNW18" s="383"/>
      <c r="KNX18" s="383"/>
      <c r="KNY18" s="380"/>
      <c r="KNZ18" s="376"/>
      <c r="KOA18" s="376"/>
      <c r="KOB18" s="381"/>
      <c r="KOC18" s="381"/>
      <c r="KOD18" s="382"/>
      <c r="KOE18" s="383"/>
      <c r="KOF18" s="383"/>
      <c r="KOG18" s="383"/>
      <c r="KOH18" s="383"/>
      <c r="KOI18" s="383"/>
      <c r="KOJ18" s="383"/>
      <c r="KOK18" s="380"/>
      <c r="KOL18" s="376"/>
      <c r="KOM18" s="376"/>
      <c r="KON18" s="381"/>
      <c r="KOO18" s="381"/>
      <c r="KOP18" s="382"/>
      <c r="KOQ18" s="383"/>
      <c r="KOR18" s="383"/>
      <c r="KOS18" s="383"/>
      <c r="KOT18" s="383"/>
      <c r="KOU18" s="383"/>
      <c r="KOV18" s="383"/>
      <c r="KOW18" s="380"/>
      <c r="KOX18" s="376"/>
      <c r="KOY18" s="376"/>
      <c r="KOZ18" s="381"/>
      <c r="KPA18" s="381"/>
      <c r="KPB18" s="382"/>
      <c r="KPC18" s="383"/>
      <c r="KPD18" s="383"/>
      <c r="KPE18" s="383"/>
      <c r="KPF18" s="383"/>
      <c r="KPG18" s="383"/>
      <c r="KPH18" s="383"/>
      <c r="KPI18" s="380"/>
      <c r="KPJ18" s="376"/>
      <c r="KPK18" s="376"/>
      <c r="KPL18" s="381"/>
      <c r="KPM18" s="381"/>
      <c r="KPN18" s="382"/>
      <c r="KPO18" s="383"/>
      <c r="KPP18" s="383"/>
      <c r="KPQ18" s="383"/>
      <c r="KPR18" s="383"/>
      <c r="KPS18" s="383"/>
      <c r="KPT18" s="383"/>
      <c r="KPU18" s="380"/>
      <c r="KPV18" s="376"/>
      <c r="KPW18" s="376"/>
      <c r="KPX18" s="381"/>
      <c r="KPY18" s="381"/>
      <c r="KPZ18" s="382"/>
      <c r="KQA18" s="383"/>
      <c r="KQB18" s="383"/>
      <c r="KQC18" s="383"/>
      <c r="KQD18" s="383"/>
      <c r="KQE18" s="383"/>
      <c r="KQF18" s="383"/>
      <c r="KQG18" s="380"/>
      <c r="KQH18" s="376"/>
      <c r="KQI18" s="376"/>
      <c r="KQJ18" s="381"/>
      <c r="KQK18" s="381"/>
      <c r="KQL18" s="382"/>
      <c r="KQM18" s="383"/>
      <c r="KQN18" s="383"/>
      <c r="KQO18" s="383"/>
      <c r="KQP18" s="383"/>
      <c r="KQQ18" s="383"/>
      <c r="KQR18" s="383"/>
      <c r="KQS18" s="380"/>
      <c r="KQT18" s="376"/>
      <c r="KQU18" s="376"/>
      <c r="KQV18" s="381"/>
      <c r="KQW18" s="381"/>
      <c r="KQX18" s="382"/>
      <c r="KQY18" s="383"/>
      <c r="KQZ18" s="383"/>
      <c r="KRA18" s="383"/>
      <c r="KRB18" s="383"/>
      <c r="KRC18" s="383"/>
      <c r="KRD18" s="383"/>
      <c r="KRE18" s="380"/>
      <c r="KRF18" s="376"/>
      <c r="KRG18" s="376"/>
      <c r="KRH18" s="381"/>
      <c r="KRI18" s="381"/>
      <c r="KRJ18" s="382"/>
      <c r="KRK18" s="383"/>
      <c r="KRL18" s="383"/>
      <c r="KRM18" s="383"/>
      <c r="KRN18" s="383"/>
      <c r="KRO18" s="383"/>
      <c r="KRP18" s="383"/>
      <c r="KRQ18" s="380"/>
      <c r="KRR18" s="376"/>
      <c r="KRS18" s="376"/>
      <c r="KRT18" s="381"/>
      <c r="KRU18" s="381"/>
      <c r="KRV18" s="382"/>
      <c r="KRW18" s="383"/>
      <c r="KRX18" s="383"/>
      <c r="KRY18" s="383"/>
      <c r="KRZ18" s="383"/>
      <c r="KSA18" s="383"/>
      <c r="KSB18" s="383"/>
      <c r="KSC18" s="380"/>
      <c r="KSD18" s="376"/>
      <c r="KSE18" s="376"/>
      <c r="KSF18" s="381"/>
      <c r="KSG18" s="381"/>
      <c r="KSH18" s="382"/>
      <c r="KSI18" s="383"/>
      <c r="KSJ18" s="383"/>
      <c r="KSK18" s="383"/>
      <c r="KSL18" s="383"/>
      <c r="KSM18" s="383"/>
      <c r="KSN18" s="383"/>
      <c r="KSO18" s="380"/>
      <c r="KSP18" s="376"/>
      <c r="KSQ18" s="376"/>
      <c r="KSR18" s="381"/>
      <c r="KSS18" s="381"/>
      <c r="KST18" s="382"/>
      <c r="KSU18" s="383"/>
      <c r="KSV18" s="383"/>
      <c r="KSW18" s="383"/>
      <c r="KSX18" s="383"/>
      <c r="KSY18" s="383"/>
      <c r="KSZ18" s="383"/>
      <c r="KTA18" s="380"/>
      <c r="KTB18" s="376"/>
      <c r="KTC18" s="376"/>
      <c r="KTD18" s="381"/>
      <c r="KTE18" s="381"/>
      <c r="KTF18" s="382"/>
      <c r="KTG18" s="383"/>
      <c r="KTH18" s="383"/>
      <c r="KTI18" s="383"/>
      <c r="KTJ18" s="383"/>
      <c r="KTK18" s="383"/>
      <c r="KTL18" s="383"/>
      <c r="KTM18" s="380"/>
      <c r="KTN18" s="376"/>
      <c r="KTO18" s="376"/>
      <c r="KTP18" s="381"/>
      <c r="KTQ18" s="381"/>
      <c r="KTR18" s="382"/>
      <c r="KTS18" s="383"/>
      <c r="KTT18" s="383"/>
      <c r="KTU18" s="383"/>
      <c r="KTV18" s="383"/>
      <c r="KTW18" s="383"/>
      <c r="KTX18" s="383"/>
      <c r="KTY18" s="380"/>
      <c r="KTZ18" s="376"/>
      <c r="KUA18" s="376"/>
      <c r="KUB18" s="381"/>
      <c r="KUC18" s="381"/>
      <c r="KUD18" s="382"/>
      <c r="KUE18" s="383"/>
      <c r="KUF18" s="383"/>
      <c r="KUG18" s="383"/>
      <c r="KUH18" s="383"/>
      <c r="KUI18" s="383"/>
      <c r="KUJ18" s="383"/>
      <c r="KUK18" s="380"/>
      <c r="KUL18" s="376"/>
      <c r="KUM18" s="376"/>
      <c r="KUN18" s="381"/>
      <c r="KUO18" s="381"/>
      <c r="KUP18" s="382"/>
      <c r="KUQ18" s="383"/>
      <c r="KUR18" s="383"/>
      <c r="KUS18" s="383"/>
      <c r="KUT18" s="383"/>
      <c r="KUU18" s="383"/>
      <c r="KUV18" s="383"/>
      <c r="KUW18" s="380"/>
      <c r="KUX18" s="376"/>
      <c r="KUY18" s="376"/>
      <c r="KUZ18" s="381"/>
      <c r="KVA18" s="381"/>
      <c r="KVB18" s="382"/>
      <c r="KVC18" s="383"/>
      <c r="KVD18" s="383"/>
      <c r="KVE18" s="383"/>
      <c r="KVF18" s="383"/>
      <c r="KVG18" s="383"/>
      <c r="KVH18" s="383"/>
      <c r="KVI18" s="380"/>
      <c r="KVJ18" s="376"/>
      <c r="KVK18" s="376"/>
      <c r="KVL18" s="381"/>
      <c r="KVM18" s="381"/>
      <c r="KVN18" s="382"/>
      <c r="KVO18" s="383"/>
      <c r="KVP18" s="383"/>
      <c r="KVQ18" s="383"/>
      <c r="KVR18" s="383"/>
      <c r="KVS18" s="383"/>
      <c r="KVT18" s="383"/>
      <c r="KVU18" s="380"/>
      <c r="KVV18" s="376"/>
      <c r="KVW18" s="376"/>
      <c r="KVX18" s="381"/>
      <c r="KVY18" s="381"/>
      <c r="KVZ18" s="382"/>
      <c r="KWA18" s="383"/>
      <c r="KWB18" s="383"/>
      <c r="KWC18" s="383"/>
      <c r="KWD18" s="383"/>
      <c r="KWE18" s="383"/>
      <c r="KWF18" s="383"/>
      <c r="KWG18" s="380"/>
      <c r="KWH18" s="376"/>
      <c r="KWI18" s="376"/>
      <c r="KWJ18" s="381"/>
      <c r="KWK18" s="381"/>
      <c r="KWL18" s="382"/>
      <c r="KWM18" s="383"/>
      <c r="KWN18" s="383"/>
      <c r="KWO18" s="383"/>
      <c r="KWP18" s="383"/>
      <c r="KWQ18" s="383"/>
      <c r="KWR18" s="383"/>
      <c r="KWS18" s="380"/>
      <c r="KWT18" s="376"/>
      <c r="KWU18" s="376"/>
      <c r="KWV18" s="381"/>
      <c r="KWW18" s="381"/>
      <c r="KWX18" s="382"/>
      <c r="KWY18" s="383"/>
      <c r="KWZ18" s="383"/>
      <c r="KXA18" s="383"/>
      <c r="KXB18" s="383"/>
      <c r="KXC18" s="383"/>
      <c r="KXD18" s="383"/>
      <c r="KXE18" s="380"/>
      <c r="KXF18" s="376"/>
      <c r="KXG18" s="376"/>
      <c r="KXH18" s="381"/>
      <c r="KXI18" s="381"/>
      <c r="KXJ18" s="382"/>
      <c r="KXK18" s="383"/>
      <c r="KXL18" s="383"/>
      <c r="KXM18" s="383"/>
      <c r="KXN18" s="383"/>
      <c r="KXO18" s="383"/>
      <c r="KXP18" s="383"/>
      <c r="KXQ18" s="380"/>
      <c r="KXR18" s="376"/>
      <c r="KXS18" s="376"/>
      <c r="KXT18" s="381"/>
      <c r="KXU18" s="381"/>
      <c r="KXV18" s="382"/>
      <c r="KXW18" s="383"/>
      <c r="KXX18" s="383"/>
      <c r="KXY18" s="383"/>
      <c r="KXZ18" s="383"/>
      <c r="KYA18" s="383"/>
      <c r="KYB18" s="383"/>
      <c r="KYC18" s="380"/>
      <c r="KYD18" s="376"/>
      <c r="KYE18" s="376"/>
      <c r="KYF18" s="381"/>
      <c r="KYG18" s="381"/>
      <c r="KYH18" s="382"/>
      <c r="KYI18" s="383"/>
      <c r="KYJ18" s="383"/>
      <c r="KYK18" s="383"/>
      <c r="KYL18" s="383"/>
      <c r="KYM18" s="383"/>
      <c r="KYN18" s="383"/>
      <c r="KYO18" s="380"/>
      <c r="KYP18" s="376"/>
      <c r="KYQ18" s="376"/>
      <c r="KYR18" s="381"/>
      <c r="KYS18" s="381"/>
      <c r="KYT18" s="382"/>
      <c r="KYU18" s="383"/>
      <c r="KYV18" s="383"/>
      <c r="KYW18" s="383"/>
      <c r="KYX18" s="383"/>
      <c r="KYY18" s="383"/>
      <c r="KYZ18" s="383"/>
      <c r="KZA18" s="380"/>
      <c r="KZB18" s="376"/>
      <c r="KZC18" s="376"/>
      <c r="KZD18" s="381"/>
      <c r="KZE18" s="381"/>
      <c r="KZF18" s="382"/>
      <c r="KZG18" s="383"/>
      <c r="KZH18" s="383"/>
      <c r="KZI18" s="383"/>
      <c r="KZJ18" s="383"/>
      <c r="KZK18" s="383"/>
      <c r="KZL18" s="383"/>
      <c r="KZM18" s="380"/>
      <c r="KZN18" s="376"/>
      <c r="KZO18" s="376"/>
      <c r="KZP18" s="381"/>
      <c r="KZQ18" s="381"/>
      <c r="KZR18" s="382"/>
      <c r="KZS18" s="383"/>
      <c r="KZT18" s="383"/>
      <c r="KZU18" s="383"/>
      <c r="KZV18" s="383"/>
      <c r="KZW18" s="383"/>
      <c r="KZX18" s="383"/>
      <c r="KZY18" s="380"/>
      <c r="KZZ18" s="376"/>
      <c r="LAA18" s="376"/>
      <c r="LAB18" s="381"/>
      <c r="LAC18" s="381"/>
      <c r="LAD18" s="382"/>
      <c r="LAE18" s="383"/>
      <c r="LAF18" s="383"/>
      <c r="LAG18" s="383"/>
      <c r="LAH18" s="383"/>
      <c r="LAI18" s="383"/>
      <c r="LAJ18" s="383"/>
      <c r="LAK18" s="380"/>
      <c r="LAL18" s="376"/>
      <c r="LAM18" s="376"/>
      <c r="LAN18" s="381"/>
      <c r="LAO18" s="381"/>
      <c r="LAP18" s="382"/>
      <c r="LAQ18" s="383"/>
      <c r="LAR18" s="383"/>
      <c r="LAS18" s="383"/>
      <c r="LAT18" s="383"/>
      <c r="LAU18" s="383"/>
      <c r="LAV18" s="383"/>
      <c r="LAW18" s="380"/>
      <c r="LAX18" s="376"/>
      <c r="LAY18" s="376"/>
      <c r="LAZ18" s="381"/>
      <c r="LBA18" s="381"/>
      <c r="LBB18" s="382"/>
      <c r="LBC18" s="383"/>
      <c r="LBD18" s="383"/>
      <c r="LBE18" s="383"/>
      <c r="LBF18" s="383"/>
      <c r="LBG18" s="383"/>
      <c r="LBH18" s="383"/>
      <c r="LBI18" s="380"/>
      <c r="LBJ18" s="376"/>
      <c r="LBK18" s="376"/>
      <c r="LBL18" s="381"/>
      <c r="LBM18" s="381"/>
      <c r="LBN18" s="382"/>
      <c r="LBO18" s="383"/>
      <c r="LBP18" s="383"/>
      <c r="LBQ18" s="383"/>
      <c r="LBR18" s="383"/>
      <c r="LBS18" s="383"/>
      <c r="LBT18" s="383"/>
      <c r="LBU18" s="380"/>
      <c r="LBV18" s="376"/>
      <c r="LBW18" s="376"/>
      <c r="LBX18" s="381"/>
      <c r="LBY18" s="381"/>
      <c r="LBZ18" s="382"/>
      <c r="LCA18" s="383"/>
      <c r="LCB18" s="383"/>
      <c r="LCC18" s="383"/>
      <c r="LCD18" s="383"/>
      <c r="LCE18" s="383"/>
      <c r="LCF18" s="383"/>
      <c r="LCG18" s="380"/>
      <c r="LCH18" s="376"/>
      <c r="LCI18" s="376"/>
      <c r="LCJ18" s="381"/>
      <c r="LCK18" s="381"/>
      <c r="LCL18" s="382"/>
      <c r="LCM18" s="383"/>
      <c r="LCN18" s="383"/>
      <c r="LCO18" s="383"/>
      <c r="LCP18" s="383"/>
      <c r="LCQ18" s="383"/>
      <c r="LCR18" s="383"/>
      <c r="LCS18" s="380"/>
      <c r="LCT18" s="376"/>
      <c r="LCU18" s="376"/>
      <c r="LCV18" s="381"/>
      <c r="LCW18" s="381"/>
      <c r="LCX18" s="382"/>
      <c r="LCY18" s="383"/>
      <c r="LCZ18" s="383"/>
      <c r="LDA18" s="383"/>
      <c r="LDB18" s="383"/>
      <c r="LDC18" s="383"/>
      <c r="LDD18" s="383"/>
      <c r="LDE18" s="380"/>
      <c r="LDF18" s="376"/>
      <c r="LDG18" s="376"/>
      <c r="LDH18" s="381"/>
      <c r="LDI18" s="381"/>
      <c r="LDJ18" s="382"/>
      <c r="LDK18" s="383"/>
      <c r="LDL18" s="383"/>
      <c r="LDM18" s="383"/>
      <c r="LDN18" s="383"/>
      <c r="LDO18" s="383"/>
      <c r="LDP18" s="383"/>
      <c r="LDQ18" s="380"/>
      <c r="LDR18" s="376"/>
      <c r="LDS18" s="376"/>
      <c r="LDT18" s="381"/>
      <c r="LDU18" s="381"/>
      <c r="LDV18" s="382"/>
      <c r="LDW18" s="383"/>
      <c r="LDX18" s="383"/>
      <c r="LDY18" s="383"/>
      <c r="LDZ18" s="383"/>
      <c r="LEA18" s="383"/>
      <c r="LEB18" s="383"/>
      <c r="LEC18" s="380"/>
      <c r="LED18" s="376"/>
      <c r="LEE18" s="376"/>
      <c r="LEF18" s="381"/>
      <c r="LEG18" s="381"/>
      <c r="LEH18" s="382"/>
      <c r="LEI18" s="383"/>
      <c r="LEJ18" s="383"/>
      <c r="LEK18" s="383"/>
      <c r="LEL18" s="383"/>
      <c r="LEM18" s="383"/>
      <c r="LEN18" s="383"/>
      <c r="LEO18" s="380"/>
      <c r="LEP18" s="376"/>
      <c r="LEQ18" s="376"/>
      <c r="LER18" s="381"/>
      <c r="LES18" s="381"/>
      <c r="LET18" s="382"/>
      <c r="LEU18" s="383"/>
      <c r="LEV18" s="383"/>
      <c r="LEW18" s="383"/>
      <c r="LEX18" s="383"/>
      <c r="LEY18" s="383"/>
      <c r="LEZ18" s="383"/>
      <c r="LFA18" s="380"/>
      <c r="LFB18" s="376"/>
      <c r="LFC18" s="376"/>
      <c r="LFD18" s="381"/>
      <c r="LFE18" s="381"/>
      <c r="LFF18" s="382"/>
      <c r="LFG18" s="383"/>
      <c r="LFH18" s="383"/>
      <c r="LFI18" s="383"/>
      <c r="LFJ18" s="383"/>
      <c r="LFK18" s="383"/>
      <c r="LFL18" s="383"/>
      <c r="LFM18" s="380"/>
      <c r="LFN18" s="376"/>
      <c r="LFO18" s="376"/>
      <c r="LFP18" s="381"/>
      <c r="LFQ18" s="381"/>
      <c r="LFR18" s="382"/>
      <c r="LFS18" s="383"/>
      <c r="LFT18" s="383"/>
      <c r="LFU18" s="383"/>
      <c r="LFV18" s="383"/>
      <c r="LFW18" s="383"/>
      <c r="LFX18" s="383"/>
      <c r="LFY18" s="380"/>
      <c r="LFZ18" s="376"/>
      <c r="LGA18" s="376"/>
      <c r="LGB18" s="381"/>
      <c r="LGC18" s="381"/>
      <c r="LGD18" s="382"/>
      <c r="LGE18" s="383"/>
      <c r="LGF18" s="383"/>
      <c r="LGG18" s="383"/>
      <c r="LGH18" s="383"/>
      <c r="LGI18" s="383"/>
      <c r="LGJ18" s="383"/>
      <c r="LGK18" s="380"/>
      <c r="LGL18" s="376"/>
      <c r="LGM18" s="376"/>
      <c r="LGN18" s="381"/>
      <c r="LGO18" s="381"/>
      <c r="LGP18" s="382"/>
      <c r="LGQ18" s="383"/>
      <c r="LGR18" s="383"/>
      <c r="LGS18" s="383"/>
      <c r="LGT18" s="383"/>
      <c r="LGU18" s="383"/>
      <c r="LGV18" s="383"/>
      <c r="LGW18" s="380"/>
      <c r="LGX18" s="376"/>
      <c r="LGY18" s="376"/>
      <c r="LGZ18" s="381"/>
      <c r="LHA18" s="381"/>
      <c r="LHB18" s="382"/>
      <c r="LHC18" s="383"/>
      <c r="LHD18" s="383"/>
      <c r="LHE18" s="383"/>
      <c r="LHF18" s="383"/>
      <c r="LHG18" s="383"/>
      <c r="LHH18" s="383"/>
      <c r="LHI18" s="380"/>
      <c r="LHJ18" s="376"/>
      <c r="LHK18" s="376"/>
      <c r="LHL18" s="381"/>
      <c r="LHM18" s="381"/>
      <c r="LHN18" s="382"/>
      <c r="LHO18" s="383"/>
      <c r="LHP18" s="383"/>
      <c r="LHQ18" s="383"/>
      <c r="LHR18" s="383"/>
      <c r="LHS18" s="383"/>
      <c r="LHT18" s="383"/>
      <c r="LHU18" s="380"/>
      <c r="LHV18" s="376"/>
      <c r="LHW18" s="376"/>
      <c r="LHX18" s="381"/>
      <c r="LHY18" s="381"/>
      <c r="LHZ18" s="382"/>
      <c r="LIA18" s="383"/>
      <c r="LIB18" s="383"/>
      <c r="LIC18" s="383"/>
      <c r="LID18" s="383"/>
      <c r="LIE18" s="383"/>
      <c r="LIF18" s="383"/>
      <c r="LIG18" s="380"/>
      <c r="LIH18" s="376"/>
      <c r="LII18" s="376"/>
      <c r="LIJ18" s="381"/>
      <c r="LIK18" s="381"/>
      <c r="LIL18" s="382"/>
      <c r="LIM18" s="383"/>
      <c r="LIN18" s="383"/>
      <c r="LIO18" s="383"/>
      <c r="LIP18" s="383"/>
      <c r="LIQ18" s="383"/>
      <c r="LIR18" s="383"/>
      <c r="LIS18" s="380"/>
      <c r="LIT18" s="376"/>
      <c r="LIU18" s="376"/>
      <c r="LIV18" s="381"/>
      <c r="LIW18" s="381"/>
      <c r="LIX18" s="382"/>
      <c r="LIY18" s="383"/>
      <c r="LIZ18" s="383"/>
      <c r="LJA18" s="383"/>
      <c r="LJB18" s="383"/>
      <c r="LJC18" s="383"/>
      <c r="LJD18" s="383"/>
      <c r="LJE18" s="380"/>
      <c r="LJF18" s="376"/>
      <c r="LJG18" s="376"/>
      <c r="LJH18" s="381"/>
      <c r="LJI18" s="381"/>
      <c r="LJJ18" s="382"/>
      <c r="LJK18" s="383"/>
      <c r="LJL18" s="383"/>
      <c r="LJM18" s="383"/>
      <c r="LJN18" s="383"/>
      <c r="LJO18" s="383"/>
      <c r="LJP18" s="383"/>
      <c r="LJQ18" s="380"/>
      <c r="LJR18" s="376"/>
      <c r="LJS18" s="376"/>
      <c r="LJT18" s="381"/>
      <c r="LJU18" s="381"/>
      <c r="LJV18" s="382"/>
      <c r="LJW18" s="383"/>
      <c r="LJX18" s="383"/>
      <c r="LJY18" s="383"/>
      <c r="LJZ18" s="383"/>
      <c r="LKA18" s="383"/>
      <c r="LKB18" s="383"/>
      <c r="LKC18" s="380"/>
      <c r="LKD18" s="376"/>
      <c r="LKE18" s="376"/>
      <c r="LKF18" s="381"/>
      <c r="LKG18" s="381"/>
      <c r="LKH18" s="382"/>
      <c r="LKI18" s="383"/>
      <c r="LKJ18" s="383"/>
      <c r="LKK18" s="383"/>
      <c r="LKL18" s="383"/>
      <c r="LKM18" s="383"/>
      <c r="LKN18" s="383"/>
      <c r="LKO18" s="380"/>
      <c r="LKP18" s="376"/>
      <c r="LKQ18" s="376"/>
      <c r="LKR18" s="381"/>
      <c r="LKS18" s="381"/>
      <c r="LKT18" s="382"/>
      <c r="LKU18" s="383"/>
      <c r="LKV18" s="383"/>
      <c r="LKW18" s="383"/>
      <c r="LKX18" s="383"/>
      <c r="LKY18" s="383"/>
      <c r="LKZ18" s="383"/>
      <c r="LLA18" s="380"/>
      <c r="LLB18" s="376"/>
      <c r="LLC18" s="376"/>
      <c r="LLD18" s="381"/>
      <c r="LLE18" s="381"/>
      <c r="LLF18" s="382"/>
      <c r="LLG18" s="383"/>
      <c r="LLH18" s="383"/>
      <c r="LLI18" s="383"/>
      <c r="LLJ18" s="383"/>
      <c r="LLK18" s="383"/>
      <c r="LLL18" s="383"/>
      <c r="LLM18" s="380"/>
      <c r="LLN18" s="376"/>
      <c r="LLO18" s="376"/>
      <c r="LLP18" s="381"/>
      <c r="LLQ18" s="381"/>
      <c r="LLR18" s="382"/>
      <c r="LLS18" s="383"/>
      <c r="LLT18" s="383"/>
      <c r="LLU18" s="383"/>
      <c r="LLV18" s="383"/>
      <c r="LLW18" s="383"/>
      <c r="LLX18" s="383"/>
      <c r="LLY18" s="380"/>
      <c r="LLZ18" s="376"/>
      <c r="LMA18" s="376"/>
      <c r="LMB18" s="381"/>
      <c r="LMC18" s="381"/>
      <c r="LMD18" s="382"/>
      <c r="LME18" s="383"/>
      <c r="LMF18" s="383"/>
      <c r="LMG18" s="383"/>
      <c r="LMH18" s="383"/>
      <c r="LMI18" s="383"/>
      <c r="LMJ18" s="383"/>
      <c r="LMK18" s="380"/>
      <c r="LML18" s="376"/>
      <c r="LMM18" s="376"/>
      <c r="LMN18" s="381"/>
      <c r="LMO18" s="381"/>
      <c r="LMP18" s="382"/>
      <c r="LMQ18" s="383"/>
      <c r="LMR18" s="383"/>
      <c r="LMS18" s="383"/>
      <c r="LMT18" s="383"/>
      <c r="LMU18" s="383"/>
      <c r="LMV18" s="383"/>
      <c r="LMW18" s="380"/>
      <c r="LMX18" s="376"/>
      <c r="LMY18" s="376"/>
      <c r="LMZ18" s="381"/>
      <c r="LNA18" s="381"/>
      <c r="LNB18" s="382"/>
      <c r="LNC18" s="383"/>
      <c r="LND18" s="383"/>
      <c r="LNE18" s="383"/>
      <c r="LNF18" s="383"/>
      <c r="LNG18" s="383"/>
      <c r="LNH18" s="383"/>
      <c r="LNI18" s="380"/>
      <c r="LNJ18" s="376"/>
      <c r="LNK18" s="376"/>
      <c r="LNL18" s="381"/>
      <c r="LNM18" s="381"/>
      <c r="LNN18" s="382"/>
      <c r="LNO18" s="383"/>
      <c r="LNP18" s="383"/>
      <c r="LNQ18" s="383"/>
      <c r="LNR18" s="383"/>
      <c r="LNS18" s="383"/>
      <c r="LNT18" s="383"/>
      <c r="LNU18" s="380"/>
      <c r="LNV18" s="376"/>
      <c r="LNW18" s="376"/>
      <c r="LNX18" s="381"/>
      <c r="LNY18" s="381"/>
      <c r="LNZ18" s="382"/>
      <c r="LOA18" s="383"/>
      <c r="LOB18" s="383"/>
      <c r="LOC18" s="383"/>
      <c r="LOD18" s="383"/>
      <c r="LOE18" s="383"/>
      <c r="LOF18" s="383"/>
      <c r="LOG18" s="380"/>
      <c r="LOH18" s="376"/>
      <c r="LOI18" s="376"/>
      <c r="LOJ18" s="381"/>
      <c r="LOK18" s="381"/>
      <c r="LOL18" s="382"/>
      <c r="LOM18" s="383"/>
      <c r="LON18" s="383"/>
      <c r="LOO18" s="383"/>
      <c r="LOP18" s="383"/>
      <c r="LOQ18" s="383"/>
      <c r="LOR18" s="383"/>
      <c r="LOS18" s="380"/>
      <c r="LOT18" s="376"/>
      <c r="LOU18" s="376"/>
      <c r="LOV18" s="381"/>
      <c r="LOW18" s="381"/>
      <c r="LOX18" s="382"/>
      <c r="LOY18" s="383"/>
      <c r="LOZ18" s="383"/>
      <c r="LPA18" s="383"/>
      <c r="LPB18" s="383"/>
      <c r="LPC18" s="383"/>
      <c r="LPD18" s="383"/>
      <c r="LPE18" s="380"/>
      <c r="LPF18" s="376"/>
      <c r="LPG18" s="376"/>
      <c r="LPH18" s="381"/>
      <c r="LPI18" s="381"/>
      <c r="LPJ18" s="382"/>
      <c r="LPK18" s="383"/>
      <c r="LPL18" s="383"/>
      <c r="LPM18" s="383"/>
      <c r="LPN18" s="383"/>
      <c r="LPO18" s="383"/>
      <c r="LPP18" s="383"/>
      <c r="LPQ18" s="380"/>
      <c r="LPR18" s="376"/>
      <c r="LPS18" s="376"/>
      <c r="LPT18" s="381"/>
      <c r="LPU18" s="381"/>
      <c r="LPV18" s="382"/>
      <c r="LPW18" s="383"/>
      <c r="LPX18" s="383"/>
      <c r="LPY18" s="383"/>
      <c r="LPZ18" s="383"/>
      <c r="LQA18" s="383"/>
      <c r="LQB18" s="383"/>
      <c r="LQC18" s="380"/>
      <c r="LQD18" s="376"/>
      <c r="LQE18" s="376"/>
      <c r="LQF18" s="381"/>
      <c r="LQG18" s="381"/>
      <c r="LQH18" s="382"/>
      <c r="LQI18" s="383"/>
      <c r="LQJ18" s="383"/>
      <c r="LQK18" s="383"/>
      <c r="LQL18" s="383"/>
      <c r="LQM18" s="383"/>
      <c r="LQN18" s="383"/>
      <c r="LQO18" s="380"/>
      <c r="LQP18" s="376"/>
      <c r="LQQ18" s="376"/>
      <c r="LQR18" s="381"/>
      <c r="LQS18" s="381"/>
      <c r="LQT18" s="382"/>
      <c r="LQU18" s="383"/>
      <c r="LQV18" s="383"/>
      <c r="LQW18" s="383"/>
      <c r="LQX18" s="383"/>
      <c r="LQY18" s="383"/>
      <c r="LQZ18" s="383"/>
      <c r="LRA18" s="380"/>
      <c r="LRB18" s="376"/>
      <c r="LRC18" s="376"/>
      <c r="LRD18" s="381"/>
      <c r="LRE18" s="381"/>
      <c r="LRF18" s="382"/>
      <c r="LRG18" s="383"/>
      <c r="LRH18" s="383"/>
      <c r="LRI18" s="383"/>
      <c r="LRJ18" s="383"/>
      <c r="LRK18" s="383"/>
      <c r="LRL18" s="383"/>
      <c r="LRM18" s="380"/>
      <c r="LRN18" s="376"/>
      <c r="LRO18" s="376"/>
      <c r="LRP18" s="381"/>
      <c r="LRQ18" s="381"/>
      <c r="LRR18" s="382"/>
      <c r="LRS18" s="383"/>
      <c r="LRT18" s="383"/>
      <c r="LRU18" s="383"/>
      <c r="LRV18" s="383"/>
      <c r="LRW18" s="383"/>
      <c r="LRX18" s="383"/>
      <c r="LRY18" s="380"/>
      <c r="LRZ18" s="376"/>
      <c r="LSA18" s="376"/>
      <c r="LSB18" s="381"/>
      <c r="LSC18" s="381"/>
      <c r="LSD18" s="382"/>
      <c r="LSE18" s="383"/>
      <c r="LSF18" s="383"/>
      <c r="LSG18" s="383"/>
      <c r="LSH18" s="383"/>
      <c r="LSI18" s="383"/>
      <c r="LSJ18" s="383"/>
      <c r="LSK18" s="380"/>
      <c r="LSL18" s="376"/>
      <c r="LSM18" s="376"/>
      <c r="LSN18" s="381"/>
      <c r="LSO18" s="381"/>
      <c r="LSP18" s="382"/>
      <c r="LSQ18" s="383"/>
      <c r="LSR18" s="383"/>
      <c r="LSS18" s="383"/>
      <c r="LST18" s="383"/>
      <c r="LSU18" s="383"/>
      <c r="LSV18" s="383"/>
      <c r="LSW18" s="380"/>
      <c r="LSX18" s="376"/>
      <c r="LSY18" s="376"/>
      <c r="LSZ18" s="381"/>
      <c r="LTA18" s="381"/>
      <c r="LTB18" s="382"/>
      <c r="LTC18" s="383"/>
      <c r="LTD18" s="383"/>
      <c r="LTE18" s="383"/>
      <c r="LTF18" s="383"/>
      <c r="LTG18" s="383"/>
      <c r="LTH18" s="383"/>
      <c r="LTI18" s="380"/>
      <c r="LTJ18" s="376"/>
      <c r="LTK18" s="376"/>
      <c r="LTL18" s="381"/>
      <c r="LTM18" s="381"/>
      <c r="LTN18" s="382"/>
      <c r="LTO18" s="383"/>
      <c r="LTP18" s="383"/>
      <c r="LTQ18" s="383"/>
      <c r="LTR18" s="383"/>
      <c r="LTS18" s="383"/>
      <c r="LTT18" s="383"/>
      <c r="LTU18" s="380"/>
      <c r="LTV18" s="376"/>
      <c r="LTW18" s="376"/>
      <c r="LTX18" s="381"/>
      <c r="LTY18" s="381"/>
      <c r="LTZ18" s="382"/>
      <c r="LUA18" s="383"/>
      <c r="LUB18" s="383"/>
      <c r="LUC18" s="383"/>
      <c r="LUD18" s="383"/>
      <c r="LUE18" s="383"/>
      <c r="LUF18" s="383"/>
      <c r="LUG18" s="380"/>
      <c r="LUH18" s="376"/>
      <c r="LUI18" s="376"/>
      <c r="LUJ18" s="381"/>
      <c r="LUK18" s="381"/>
      <c r="LUL18" s="382"/>
      <c r="LUM18" s="383"/>
      <c r="LUN18" s="383"/>
      <c r="LUO18" s="383"/>
      <c r="LUP18" s="383"/>
      <c r="LUQ18" s="383"/>
      <c r="LUR18" s="383"/>
      <c r="LUS18" s="380"/>
      <c r="LUT18" s="376"/>
      <c r="LUU18" s="376"/>
      <c r="LUV18" s="381"/>
      <c r="LUW18" s="381"/>
      <c r="LUX18" s="382"/>
      <c r="LUY18" s="383"/>
      <c r="LUZ18" s="383"/>
      <c r="LVA18" s="383"/>
      <c r="LVB18" s="383"/>
      <c r="LVC18" s="383"/>
      <c r="LVD18" s="383"/>
      <c r="LVE18" s="380"/>
      <c r="LVF18" s="376"/>
      <c r="LVG18" s="376"/>
      <c r="LVH18" s="381"/>
      <c r="LVI18" s="381"/>
      <c r="LVJ18" s="382"/>
      <c r="LVK18" s="383"/>
      <c r="LVL18" s="383"/>
      <c r="LVM18" s="383"/>
      <c r="LVN18" s="383"/>
      <c r="LVO18" s="383"/>
      <c r="LVP18" s="383"/>
      <c r="LVQ18" s="380"/>
      <c r="LVR18" s="376"/>
      <c r="LVS18" s="376"/>
      <c r="LVT18" s="381"/>
      <c r="LVU18" s="381"/>
      <c r="LVV18" s="382"/>
      <c r="LVW18" s="383"/>
      <c r="LVX18" s="383"/>
      <c r="LVY18" s="383"/>
      <c r="LVZ18" s="383"/>
      <c r="LWA18" s="383"/>
      <c r="LWB18" s="383"/>
      <c r="LWC18" s="380"/>
      <c r="LWD18" s="376"/>
      <c r="LWE18" s="376"/>
      <c r="LWF18" s="381"/>
      <c r="LWG18" s="381"/>
      <c r="LWH18" s="382"/>
      <c r="LWI18" s="383"/>
      <c r="LWJ18" s="383"/>
      <c r="LWK18" s="383"/>
      <c r="LWL18" s="383"/>
      <c r="LWM18" s="383"/>
      <c r="LWN18" s="383"/>
      <c r="LWO18" s="380"/>
      <c r="LWP18" s="376"/>
      <c r="LWQ18" s="376"/>
      <c r="LWR18" s="381"/>
      <c r="LWS18" s="381"/>
      <c r="LWT18" s="382"/>
      <c r="LWU18" s="383"/>
      <c r="LWV18" s="383"/>
      <c r="LWW18" s="383"/>
      <c r="LWX18" s="383"/>
      <c r="LWY18" s="383"/>
      <c r="LWZ18" s="383"/>
      <c r="LXA18" s="380"/>
      <c r="LXB18" s="376"/>
      <c r="LXC18" s="376"/>
      <c r="LXD18" s="381"/>
      <c r="LXE18" s="381"/>
      <c r="LXF18" s="382"/>
      <c r="LXG18" s="383"/>
      <c r="LXH18" s="383"/>
      <c r="LXI18" s="383"/>
      <c r="LXJ18" s="383"/>
      <c r="LXK18" s="383"/>
      <c r="LXL18" s="383"/>
      <c r="LXM18" s="380"/>
      <c r="LXN18" s="376"/>
      <c r="LXO18" s="376"/>
      <c r="LXP18" s="381"/>
      <c r="LXQ18" s="381"/>
      <c r="LXR18" s="382"/>
      <c r="LXS18" s="383"/>
      <c r="LXT18" s="383"/>
      <c r="LXU18" s="383"/>
      <c r="LXV18" s="383"/>
      <c r="LXW18" s="383"/>
      <c r="LXX18" s="383"/>
      <c r="LXY18" s="380"/>
      <c r="LXZ18" s="376"/>
      <c r="LYA18" s="376"/>
      <c r="LYB18" s="381"/>
      <c r="LYC18" s="381"/>
      <c r="LYD18" s="382"/>
      <c r="LYE18" s="383"/>
      <c r="LYF18" s="383"/>
      <c r="LYG18" s="383"/>
      <c r="LYH18" s="383"/>
      <c r="LYI18" s="383"/>
      <c r="LYJ18" s="383"/>
      <c r="LYK18" s="380"/>
      <c r="LYL18" s="376"/>
      <c r="LYM18" s="376"/>
      <c r="LYN18" s="381"/>
      <c r="LYO18" s="381"/>
      <c r="LYP18" s="382"/>
      <c r="LYQ18" s="383"/>
      <c r="LYR18" s="383"/>
      <c r="LYS18" s="383"/>
      <c r="LYT18" s="383"/>
      <c r="LYU18" s="383"/>
      <c r="LYV18" s="383"/>
      <c r="LYW18" s="380"/>
      <c r="LYX18" s="376"/>
      <c r="LYY18" s="376"/>
      <c r="LYZ18" s="381"/>
      <c r="LZA18" s="381"/>
      <c r="LZB18" s="382"/>
      <c r="LZC18" s="383"/>
      <c r="LZD18" s="383"/>
      <c r="LZE18" s="383"/>
      <c r="LZF18" s="383"/>
      <c r="LZG18" s="383"/>
      <c r="LZH18" s="383"/>
      <c r="LZI18" s="380"/>
      <c r="LZJ18" s="376"/>
      <c r="LZK18" s="376"/>
      <c r="LZL18" s="381"/>
      <c r="LZM18" s="381"/>
      <c r="LZN18" s="382"/>
      <c r="LZO18" s="383"/>
      <c r="LZP18" s="383"/>
      <c r="LZQ18" s="383"/>
      <c r="LZR18" s="383"/>
      <c r="LZS18" s="383"/>
      <c r="LZT18" s="383"/>
      <c r="LZU18" s="380"/>
      <c r="LZV18" s="376"/>
      <c r="LZW18" s="376"/>
      <c r="LZX18" s="381"/>
      <c r="LZY18" s="381"/>
      <c r="LZZ18" s="382"/>
      <c r="MAA18" s="383"/>
      <c r="MAB18" s="383"/>
      <c r="MAC18" s="383"/>
      <c r="MAD18" s="383"/>
      <c r="MAE18" s="383"/>
      <c r="MAF18" s="383"/>
      <c r="MAG18" s="380"/>
      <c r="MAH18" s="376"/>
      <c r="MAI18" s="376"/>
      <c r="MAJ18" s="381"/>
      <c r="MAK18" s="381"/>
      <c r="MAL18" s="382"/>
      <c r="MAM18" s="383"/>
      <c r="MAN18" s="383"/>
      <c r="MAO18" s="383"/>
      <c r="MAP18" s="383"/>
      <c r="MAQ18" s="383"/>
      <c r="MAR18" s="383"/>
      <c r="MAS18" s="380"/>
      <c r="MAT18" s="376"/>
      <c r="MAU18" s="376"/>
      <c r="MAV18" s="381"/>
      <c r="MAW18" s="381"/>
      <c r="MAX18" s="382"/>
      <c r="MAY18" s="383"/>
      <c r="MAZ18" s="383"/>
      <c r="MBA18" s="383"/>
      <c r="MBB18" s="383"/>
      <c r="MBC18" s="383"/>
      <c r="MBD18" s="383"/>
      <c r="MBE18" s="380"/>
      <c r="MBF18" s="376"/>
      <c r="MBG18" s="376"/>
      <c r="MBH18" s="381"/>
      <c r="MBI18" s="381"/>
      <c r="MBJ18" s="382"/>
      <c r="MBK18" s="383"/>
      <c r="MBL18" s="383"/>
      <c r="MBM18" s="383"/>
      <c r="MBN18" s="383"/>
      <c r="MBO18" s="383"/>
      <c r="MBP18" s="383"/>
      <c r="MBQ18" s="380"/>
      <c r="MBR18" s="376"/>
      <c r="MBS18" s="376"/>
      <c r="MBT18" s="381"/>
      <c r="MBU18" s="381"/>
      <c r="MBV18" s="382"/>
      <c r="MBW18" s="383"/>
      <c r="MBX18" s="383"/>
      <c r="MBY18" s="383"/>
      <c r="MBZ18" s="383"/>
      <c r="MCA18" s="383"/>
      <c r="MCB18" s="383"/>
      <c r="MCC18" s="380"/>
      <c r="MCD18" s="376"/>
      <c r="MCE18" s="376"/>
      <c r="MCF18" s="381"/>
      <c r="MCG18" s="381"/>
      <c r="MCH18" s="382"/>
      <c r="MCI18" s="383"/>
      <c r="MCJ18" s="383"/>
      <c r="MCK18" s="383"/>
      <c r="MCL18" s="383"/>
      <c r="MCM18" s="383"/>
      <c r="MCN18" s="383"/>
      <c r="MCO18" s="380"/>
      <c r="MCP18" s="376"/>
      <c r="MCQ18" s="376"/>
      <c r="MCR18" s="381"/>
      <c r="MCS18" s="381"/>
      <c r="MCT18" s="382"/>
      <c r="MCU18" s="383"/>
      <c r="MCV18" s="383"/>
      <c r="MCW18" s="383"/>
      <c r="MCX18" s="383"/>
      <c r="MCY18" s="383"/>
      <c r="MCZ18" s="383"/>
      <c r="MDA18" s="380"/>
      <c r="MDB18" s="376"/>
      <c r="MDC18" s="376"/>
      <c r="MDD18" s="381"/>
      <c r="MDE18" s="381"/>
      <c r="MDF18" s="382"/>
      <c r="MDG18" s="383"/>
      <c r="MDH18" s="383"/>
      <c r="MDI18" s="383"/>
      <c r="MDJ18" s="383"/>
      <c r="MDK18" s="383"/>
      <c r="MDL18" s="383"/>
      <c r="MDM18" s="380"/>
      <c r="MDN18" s="376"/>
      <c r="MDO18" s="376"/>
      <c r="MDP18" s="381"/>
      <c r="MDQ18" s="381"/>
      <c r="MDR18" s="382"/>
      <c r="MDS18" s="383"/>
      <c r="MDT18" s="383"/>
      <c r="MDU18" s="383"/>
      <c r="MDV18" s="383"/>
      <c r="MDW18" s="383"/>
      <c r="MDX18" s="383"/>
      <c r="MDY18" s="380"/>
      <c r="MDZ18" s="376"/>
      <c r="MEA18" s="376"/>
      <c r="MEB18" s="381"/>
      <c r="MEC18" s="381"/>
      <c r="MED18" s="382"/>
      <c r="MEE18" s="383"/>
      <c r="MEF18" s="383"/>
      <c r="MEG18" s="383"/>
      <c r="MEH18" s="383"/>
      <c r="MEI18" s="383"/>
      <c r="MEJ18" s="383"/>
      <c r="MEK18" s="380"/>
      <c r="MEL18" s="376"/>
      <c r="MEM18" s="376"/>
      <c r="MEN18" s="381"/>
      <c r="MEO18" s="381"/>
      <c r="MEP18" s="382"/>
      <c r="MEQ18" s="383"/>
      <c r="MER18" s="383"/>
      <c r="MES18" s="383"/>
      <c r="MET18" s="383"/>
      <c r="MEU18" s="383"/>
      <c r="MEV18" s="383"/>
      <c r="MEW18" s="380"/>
      <c r="MEX18" s="376"/>
      <c r="MEY18" s="376"/>
      <c r="MEZ18" s="381"/>
      <c r="MFA18" s="381"/>
      <c r="MFB18" s="382"/>
      <c r="MFC18" s="383"/>
      <c r="MFD18" s="383"/>
      <c r="MFE18" s="383"/>
      <c r="MFF18" s="383"/>
      <c r="MFG18" s="383"/>
      <c r="MFH18" s="383"/>
      <c r="MFI18" s="380"/>
      <c r="MFJ18" s="376"/>
      <c r="MFK18" s="376"/>
      <c r="MFL18" s="381"/>
      <c r="MFM18" s="381"/>
      <c r="MFN18" s="382"/>
      <c r="MFO18" s="383"/>
      <c r="MFP18" s="383"/>
      <c r="MFQ18" s="383"/>
      <c r="MFR18" s="383"/>
      <c r="MFS18" s="383"/>
      <c r="MFT18" s="383"/>
      <c r="MFU18" s="380"/>
      <c r="MFV18" s="376"/>
      <c r="MFW18" s="376"/>
      <c r="MFX18" s="381"/>
      <c r="MFY18" s="381"/>
      <c r="MFZ18" s="382"/>
      <c r="MGA18" s="383"/>
      <c r="MGB18" s="383"/>
      <c r="MGC18" s="383"/>
      <c r="MGD18" s="383"/>
      <c r="MGE18" s="383"/>
      <c r="MGF18" s="383"/>
      <c r="MGG18" s="380"/>
      <c r="MGH18" s="376"/>
      <c r="MGI18" s="376"/>
      <c r="MGJ18" s="381"/>
      <c r="MGK18" s="381"/>
      <c r="MGL18" s="382"/>
      <c r="MGM18" s="383"/>
      <c r="MGN18" s="383"/>
      <c r="MGO18" s="383"/>
      <c r="MGP18" s="383"/>
      <c r="MGQ18" s="383"/>
      <c r="MGR18" s="383"/>
      <c r="MGS18" s="380"/>
      <c r="MGT18" s="376"/>
      <c r="MGU18" s="376"/>
      <c r="MGV18" s="381"/>
      <c r="MGW18" s="381"/>
      <c r="MGX18" s="382"/>
      <c r="MGY18" s="383"/>
      <c r="MGZ18" s="383"/>
      <c r="MHA18" s="383"/>
      <c r="MHB18" s="383"/>
      <c r="MHC18" s="383"/>
      <c r="MHD18" s="383"/>
      <c r="MHE18" s="380"/>
      <c r="MHF18" s="376"/>
      <c r="MHG18" s="376"/>
      <c r="MHH18" s="381"/>
      <c r="MHI18" s="381"/>
      <c r="MHJ18" s="382"/>
      <c r="MHK18" s="383"/>
      <c r="MHL18" s="383"/>
      <c r="MHM18" s="383"/>
      <c r="MHN18" s="383"/>
      <c r="MHO18" s="383"/>
      <c r="MHP18" s="383"/>
      <c r="MHQ18" s="380"/>
      <c r="MHR18" s="376"/>
      <c r="MHS18" s="376"/>
      <c r="MHT18" s="381"/>
      <c r="MHU18" s="381"/>
      <c r="MHV18" s="382"/>
      <c r="MHW18" s="383"/>
      <c r="MHX18" s="383"/>
      <c r="MHY18" s="383"/>
      <c r="MHZ18" s="383"/>
      <c r="MIA18" s="383"/>
      <c r="MIB18" s="383"/>
      <c r="MIC18" s="380"/>
      <c r="MID18" s="376"/>
      <c r="MIE18" s="376"/>
      <c r="MIF18" s="381"/>
      <c r="MIG18" s="381"/>
      <c r="MIH18" s="382"/>
      <c r="MII18" s="383"/>
      <c r="MIJ18" s="383"/>
      <c r="MIK18" s="383"/>
      <c r="MIL18" s="383"/>
      <c r="MIM18" s="383"/>
      <c r="MIN18" s="383"/>
      <c r="MIO18" s="380"/>
      <c r="MIP18" s="376"/>
      <c r="MIQ18" s="376"/>
      <c r="MIR18" s="381"/>
      <c r="MIS18" s="381"/>
      <c r="MIT18" s="382"/>
      <c r="MIU18" s="383"/>
      <c r="MIV18" s="383"/>
      <c r="MIW18" s="383"/>
      <c r="MIX18" s="383"/>
      <c r="MIY18" s="383"/>
      <c r="MIZ18" s="383"/>
      <c r="MJA18" s="380"/>
      <c r="MJB18" s="376"/>
      <c r="MJC18" s="376"/>
      <c r="MJD18" s="381"/>
      <c r="MJE18" s="381"/>
      <c r="MJF18" s="382"/>
      <c r="MJG18" s="383"/>
      <c r="MJH18" s="383"/>
      <c r="MJI18" s="383"/>
      <c r="MJJ18" s="383"/>
      <c r="MJK18" s="383"/>
      <c r="MJL18" s="383"/>
      <c r="MJM18" s="380"/>
      <c r="MJN18" s="376"/>
      <c r="MJO18" s="376"/>
      <c r="MJP18" s="381"/>
      <c r="MJQ18" s="381"/>
      <c r="MJR18" s="382"/>
      <c r="MJS18" s="383"/>
      <c r="MJT18" s="383"/>
      <c r="MJU18" s="383"/>
      <c r="MJV18" s="383"/>
      <c r="MJW18" s="383"/>
      <c r="MJX18" s="383"/>
      <c r="MJY18" s="380"/>
      <c r="MJZ18" s="376"/>
      <c r="MKA18" s="376"/>
      <c r="MKB18" s="381"/>
      <c r="MKC18" s="381"/>
      <c r="MKD18" s="382"/>
      <c r="MKE18" s="383"/>
      <c r="MKF18" s="383"/>
      <c r="MKG18" s="383"/>
      <c r="MKH18" s="383"/>
      <c r="MKI18" s="383"/>
      <c r="MKJ18" s="383"/>
      <c r="MKK18" s="380"/>
      <c r="MKL18" s="376"/>
      <c r="MKM18" s="376"/>
      <c r="MKN18" s="381"/>
      <c r="MKO18" s="381"/>
      <c r="MKP18" s="382"/>
      <c r="MKQ18" s="383"/>
      <c r="MKR18" s="383"/>
      <c r="MKS18" s="383"/>
      <c r="MKT18" s="383"/>
      <c r="MKU18" s="383"/>
      <c r="MKV18" s="383"/>
      <c r="MKW18" s="380"/>
      <c r="MKX18" s="376"/>
      <c r="MKY18" s="376"/>
      <c r="MKZ18" s="381"/>
      <c r="MLA18" s="381"/>
      <c r="MLB18" s="382"/>
      <c r="MLC18" s="383"/>
      <c r="MLD18" s="383"/>
      <c r="MLE18" s="383"/>
      <c r="MLF18" s="383"/>
      <c r="MLG18" s="383"/>
      <c r="MLH18" s="383"/>
      <c r="MLI18" s="380"/>
      <c r="MLJ18" s="376"/>
      <c r="MLK18" s="376"/>
      <c r="MLL18" s="381"/>
      <c r="MLM18" s="381"/>
      <c r="MLN18" s="382"/>
      <c r="MLO18" s="383"/>
      <c r="MLP18" s="383"/>
      <c r="MLQ18" s="383"/>
      <c r="MLR18" s="383"/>
      <c r="MLS18" s="383"/>
      <c r="MLT18" s="383"/>
      <c r="MLU18" s="380"/>
      <c r="MLV18" s="376"/>
      <c r="MLW18" s="376"/>
      <c r="MLX18" s="381"/>
      <c r="MLY18" s="381"/>
      <c r="MLZ18" s="382"/>
      <c r="MMA18" s="383"/>
      <c r="MMB18" s="383"/>
      <c r="MMC18" s="383"/>
      <c r="MMD18" s="383"/>
      <c r="MME18" s="383"/>
      <c r="MMF18" s="383"/>
      <c r="MMG18" s="380"/>
      <c r="MMH18" s="376"/>
      <c r="MMI18" s="376"/>
      <c r="MMJ18" s="381"/>
      <c r="MMK18" s="381"/>
      <c r="MML18" s="382"/>
      <c r="MMM18" s="383"/>
      <c r="MMN18" s="383"/>
      <c r="MMO18" s="383"/>
      <c r="MMP18" s="383"/>
      <c r="MMQ18" s="383"/>
      <c r="MMR18" s="383"/>
      <c r="MMS18" s="380"/>
      <c r="MMT18" s="376"/>
      <c r="MMU18" s="376"/>
      <c r="MMV18" s="381"/>
      <c r="MMW18" s="381"/>
      <c r="MMX18" s="382"/>
      <c r="MMY18" s="383"/>
      <c r="MMZ18" s="383"/>
      <c r="MNA18" s="383"/>
      <c r="MNB18" s="383"/>
      <c r="MNC18" s="383"/>
      <c r="MND18" s="383"/>
      <c r="MNE18" s="380"/>
      <c r="MNF18" s="376"/>
      <c r="MNG18" s="376"/>
      <c r="MNH18" s="381"/>
      <c r="MNI18" s="381"/>
      <c r="MNJ18" s="382"/>
      <c r="MNK18" s="383"/>
      <c r="MNL18" s="383"/>
      <c r="MNM18" s="383"/>
      <c r="MNN18" s="383"/>
      <c r="MNO18" s="383"/>
      <c r="MNP18" s="383"/>
      <c r="MNQ18" s="380"/>
      <c r="MNR18" s="376"/>
      <c r="MNS18" s="376"/>
      <c r="MNT18" s="381"/>
      <c r="MNU18" s="381"/>
      <c r="MNV18" s="382"/>
      <c r="MNW18" s="383"/>
      <c r="MNX18" s="383"/>
      <c r="MNY18" s="383"/>
      <c r="MNZ18" s="383"/>
      <c r="MOA18" s="383"/>
      <c r="MOB18" s="383"/>
      <c r="MOC18" s="380"/>
      <c r="MOD18" s="376"/>
      <c r="MOE18" s="376"/>
      <c r="MOF18" s="381"/>
      <c r="MOG18" s="381"/>
      <c r="MOH18" s="382"/>
      <c r="MOI18" s="383"/>
      <c r="MOJ18" s="383"/>
      <c r="MOK18" s="383"/>
      <c r="MOL18" s="383"/>
      <c r="MOM18" s="383"/>
      <c r="MON18" s="383"/>
      <c r="MOO18" s="380"/>
      <c r="MOP18" s="376"/>
      <c r="MOQ18" s="376"/>
      <c r="MOR18" s="381"/>
      <c r="MOS18" s="381"/>
      <c r="MOT18" s="382"/>
      <c r="MOU18" s="383"/>
      <c r="MOV18" s="383"/>
      <c r="MOW18" s="383"/>
      <c r="MOX18" s="383"/>
      <c r="MOY18" s="383"/>
      <c r="MOZ18" s="383"/>
      <c r="MPA18" s="380"/>
      <c r="MPB18" s="376"/>
      <c r="MPC18" s="376"/>
      <c r="MPD18" s="381"/>
      <c r="MPE18" s="381"/>
      <c r="MPF18" s="382"/>
      <c r="MPG18" s="383"/>
      <c r="MPH18" s="383"/>
      <c r="MPI18" s="383"/>
      <c r="MPJ18" s="383"/>
      <c r="MPK18" s="383"/>
      <c r="MPL18" s="383"/>
      <c r="MPM18" s="380"/>
      <c r="MPN18" s="376"/>
      <c r="MPO18" s="376"/>
      <c r="MPP18" s="381"/>
      <c r="MPQ18" s="381"/>
      <c r="MPR18" s="382"/>
      <c r="MPS18" s="383"/>
      <c r="MPT18" s="383"/>
      <c r="MPU18" s="383"/>
      <c r="MPV18" s="383"/>
      <c r="MPW18" s="383"/>
      <c r="MPX18" s="383"/>
      <c r="MPY18" s="380"/>
      <c r="MPZ18" s="376"/>
      <c r="MQA18" s="376"/>
      <c r="MQB18" s="381"/>
      <c r="MQC18" s="381"/>
      <c r="MQD18" s="382"/>
      <c r="MQE18" s="383"/>
      <c r="MQF18" s="383"/>
      <c r="MQG18" s="383"/>
      <c r="MQH18" s="383"/>
      <c r="MQI18" s="383"/>
      <c r="MQJ18" s="383"/>
      <c r="MQK18" s="380"/>
      <c r="MQL18" s="376"/>
      <c r="MQM18" s="376"/>
      <c r="MQN18" s="381"/>
      <c r="MQO18" s="381"/>
      <c r="MQP18" s="382"/>
      <c r="MQQ18" s="383"/>
      <c r="MQR18" s="383"/>
      <c r="MQS18" s="383"/>
      <c r="MQT18" s="383"/>
      <c r="MQU18" s="383"/>
      <c r="MQV18" s="383"/>
      <c r="MQW18" s="380"/>
      <c r="MQX18" s="376"/>
      <c r="MQY18" s="376"/>
      <c r="MQZ18" s="381"/>
      <c r="MRA18" s="381"/>
      <c r="MRB18" s="382"/>
      <c r="MRC18" s="383"/>
      <c r="MRD18" s="383"/>
      <c r="MRE18" s="383"/>
      <c r="MRF18" s="383"/>
      <c r="MRG18" s="383"/>
      <c r="MRH18" s="383"/>
      <c r="MRI18" s="380"/>
      <c r="MRJ18" s="376"/>
      <c r="MRK18" s="376"/>
      <c r="MRL18" s="381"/>
      <c r="MRM18" s="381"/>
      <c r="MRN18" s="382"/>
      <c r="MRO18" s="383"/>
      <c r="MRP18" s="383"/>
      <c r="MRQ18" s="383"/>
      <c r="MRR18" s="383"/>
      <c r="MRS18" s="383"/>
      <c r="MRT18" s="383"/>
      <c r="MRU18" s="380"/>
      <c r="MRV18" s="376"/>
      <c r="MRW18" s="376"/>
      <c r="MRX18" s="381"/>
      <c r="MRY18" s="381"/>
      <c r="MRZ18" s="382"/>
      <c r="MSA18" s="383"/>
      <c r="MSB18" s="383"/>
      <c r="MSC18" s="383"/>
      <c r="MSD18" s="383"/>
      <c r="MSE18" s="383"/>
      <c r="MSF18" s="383"/>
      <c r="MSG18" s="380"/>
      <c r="MSH18" s="376"/>
      <c r="MSI18" s="376"/>
      <c r="MSJ18" s="381"/>
      <c r="MSK18" s="381"/>
      <c r="MSL18" s="382"/>
      <c r="MSM18" s="383"/>
      <c r="MSN18" s="383"/>
      <c r="MSO18" s="383"/>
      <c r="MSP18" s="383"/>
      <c r="MSQ18" s="383"/>
      <c r="MSR18" s="383"/>
      <c r="MSS18" s="380"/>
      <c r="MST18" s="376"/>
      <c r="MSU18" s="376"/>
      <c r="MSV18" s="381"/>
      <c r="MSW18" s="381"/>
      <c r="MSX18" s="382"/>
      <c r="MSY18" s="383"/>
      <c r="MSZ18" s="383"/>
      <c r="MTA18" s="383"/>
      <c r="MTB18" s="383"/>
      <c r="MTC18" s="383"/>
      <c r="MTD18" s="383"/>
      <c r="MTE18" s="380"/>
      <c r="MTF18" s="376"/>
      <c r="MTG18" s="376"/>
      <c r="MTH18" s="381"/>
      <c r="MTI18" s="381"/>
      <c r="MTJ18" s="382"/>
      <c r="MTK18" s="383"/>
      <c r="MTL18" s="383"/>
      <c r="MTM18" s="383"/>
      <c r="MTN18" s="383"/>
      <c r="MTO18" s="383"/>
      <c r="MTP18" s="383"/>
      <c r="MTQ18" s="380"/>
      <c r="MTR18" s="376"/>
      <c r="MTS18" s="376"/>
      <c r="MTT18" s="381"/>
      <c r="MTU18" s="381"/>
      <c r="MTV18" s="382"/>
      <c r="MTW18" s="383"/>
      <c r="MTX18" s="383"/>
      <c r="MTY18" s="383"/>
      <c r="MTZ18" s="383"/>
      <c r="MUA18" s="383"/>
      <c r="MUB18" s="383"/>
      <c r="MUC18" s="380"/>
      <c r="MUD18" s="376"/>
      <c r="MUE18" s="376"/>
      <c r="MUF18" s="381"/>
      <c r="MUG18" s="381"/>
      <c r="MUH18" s="382"/>
      <c r="MUI18" s="383"/>
      <c r="MUJ18" s="383"/>
      <c r="MUK18" s="383"/>
      <c r="MUL18" s="383"/>
      <c r="MUM18" s="383"/>
      <c r="MUN18" s="383"/>
      <c r="MUO18" s="380"/>
      <c r="MUP18" s="376"/>
      <c r="MUQ18" s="376"/>
      <c r="MUR18" s="381"/>
      <c r="MUS18" s="381"/>
      <c r="MUT18" s="382"/>
      <c r="MUU18" s="383"/>
      <c r="MUV18" s="383"/>
      <c r="MUW18" s="383"/>
      <c r="MUX18" s="383"/>
      <c r="MUY18" s="383"/>
      <c r="MUZ18" s="383"/>
      <c r="MVA18" s="380"/>
      <c r="MVB18" s="376"/>
      <c r="MVC18" s="376"/>
      <c r="MVD18" s="381"/>
      <c r="MVE18" s="381"/>
      <c r="MVF18" s="382"/>
      <c r="MVG18" s="383"/>
      <c r="MVH18" s="383"/>
      <c r="MVI18" s="383"/>
      <c r="MVJ18" s="383"/>
      <c r="MVK18" s="383"/>
      <c r="MVL18" s="383"/>
      <c r="MVM18" s="380"/>
      <c r="MVN18" s="376"/>
      <c r="MVO18" s="376"/>
      <c r="MVP18" s="381"/>
      <c r="MVQ18" s="381"/>
      <c r="MVR18" s="382"/>
      <c r="MVS18" s="383"/>
      <c r="MVT18" s="383"/>
      <c r="MVU18" s="383"/>
      <c r="MVV18" s="383"/>
      <c r="MVW18" s="383"/>
      <c r="MVX18" s="383"/>
      <c r="MVY18" s="380"/>
      <c r="MVZ18" s="376"/>
      <c r="MWA18" s="376"/>
      <c r="MWB18" s="381"/>
      <c r="MWC18" s="381"/>
      <c r="MWD18" s="382"/>
      <c r="MWE18" s="383"/>
      <c r="MWF18" s="383"/>
      <c r="MWG18" s="383"/>
      <c r="MWH18" s="383"/>
      <c r="MWI18" s="383"/>
      <c r="MWJ18" s="383"/>
      <c r="MWK18" s="380"/>
      <c r="MWL18" s="376"/>
      <c r="MWM18" s="376"/>
      <c r="MWN18" s="381"/>
      <c r="MWO18" s="381"/>
      <c r="MWP18" s="382"/>
      <c r="MWQ18" s="383"/>
      <c r="MWR18" s="383"/>
      <c r="MWS18" s="383"/>
      <c r="MWT18" s="383"/>
      <c r="MWU18" s="383"/>
      <c r="MWV18" s="383"/>
      <c r="MWW18" s="380"/>
      <c r="MWX18" s="376"/>
      <c r="MWY18" s="376"/>
      <c r="MWZ18" s="381"/>
      <c r="MXA18" s="381"/>
      <c r="MXB18" s="382"/>
      <c r="MXC18" s="383"/>
      <c r="MXD18" s="383"/>
      <c r="MXE18" s="383"/>
      <c r="MXF18" s="383"/>
      <c r="MXG18" s="383"/>
      <c r="MXH18" s="383"/>
      <c r="MXI18" s="380"/>
      <c r="MXJ18" s="376"/>
      <c r="MXK18" s="376"/>
      <c r="MXL18" s="381"/>
      <c r="MXM18" s="381"/>
      <c r="MXN18" s="382"/>
      <c r="MXO18" s="383"/>
      <c r="MXP18" s="383"/>
      <c r="MXQ18" s="383"/>
      <c r="MXR18" s="383"/>
      <c r="MXS18" s="383"/>
      <c r="MXT18" s="383"/>
      <c r="MXU18" s="380"/>
      <c r="MXV18" s="376"/>
      <c r="MXW18" s="376"/>
      <c r="MXX18" s="381"/>
      <c r="MXY18" s="381"/>
      <c r="MXZ18" s="382"/>
      <c r="MYA18" s="383"/>
      <c r="MYB18" s="383"/>
      <c r="MYC18" s="383"/>
      <c r="MYD18" s="383"/>
      <c r="MYE18" s="383"/>
      <c r="MYF18" s="383"/>
      <c r="MYG18" s="380"/>
      <c r="MYH18" s="376"/>
      <c r="MYI18" s="376"/>
      <c r="MYJ18" s="381"/>
      <c r="MYK18" s="381"/>
      <c r="MYL18" s="382"/>
      <c r="MYM18" s="383"/>
      <c r="MYN18" s="383"/>
      <c r="MYO18" s="383"/>
      <c r="MYP18" s="383"/>
      <c r="MYQ18" s="383"/>
      <c r="MYR18" s="383"/>
      <c r="MYS18" s="380"/>
      <c r="MYT18" s="376"/>
      <c r="MYU18" s="376"/>
      <c r="MYV18" s="381"/>
      <c r="MYW18" s="381"/>
      <c r="MYX18" s="382"/>
      <c r="MYY18" s="383"/>
      <c r="MYZ18" s="383"/>
      <c r="MZA18" s="383"/>
      <c r="MZB18" s="383"/>
      <c r="MZC18" s="383"/>
      <c r="MZD18" s="383"/>
      <c r="MZE18" s="380"/>
      <c r="MZF18" s="376"/>
      <c r="MZG18" s="376"/>
      <c r="MZH18" s="381"/>
      <c r="MZI18" s="381"/>
      <c r="MZJ18" s="382"/>
      <c r="MZK18" s="383"/>
      <c r="MZL18" s="383"/>
      <c r="MZM18" s="383"/>
      <c r="MZN18" s="383"/>
      <c r="MZO18" s="383"/>
      <c r="MZP18" s="383"/>
      <c r="MZQ18" s="380"/>
      <c r="MZR18" s="376"/>
      <c r="MZS18" s="376"/>
      <c r="MZT18" s="381"/>
      <c r="MZU18" s="381"/>
      <c r="MZV18" s="382"/>
      <c r="MZW18" s="383"/>
      <c r="MZX18" s="383"/>
      <c r="MZY18" s="383"/>
      <c r="MZZ18" s="383"/>
      <c r="NAA18" s="383"/>
      <c r="NAB18" s="383"/>
      <c r="NAC18" s="380"/>
      <c r="NAD18" s="376"/>
      <c r="NAE18" s="376"/>
      <c r="NAF18" s="381"/>
      <c r="NAG18" s="381"/>
      <c r="NAH18" s="382"/>
      <c r="NAI18" s="383"/>
      <c r="NAJ18" s="383"/>
      <c r="NAK18" s="383"/>
      <c r="NAL18" s="383"/>
      <c r="NAM18" s="383"/>
      <c r="NAN18" s="383"/>
      <c r="NAO18" s="380"/>
      <c r="NAP18" s="376"/>
      <c r="NAQ18" s="376"/>
      <c r="NAR18" s="381"/>
      <c r="NAS18" s="381"/>
      <c r="NAT18" s="382"/>
      <c r="NAU18" s="383"/>
      <c r="NAV18" s="383"/>
      <c r="NAW18" s="383"/>
      <c r="NAX18" s="383"/>
      <c r="NAY18" s="383"/>
      <c r="NAZ18" s="383"/>
      <c r="NBA18" s="380"/>
      <c r="NBB18" s="376"/>
      <c r="NBC18" s="376"/>
      <c r="NBD18" s="381"/>
      <c r="NBE18" s="381"/>
      <c r="NBF18" s="382"/>
      <c r="NBG18" s="383"/>
      <c r="NBH18" s="383"/>
      <c r="NBI18" s="383"/>
      <c r="NBJ18" s="383"/>
      <c r="NBK18" s="383"/>
      <c r="NBL18" s="383"/>
      <c r="NBM18" s="380"/>
      <c r="NBN18" s="376"/>
      <c r="NBO18" s="376"/>
      <c r="NBP18" s="381"/>
      <c r="NBQ18" s="381"/>
      <c r="NBR18" s="382"/>
      <c r="NBS18" s="383"/>
      <c r="NBT18" s="383"/>
      <c r="NBU18" s="383"/>
      <c r="NBV18" s="383"/>
      <c r="NBW18" s="383"/>
      <c r="NBX18" s="383"/>
      <c r="NBY18" s="380"/>
      <c r="NBZ18" s="376"/>
      <c r="NCA18" s="376"/>
      <c r="NCB18" s="381"/>
      <c r="NCC18" s="381"/>
      <c r="NCD18" s="382"/>
      <c r="NCE18" s="383"/>
      <c r="NCF18" s="383"/>
      <c r="NCG18" s="383"/>
      <c r="NCH18" s="383"/>
      <c r="NCI18" s="383"/>
      <c r="NCJ18" s="383"/>
      <c r="NCK18" s="380"/>
      <c r="NCL18" s="376"/>
      <c r="NCM18" s="376"/>
      <c r="NCN18" s="381"/>
      <c r="NCO18" s="381"/>
      <c r="NCP18" s="382"/>
      <c r="NCQ18" s="383"/>
      <c r="NCR18" s="383"/>
      <c r="NCS18" s="383"/>
      <c r="NCT18" s="383"/>
      <c r="NCU18" s="383"/>
      <c r="NCV18" s="383"/>
      <c r="NCW18" s="380"/>
      <c r="NCX18" s="376"/>
      <c r="NCY18" s="376"/>
      <c r="NCZ18" s="381"/>
      <c r="NDA18" s="381"/>
      <c r="NDB18" s="382"/>
      <c r="NDC18" s="383"/>
      <c r="NDD18" s="383"/>
      <c r="NDE18" s="383"/>
      <c r="NDF18" s="383"/>
      <c r="NDG18" s="383"/>
      <c r="NDH18" s="383"/>
      <c r="NDI18" s="380"/>
      <c r="NDJ18" s="376"/>
      <c r="NDK18" s="376"/>
      <c r="NDL18" s="381"/>
      <c r="NDM18" s="381"/>
      <c r="NDN18" s="382"/>
      <c r="NDO18" s="383"/>
      <c r="NDP18" s="383"/>
      <c r="NDQ18" s="383"/>
      <c r="NDR18" s="383"/>
      <c r="NDS18" s="383"/>
      <c r="NDT18" s="383"/>
      <c r="NDU18" s="380"/>
      <c r="NDV18" s="376"/>
      <c r="NDW18" s="376"/>
      <c r="NDX18" s="381"/>
      <c r="NDY18" s="381"/>
      <c r="NDZ18" s="382"/>
      <c r="NEA18" s="383"/>
      <c r="NEB18" s="383"/>
      <c r="NEC18" s="383"/>
      <c r="NED18" s="383"/>
      <c r="NEE18" s="383"/>
      <c r="NEF18" s="383"/>
      <c r="NEG18" s="380"/>
      <c r="NEH18" s="376"/>
      <c r="NEI18" s="376"/>
      <c r="NEJ18" s="381"/>
      <c r="NEK18" s="381"/>
      <c r="NEL18" s="382"/>
      <c r="NEM18" s="383"/>
      <c r="NEN18" s="383"/>
      <c r="NEO18" s="383"/>
      <c r="NEP18" s="383"/>
      <c r="NEQ18" s="383"/>
      <c r="NER18" s="383"/>
      <c r="NES18" s="380"/>
      <c r="NET18" s="376"/>
      <c r="NEU18" s="376"/>
      <c r="NEV18" s="381"/>
      <c r="NEW18" s="381"/>
      <c r="NEX18" s="382"/>
      <c r="NEY18" s="383"/>
      <c r="NEZ18" s="383"/>
      <c r="NFA18" s="383"/>
      <c r="NFB18" s="383"/>
      <c r="NFC18" s="383"/>
      <c r="NFD18" s="383"/>
      <c r="NFE18" s="380"/>
      <c r="NFF18" s="376"/>
      <c r="NFG18" s="376"/>
      <c r="NFH18" s="381"/>
      <c r="NFI18" s="381"/>
      <c r="NFJ18" s="382"/>
      <c r="NFK18" s="383"/>
      <c r="NFL18" s="383"/>
      <c r="NFM18" s="383"/>
      <c r="NFN18" s="383"/>
      <c r="NFO18" s="383"/>
      <c r="NFP18" s="383"/>
      <c r="NFQ18" s="380"/>
      <c r="NFR18" s="376"/>
      <c r="NFS18" s="376"/>
      <c r="NFT18" s="381"/>
      <c r="NFU18" s="381"/>
      <c r="NFV18" s="382"/>
      <c r="NFW18" s="383"/>
      <c r="NFX18" s="383"/>
      <c r="NFY18" s="383"/>
      <c r="NFZ18" s="383"/>
      <c r="NGA18" s="383"/>
      <c r="NGB18" s="383"/>
      <c r="NGC18" s="380"/>
      <c r="NGD18" s="376"/>
      <c r="NGE18" s="376"/>
      <c r="NGF18" s="381"/>
      <c r="NGG18" s="381"/>
      <c r="NGH18" s="382"/>
      <c r="NGI18" s="383"/>
      <c r="NGJ18" s="383"/>
      <c r="NGK18" s="383"/>
      <c r="NGL18" s="383"/>
      <c r="NGM18" s="383"/>
      <c r="NGN18" s="383"/>
      <c r="NGO18" s="380"/>
      <c r="NGP18" s="376"/>
      <c r="NGQ18" s="376"/>
      <c r="NGR18" s="381"/>
      <c r="NGS18" s="381"/>
      <c r="NGT18" s="382"/>
      <c r="NGU18" s="383"/>
      <c r="NGV18" s="383"/>
      <c r="NGW18" s="383"/>
      <c r="NGX18" s="383"/>
      <c r="NGY18" s="383"/>
      <c r="NGZ18" s="383"/>
      <c r="NHA18" s="380"/>
      <c r="NHB18" s="376"/>
      <c r="NHC18" s="376"/>
      <c r="NHD18" s="381"/>
      <c r="NHE18" s="381"/>
      <c r="NHF18" s="382"/>
      <c r="NHG18" s="383"/>
      <c r="NHH18" s="383"/>
      <c r="NHI18" s="383"/>
      <c r="NHJ18" s="383"/>
      <c r="NHK18" s="383"/>
      <c r="NHL18" s="383"/>
      <c r="NHM18" s="380"/>
      <c r="NHN18" s="376"/>
      <c r="NHO18" s="376"/>
      <c r="NHP18" s="381"/>
      <c r="NHQ18" s="381"/>
      <c r="NHR18" s="382"/>
      <c r="NHS18" s="383"/>
      <c r="NHT18" s="383"/>
      <c r="NHU18" s="383"/>
      <c r="NHV18" s="383"/>
      <c r="NHW18" s="383"/>
      <c r="NHX18" s="383"/>
      <c r="NHY18" s="380"/>
      <c r="NHZ18" s="376"/>
      <c r="NIA18" s="376"/>
      <c r="NIB18" s="381"/>
      <c r="NIC18" s="381"/>
      <c r="NID18" s="382"/>
      <c r="NIE18" s="383"/>
      <c r="NIF18" s="383"/>
      <c r="NIG18" s="383"/>
      <c r="NIH18" s="383"/>
      <c r="NII18" s="383"/>
      <c r="NIJ18" s="383"/>
      <c r="NIK18" s="380"/>
      <c r="NIL18" s="376"/>
      <c r="NIM18" s="376"/>
      <c r="NIN18" s="381"/>
      <c r="NIO18" s="381"/>
      <c r="NIP18" s="382"/>
      <c r="NIQ18" s="383"/>
      <c r="NIR18" s="383"/>
      <c r="NIS18" s="383"/>
      <c r="NIT18" s="383"/>
      <c r="NIU18" s="383"/>
      <c r="NIV18" s="383"/>
      <c r="NIW18" s="380"/>
      <c r="NIX18" s="376"/>
      <c r="NIY18" s="376"/>
      <c r="NIZ18" s="381"/>
      <c r="NJA18" s="381"/>
      <c r="NJB18" s="382"/>
      <c r="NJC18" s="383"/>
      <c r="NJD18" s="383"/>
      <c r="NJE18" s="383"/>
      <c r="NJF18" s="383"/>
      <c r="NJG18" s="383"/>
      <c r="NJH18" s="383"/>
      <c r="NJI18" s="380"/>
      <c r="NJJ18" s="376"/>
      <c r="NJK18" s="376"/>
      <c r="NJL18" s="381"/>
      <c r="NJM18" s="381"/>
      <c r="NJN18" s="382"/>
      <c r="NJO18" s="383"/>
      <c r="NJP18" s="383"/>
      <c r="NJQ18" s="383"/>
      <c r="NJR18" s="383"/>
      <c r="NJS18" s="383"/>
      <c r="NJT18" s="383"/>
      <c r="NJU18" s="380"/>
      <c r="NJV18" s="376"/>
      <c r="NJW18" s="376"/>
      <c r="NJX18" s="381"/>
      <c r="NJY18" s="381"/>
      <c r="NJZ18" s="382"/>
      <c r="NKA18" s="383"/>
      <c r="NKB18" s="383"/>
      <c r="NKC18" s="383"/>
      <c r="NKD18" s="383"/>
      <c r="NKE18" s="383"/>
      <c r="NKF18" s="383"/>
      <c r="NKG18" s="380"/>
      <c r="NKH18" s="376"/>
      <c r="NKI18" s="376"/>
      <c r="NKJ18" s="381"/>
      <c r="NKK18" s="381"/>
      <c r="NKL18" s="382"/>
      <c r="NKM18" s="383"/>
      <c r="NKN18" s="383"/>
      <c r="NKO18" s="383"/>
      <c r="NKP18" s="383"/>
      <c r="NKQ18" s="383"/>
      <c r="NKR18" s="383"/>
      <c r="NKS18" s="380"/>
      <c r="NKT18" s="376"/>
      <c r="NKU18" s="376"/>
      <c r="NKV18" s="381"/>
      <c r="NKW18" s="381"/>
      <c r="NKX18" s="382"/>
      <c r="NKY18" s="383"/>
      <c r="NKZ18" s="383"/>
      <c r="NLA18" s="383"/>
      <c r="NLB18" s="383"/>
      <c r="NLC18" s="383"/>
      <c r="NLD18" s="383"/>
      <c r="NLE18" s="380"/>
      <c r="NLF18" s="376"/>
      <c r="NLG18" s="376"/>
      <c r="NLH18" s="381"/>
      <c r="NLI18" s="381"/>
      <c r="NLJ18" s="382"/>
      <c r="NLK18" s="383"/>
      <c r="NLL18" s="383"/>
      <c r="NLM18" s="383"/>
      <c r="NLN18" s="383"/>
      <c r="NLO18" s="383"/>
      <c r="NLP18" s="383"/>
      <c r="NLQ18" s="380"/>
      <c r="NLR18" s="376"/>
      <c r="NLS18" s="376"/>
      <c r="NLT18" s="381"/>
      <c r="NLU18" s="381"/>
      <c r="NLV18" s="382"/>
      <c r="NLW18" s="383"/>
      <c r="NLX18" s="383"/>
      <c r="NLY18" s="383"/>
      <c r="NLZ18" s="383"/>
      <c r="NMA18" s="383"/>
      <c r="NMB18" s="383"/>
      <c r="NMC18" s="380"/>
      <c r="NMD18" s="376"/>
      <c r="NME18" s="376"/>
      <c r="NMF18" s="381"/>
      <c r="NMG18" s="381"/>
      <c r="NMH18" s="382"/>
      <c r="NMI18" s="383"/>
      <c r="NMJ18" s="383"/>
      <c r="NMK18" s="383"/>
      <c r="NML18" s="383"/>
      <c r="NMM18" s="383"/>
      <c r="NMN18" s="383"/>
      <c r="NMO18" s="380"/>
      <c r="NMP18" s="376"/>
      <c r="NMQ18" s="376"/>
      <c r="NMR18" s="381"/>
      <c r="NMS18" s="381"/>
      <c r="NMT18" s="382"/>
      <c r="NMU18" s="383"/>
      <c r="NMV18" s="383"/>
      <c r="NMW18" s="383"/>
      <c r="NMX18" s="383"/>
      <c r="NMY18" s="383"/>
      <c r="NMZ18" s="383"/>
      <c r="NNA18" s="380"/>
      <c r="NNB18" s="376"/>
      <c r="NNC18" s="376"/>
      <c r="NND18" s="381"/>
      <c r="NNE18" s="381"/>
      <c r="NNF18" s="382"/>
      <c r="NNG18" s="383"/>
      <c r="NNH18" s="383"/>
      <c r="NNI18" s="383"/>
      <c r="NNJ18" s="383"/>
      <c r="NNK18" s="383"/>
      <c r="NNL18" s="383"/>
      <c r="NNM18" s="380"/>
      <c r="NNN18" s="376"/>
      <c r="NNO18" s="376"/>
      <c r="NNP18" s="381"/>
      <c r="NNQ18" s="381"/>
      <c r="NNR18" s="382"/>
      <c r="NNS18" s="383"/>
      <c r="NNT18" s="383"/>
      <c r="NNU18" s="383"/>
      <c r="NNV18" s="383"/>
      <c r="NNW18" s="383"/>
      <c r="NNX18" s="383"/>
      <c r="NNY18" s="380"/>
      <c r="NNZ18" s="376"/>
      <c r="NOA18" s="376"/>
      <c r="NOB18" s="381"/>
      <c r="NOC18" s="381"/>
      <c r="NOD18" s="382"/>
      <c r="NOE18" s="383"/>
      <c r="NOF18" s="383"/>
      <c r="NOG18" s="383"/>
      <c r="NOH18" s="383"/>
      <c r="NOI18" s="383"/>
      <c r="NOJ18" s="383"/>
      <c r="NOK18" s="380"/>
      <c r="NOL18" s="376"/>
      <c r="NOM18" s="376"/>
      <c r="NON18" s="381"/>
      <c r="NOO18" s="381"/>
      <c r="NOP18" s="382"/>
      <c r="NOQ18" s="383"/>
      <c r="NOR18" s="383"/>
      <c r="NOS18" s="383"/>
      <c r="NOT18" s="383"/>
      <c r="NOU18" s="383"/>
      <c r="NOV18" s="383"/>
      <c r="NOW18" s="380"/>
      <c r="NOX18" s="376"/>
      <c r="NOY18" s="376"/>
      <c r="NOZ18" s="381"/>
      <c r="NPA18" s="381"/>
      <c r="NPB18" s="382"/>
      <c r="NPC18" s="383"/>
      <c r="NPD18" s="383"/>
      <c r="NPE18" s="383"/>
      <c r="NPF18" s="383"/>
      <c r="NPG18" s="383"/>
      <c r="NPH18" s="383"/>
      <c r="NPI18" s="380"/>
      <c r="NPJ18" s="376"/>
      <c r="NPK18" s="376"/>
      <c r="NPL18" s="381"/>
      <c r="NPM18" s="381"/>
      <c r="NPN18" s="382"/>
      <c r="NPO18" s="383"/>
      <c r="NPP18" s="383"/>
      <c r="NPQ18" s="383"/>
      <c r="NPR18" s="383"/>
      <c r="NPS18" s="383"/>
      <c r="NPT18" s="383"/>
      <c r="NPU18" s="380"/>
      <c r="NPV18" s="376"/>
      <c r="NPW18" s="376"/>
      <c r="NPX18" s="381"/>
      <c r="NPY18" s="381"/>
      <c r="NPZ18" s="382"/>
      <c r="NQA18" s="383"/>
      <c r="NQB18" s="383"/>
      <c r="NQC18" s="383"/>
      <c r="NQD18" s="383"/>
      <c r="NQE18" s="383"/>
      <c r="NQF18" s="383"/>
      <c r="NQG18" s="380"/>
      <c r="NQH18" s="376"/>
      <c r="NQI18" s="376"/>
      <c r="NQJ18" s="381"/>
      <c r="NQK18" s="381"/>
      <c r="NQL18" s="382"/>
      <c r="NQM18" s="383"/>
      <c r="NQN18" s="383"/>
      <c r="NQO18" s="383"/>
      <c r="NQP18" s="383"/>
      <c r="NQQ18" s="383"/>
      <c r="NQR18" s="383"/>
      <c r="NQS18" s="380"/>
      <c r="NQT18" s="376"/>
      <c r="NQU18" s="376"/>
      <c r="NQV18" s="381"/>
      <c r="NQW18" s="381"/>
      <c r="NQX18" s="382"/>
      <c r="NQY18" s="383"/>
      <c r="NQZ18" s="383"/>
      <c r="NRA18" s="383"/>
      <c r="NRB18" s="383"/>
      <c r="NRC18" s="383"/>
      <c r="NRD18" s="383"/>
      <c r="NRE18" s="380"/>
      <c r="NRF18" s="376"/>
      <c r="NRG18" s="376"/>
      <c r="NRH18" s="381"/>
      <c r="NRI18" s="381"/>
      <c r="NRJ18" s="382"/>
      <c r="NRK18" s="383"/>
      <c r="NRL18" s="383"/>
      <c r="NRM18" s="383"/>
      <c r="NRN18" s="383"/>
      <c r="NRO18" s="383"/>
      <c r="NRP18" s="383"/>
      <c r="NRQ18" s="380"/>
      <c r="NRR18" s="376"/>
      <c r="NRS18" s="376"/>
      <c r="NRT18" s="381"/>
      <c r="NRU18" s="381"/>
      <c r="NRV18" s="382"/>
      <c r="NRW18" s="383"/>
      <c r="NRX18" s="383"/>
      <c r="NRY18" s="383"/>
      <c r="NRZ18" s="383"/>
      <c r="NSA18" s="383"/>
      <c r="NSB18" s="383"/>
      <c r="NSC18" s="380"/>
      <c r="NSD18" s="376"/>
      <c r="NSE18" s="376"/>
      <c r="NSF18" s="381"/>
      <c r="NSG18" s="381"/>
      <c r="NSH18" s="382"/>
      <c r="NSI18" s="383"/>
      <c r="NSJ18" s="383"/>
      <c r="NSK18" s="383"/>
      <c r="NSL18" s="383"/>
      <c r="NSM18" s="383"/>
      <c r="NSN18" s="383"/>
      <c r="NSO18" s="380"/>
      <c r="NSP18" s="376"/>
      <c r="NSQ18" s="376"/>
      <c r="NSR18" s="381"/>
      <c r="NSS18" s="381"/>
      <c r="NST18" s="382"/>
      <c r="NSU18" s="383"/>
      <c r="NSV18" s="383"/>
      <c r="NSW18" s="383"/>
      <c r="NSX18" s="383"/>
      <c r="NSY18" s="383"/>
      <c r="NSZ18" s="383"/>
      <c r="NTA18" s="380"/>
      <c r="NTB18" s="376"/>
      <c r="NTC18" s="376"/>
      <c r="NTD18" s="381"/>
      <c r="NTE18" s="381"/>
      <c r="NTF18" s="382"/>
      <c r="NTG18" s="383"/>
      <c r="NTH18" s="383"/>
      <c r="NTI18" s="383"/>
      <c r="NTJ18" s="383"/>
      <c r="NTK18" s="383"/>
      <c r="NTL18" s="383"/>
      <c r="NTM18" s="380"/>
      <c r="NTN18" s="376"/>
      <c r="NTO18" s="376"/>
      <c r="NTP18" s="381"/>
      <c r="NTQ18" s="381"/>
      <c r="NTR18" s="382"/>
      <c r="NTS18" s="383"/>
      <c r="NTT18" s="383"/>
      <c r="NTU18" s="383"/>
      <c r="NTV18" s="383"/>
      <c r="NTW18" s="383"/>
      <c r="NTX18" s="383"/>
      <c r="NTY18" s="380"/>
      <c r="NTZ18" s="376"/>
      <c r="NUA18" s="376"/>
      <c r="NUB18" s="381"/>
      <c r="NUC18" s="381"/>
      <c r="NUD18" s="382"/>
      <c r="NUE18" s="383"/>
      <c r="NUF18" s="383"/>
      <c r="NUG18" s="383"/>
      <c r="NUH18" s="383"/>
      <c r="NUI18" s="383"/>
      <c r="NUJ18" s="383"/>
      <c r="NUK18" s="380"/>
      <c r="NUL18" s="376"/>
      <c r="NUM18" s="376"/>
      <c r="NUN18" s="381"/>
      <c r="NUO18" s="381"/>
      <c r="NUP18" s="382"/>
      <c r="NUQ18" s="383"/>
      <c r="NUR18" s="383"/>
      <c r="NUS18" s="383"/>
      <c r="NUT18" s="383"/>
      <c r="NUU18" s="383"/>
      <c r="NUV18" s="383"/>
      <c r="NUW18" s="380"/>
      <c r="NUX18" s="376"/>
      <c r="NUY18" s="376"/>
      <c r="NUZ18" s="381"/>
      <c r="NVA18" s="381"/>
      <c r="NVB18" s="382"/>
      <c r="NVC18" s="383"/>
      <c r="NVD18" s="383"/>
      <c r="NVE18" s="383"/>
      <c r="NVF18" s="383"/>
      <c r="NVG18" s="383"/>
      <c r="NVH18" s="383"/>
      <c r="NVI18" s="380"/>
      <c r="NVJ18" s="376"/>
      <c r="NVK18" s="376"/>
      <c r="NVL18" s="381"/>
      <c r="NVM18" s="381"/>
      <c r="NVN18" s="382"/>
      <c r="NVO18" s="383"/>
      <c r="NVP18" s="383"/>
      <c r="NVQ18" s="383"/>
      <c r="NVR18" s="383"/>
      <c r="NVS18" s="383"/>
      <c r="NVT18" s="383"/>
      <c r="NVU18" s="380"/>
      <c r="NVV18" s="376"/>
      <c r="NVW18" s="376"/>
      <c r="NVX18" s="381"/>
      <c r="NVY18" s="381"/>
      <c r="NVZ18" s="382"/>
      <c r="NWA18" s="383"/>
      <c r="NWB18" s="383"/>
      <c r="NWC18" s="383"/>
      <c r="NWD18" s="383"/>
      <c r="NWE18" s="383"/>
      <c r="NWF18" s="383"/>
      <c r="NWG18" s="380"/>
      <c r="NWH18" s="376"/>
      <c r="NWI18" s="376"/>
      <c r="NWJ18" s="381"/>
      <c r="NWK18" s="381"/>
      <c r="NWL18" s="382"/>
      <c r="NWM18" s="383"/>
      <c r="NWN18" s="383"/>
      <c r="NWO18" s="383"/>
      <c r="NWP18" s="383"/>
      <c r="NWQ18" s="383"/>
      <c r="NWR18" s="383"/>
      <c r="NWS18" s="380"/>
      <c r="NWT18" s="376"/>
      <c r="NWU18" s="376"/>
      <c r="NWV18" s="381"/>
      <c r="NWW18" s="381"/>
      <c r="NWX18" s="382"/>
      <c r="NWY18" s="383"/>
      <c r="NWZ18" s="383"/>
      <c r="NXA18" s="383"/>
      <c r="NXB18" s="383"/>
      <c r="NXC18" s="383"/>
      <c r="NXD18" s="383"/>
      <c r="NXE18" s="380"/>
      <c r="NXF18" s="376"/>
      <c r="NXG18" s="376"/>
      <c r="NXH18" s="381"/>
      <c r="NXI18" s="381"/>
      <c r="NXJ18" s="382"/>
      <c r="NXK18" s="383"/>
      <c r="NXL18" s="383"/>
      <c r="NXM18" s="383"/>
      <c r="NXN18" s="383"/>
      <c r="NXO18" s="383"/>
      <c r="NXP18" s="383"/>
      <c r="NXQ18" s="380"/>
      <c r="NXR18" s="376"/>
      <c r="NXS18" s="376"/>
      <c r="NXT18" s="381"/>
      <c r="NXU18" s="381"/>
      <c r="NXV18" s="382"/>
      <c r="NXW18" s="383"/>
      <c r="NXX18" s="383"/>
      <c r="NXY18" s="383"/>
      <c r="NXZ18" s="383"/>
      <c r="NYA18" s="383"/>
      <c r="NYB18" s="383"/>
      <c r="NYC18" s="380"/>
      <c r="NYD18" s="376"/>
      <c r="NYE18" s="376"/>
      <c r="NYF18" s="381"/>
      <c r="NYG18" s="381"/>
      <c r="NYH18" s="382"/>
      <c r="NYI18" s="383"/>
      <c r="NYJ18" s="383"/>
      <c r="NYK18" s="383"/>
      <c r="NYL18" s="383"/>
      <c r="NYM18" s="383"/>
      <c r="NYN18" s="383"/>
      <c r="NYO18" s="380"/>
      <c r="NYP18" s="376"/>
      <c r="NYQ18" s="376"/>
      <c r="NYR18" s="381"/>
      <c r="NYS18" s="381"/>
      <c r="NYT18" s="382"/>
      <c r="NYU18" s="383"/>
      <c r="NYV18" s="383"/>
      <c r="NYW18" s="383"/>
      <c r="NYX18" s="383"/>
      <c r="NYY18" s="383"/>
      <c r="NYZ18" s="383"/>
      <c r="NZA18" s="380"/>
      <c r="NZB18" s="376"/>
      <c r="NZC18" s="376"/>
      <c r="NZD18" s="381"/>
      <c r="NZE18" s="381"/>
      <c r="NZF18" s="382"/>
      <c r="NZG18" s="383"/>
      <c r="NZH18" s="383"/>
      <c r="NZI18" s="383"/>
      <c r="NZJ18" s="383"/>
      <c r="NZK18" s="383"/>
      <c r="NZL18" s="383"/>
      <c r="NZM18" s="380"/>
      <c r="NZN18" s="376"/>
      <c r="NZO18" s="376"/>
      <c r="NZP18" s="381"/>
      <c r="NZQ18" s="381"/>
      <c r="NZR18" s="382"/>
      <c r="NZS18" s="383"/>
      <c r="NZT18" s="383"/>
      <c r="NZU18" s="383"/>
      <c r="NZV18" s="383"/>
      <c r="NZW18" s="383"/>
      <c r="NZX18" s="383"/>
      <c r="NZY18" s="380"/>
      <c r="NZZ18" s="376"/>
      <c r="OAA18" s="376"/>
      <c r="OAB18" s="381"/>
      <c r="OAC18" s="381"/>
      <c r="OAD18" s="382"/>
      <c r="OAE18" s="383"/>
      <c r="OAF18" s="383"/>
      <c r="OAG18" s="383"/>
      <c r="OAH18" s="383"/>
      <c r="OAI18" s="383"/>
      <c r="OAJ18" s="383"/>
      <c r="OAK18" s="380"/>
      <c r="OAL18" s="376"/>
      <c r="OAM18" s="376"/>
      <c r="OAN18" s="381"/>
      <c r="OAO18" s="381"/>
      <c r="OAP18" s="382"/>
      <c r="OAQ18" s="383"/>
      <c r="OAR18" s="383"/>
      <c r="OAS18" s="383"/>
      <c r="OAT18" s="383"/>
      <c r="OAU18" s="383"/>
      <c r="OAV18" s="383"/>
      <c r="OAW18" s="380"/>
      <c r="OAX18" s="376"/>
      <c r="OAY18" s="376"/>
      <c r="OAZ18" s="381"/>
      <c r="OBA18" s="381"/>
      <c r="OBB18" s="382"/>
      <c r="OBC18" s="383"/>
      <c r="OBD18" s="383"/>
      <c r="OBE18" s="383"/>
      <c r="OBF18" s="383"/>
      <c r="OBG18" s="383"/>
      <c r="OBH18" s="383"/>
      <c r="OBI18" s="380"/>
      <c r="OBJ18" s="376"/>
      <c r="OBK18" s="376"/>
      <c r="OBL18" s="381"/>
      <c r="OBM18" s="381"/>
      <c r="OBN18" s="382"/>
      <c r="OBO18" s="383"/>
      <c r="OBP18" s="383"/>
      <c r="OBQ18" s="383"/>
      <c r="OBR18" s="383"/>
      <c r="OBS18" s="383"/>
      <c r="OBT18" s="383"/>
      <c r="OBU18" s="380"/>
      <c r="OBV18" s="376"/>
      <c r="OBW18" s="376"/>
      <c r="OBX18" s="381"/>
      <c r="OBY18" s="381"/>
      <c r="OBZ18" s="382"/>
      <c r="OCA18" s="383"/>
      <c r="OCB18" s="383"/>
      <c r="OCC18" s="383"/>
      <c r="OCD18" s="383"/>
      <c r="OCE18" s="383"/>
      <c r="OCF18" s="383"/>
      <c r="OCG18" s="380"/>
      <c r="OCH18" s="376"/>
      <c r="OCI18" s="376"/>
      <c r="OCJ18" s="381"/>
      <c r="OCK18" s="381"/>
      <c r="OCL18" s="382"/>
      <c r="OCM18" s="383"/>
      <c r="OCN18" s="383"/>
      <c r="OCO18" s="383"/>
      <c r="OCP18" s="383"/>
      <c r="OCQ18" s="383"/>
      <c r="OCR18" s="383"/>
      <c r="OCS18" s="380"/>
      <c r="OCT18" s="376"/>
      <c r="OCU18" s="376"/>
      <c r="OCV18" s="381"/>
      <c r="OCW18" s="381"/>
      <c r="OCX18" s="382"/>
      <c r="OCY18" s="383"/>
      <c r="OCZ18" s="383"/>
      <c r="ODA18" s="383"/>
      <c r="ODB18" s="383"/>
      <c r="ODC18" s="383"/>
      <c r="ODD18" s="383"/>
      <c r="ODE18" s="380"/>
      <c r="ODF18" s="376"/>
      <c r="ODG18" s="376"/>
      <c r="ODH18" s="381"/>
      <c r="ODI18" s="381"/>
      <c r="ODJ18" s="382"/>
      <c r="ODK18" s="383"/>
      <c r="ODL18" s="383"/>
      <c r="ODM18" s="383"/>
      <c r="ODN18" s="383"/>
      <c r="ODO18" s="383"/>
      <c r="ODP18" s="383"/>
      <c r="ODQ18" s="380"/>
      <c r="ODR18" s="376"/>
      <c r="ODS18" s="376"/>
      <c r="ODT18" s="381"/>
      <c r="ODU18" s="381"/>
      <c r="ODV18" s="382"/>
      <c r="ODW18" s="383"/>
      <c r="ODX18" s="383"/>
      <c r="ODY18" s="383"/>
      <c r="ODZ18" s="383"/>
      <c r="OEA18" s="383"/>
      <c r="OEB18" s="383"/>
      <c r="OEC18" s="380"/>
      <c r="OED18" s="376"/>
      <c r="OEE18" s="376"/>
      <c r="OEF18" s="381"/>
      <c r="OEG18" s="381"/>
      <c r="OEH18" s="382"/>
      <c r="OEI18" s="383"/>
      <c r="OEJ18" s="383"/>
      <c r="OEK18" s="383"/>
      <c r="OEL18" s="383"/>
      <c r="OEM18" s="383"/>
      <c r="OEN18" s="383"/>
      <c r="OEO18" s="380"/>
      <c r="OEP18" s="376"/>
      <c r="OEQ18" s="376"/>
      <c r="OER18" s="381"/>
      <c r="OES18" s="381"/>
      <c r="OET18" s="382"/>
      <c r="OEU18" s="383"/>
      <c r="OEV18" s="383"/>
      <c r="OEW18" s="383"/>
      <c r="OEX18" s="383"/>
      <c r="OEY18" s="383"/>
      <c r="OEZ18" s="383"/>
      <c r="OFA18" s="380"/>
      <c r="OFB18" s="376"/>
      <c r="OFC18" s="376"/>
      <c r="OFD18" s="381"/>
      <c r="OFE18" s="381"/>
      <c r="OFF18" s="382"/>
      <c r="OFG18" s="383"/>
      <c r="OFH18" s="383"/>
      <c r="OFI18" s="383"/>
      <c r="OFJ18" s="383"/>
      <c r="OFK18" s="383"/>
      <c r="OFL18" s="383"/>
      <c r="OFM18" s="380"/>
      <c r="OFN18" s="376"/>
      <c r="OFO18" s="376"/>
      <c r="OFP18" s="381"/>
      <c r="OFQ18" s="381"/>
      <c r="OFR18" s="382"/>
      <c r="OFS18" s="383"/>
      <c r="OFT18" s="383"/>
      <c r="OFU18" s="383"/>
      <c r="OFV18" s="383"/>
      <c r="OFW18" s="383"/>
      <c r="OFX18" s="383"/>
      <c r="OFY18" s="380"/>
      <c r="OFZ18" s="376"/>
      <c r="OGA18" s="376"/>
      <c r="OGB18" s="381"/>
      <c r="OGC18" s="381"/>
      <c r="OGD18" s="382"/>
      <c r="OGE18" s="383"/>
      <c r="OGF18" s="383"/>
      <c r="OGG18" s="383"/>
      <c r="OGH18" s="383"/>
      <c r="OGI18" s="383"/>
      <c r="OGJ18" s="383"/>
      <c r="OGK18" s="380"/>
      <c r="OGL18" s="376"/>
      <c r="OGM18" s="376"/>
      <c r="OGN18" s="381"/>
      <c r="OGO18" s="381"/>
      <c r="OGP18" s="382"/>
      <c r="OGQ18" s="383"/>
      <c r="OGR18" s="383"/>
      <c r="OGS18" s="383"/>
      <c r="OGT18" s="383"/>
      <c r="OGU18" s="383"/>
      <c r="OGV18" s="383"/>
      <c r="OGW18" s="380"/>
      <c r="OGX18" s="376"/>
      <c r="OGY18" s="376"/>
      <c r="OGZ18" s="381"/>
      <c r="OHA18" s="381"/>
      <c r="OHB18" s="382"/>
      <c r="OHC18" s="383"/>
      <c r="OHD18" s="383"/>
      <c r="OHE18" s="383"/>
      <c r="OHF18" s="383"/>
      <c r="OHG18" s="383"/>
      <c r="OHH18" s="383"/>
      <c r="OHI18" s="380"/>
      <c r="OHJ18" s="376"/>
      <c r="OHK18" s="376"/>
      <c r="OHL18" s="381"/>
      <c r="OHM18" s="381"/>
      <c r="OHN18" s="382"/>
      <c r="OHO18" s="383"/>
      <c r="OHP18" s="383"/>
      <c r="OHQ18" s="383"/>
      <c r="OHR18" s="383"/>
      <c r="OHS18" s="383"/>
      <c r="OHT18" s="383"/>
      <c r="OHU18" s="380"/>
      <c r="OHV18" s="376"/>
      <c r="OHW18" s="376"/>
      <c r="OHX18" s="381"/>
      <c r="OHY18" s="381"/>
      <c r="OHZ18" s="382"/>
      <c r="OIA18" s="383"/>
      <c r="OIB18" s="383"/>
      <c r="OIC18" s="383"/>
      <c r="OID18" s="383"/>
      <c r="OIE18" s="383"/>
      <c r="OIF18" s="383"/>
      <c r="OIG18" s="380"/>
      <c r="OIH18" s="376"/>
      <c r="OII18" s="376"/>
      <c r="OIJ18" s="381"/>
      <c r="OIK18" s="381"/>
      <c r="OIL18" s="382"/>
      <c r="OIM18" s="383"/>
      <c r="OIN18" s="383"/>
      <c r="OIO18" s="383"/>
      <c r="OIP18" s="383"/>
      <c r="OIQ18" s="383"/>
      <c r="OIR18" s="383"/>
      <c r="OIS18" s="380"/>
      <c r="OIT18" s="376"/>
      <c r="OIU18" s="376"/>
      <c r="OIV18" s="381"/>
      <c r="OIW18" s="381"/>
      <c r="OIX18" s="382"/>
      <c r="OIY18" s="383"/>
      <c r="OIZ18" s="383"/>
      <c r="OJA18" s="383"/>
      <c r="OJB18" s="383"/>
      <c r="OJC18" s="383"/>
      <c r="OJD18" s="383"/>
      <c r="OJE18" s="380"/>
      <c r="OJF18" s="376"/>
      <c r="OJG18" s="376"/>
      <c r="OJH18" s="381"/>
      <c r="OJI18" s="381"/>
      <c r="OJJ18" s="382"/>
      <c r="OJK18" s="383"/>
      <c r="OJL18" s="383"/>
      <c r="OJM18" s="383"/>
      <c r="OJN18" s="383"/>
      <c r="OJO18" s="383"/>
      <c r="OJP18" s="383"/>
      <c r="OJQ18" s="380"/>
      <c r="OJR18" s="376"/>
      <c r="OJS18" s="376"/>
      <c r="OJT18" s="381"/>
      <c r="OJU18" s="381"/>
      <c r="OJV18" s="382"/>
      <c r="OJW18" s="383"/>
      <c r="OJX18" s="383"/>
      <c r="OJY18" s="383"/>
      <c r="OJZ18" s="383"/>
      <c r="OKA18" s="383"/>
      <c r="OKB18" s="383"/>
      <c r="OKC18" s="380"/>
      <c r="OKD18" s="376"/>
      <c r="OKE18" s="376"/>
      <c r="OKF18" s="381"/>
      <c r="OKG18" s="381"/>
      <c r="OKH18" s="382"/>
      <c r="OKI18" s="383"/>
      <c r="OKJ18" s="383"/>
      <c r="OKK18" s="383"/>
      <c r="OKL18" s="383"/>
      <c r="OKM18" s="383"/>
      <c r="OKN18" s="383"/>
      <c r="OKO18" s="380"/>
      <c r="OKP18" s="376"/>
      <c r="OKQ18" s="376"/>
      <c r="OKR18" s="381"/>
      <c r="OKS18" s="381"/>
      <c r="OKT18" s="382"/>
      <c r="OKU18" s="383"/>
      <c r="OKV18" s="383"/>
      <c r="OKW18" s="383"/>
      <c r="OKX18" s="383"/>
      <c r="OKY18" s="383"/>
      <c r="OKZ18" s="383"/>
      <c r="OLA18" s="380"/>
      <c r="OLB18" s="376"/>
      <c r="OLC18" s="376"/>
      <c r="OLD18" s="381"/>
      <c r="OLE18" s="381"/>
      <c r="OLF18" s="382"/>
      <c r="OLG18" s="383"/>
      <c r="OLH18" s="383"/>
      <c r="OLI18" s="383"/>
      <c r="OLJ18" s="383"/>
      <c r="OLK18" s="383"/>
      <c r="OLL18" s="383"/>
      <c r="OLM18" s="380"/>
      <c r="OLN18" s="376"/>
      <c r="OLO18" s="376"/>
      <c r="OLP18" s="381"/>
      <c r="OLQ18" s="381"/>
      <c r="OLR18" s="382"/>
      <c r="OLS18" s="383"/>
      <c r="OLT18" s="383"/>
      <c r="OLU18" s="383"/>
      <c r="OLV18" s="383"/>
      <c r="OLW18" s="383"/>
      <c r="OLX18" s="383"/>
      <c r="OLY18" s="380"/>
      <c r="OLZ18" s="376"/>
      <c r="OMA18" s="376"/>
      <c r="OMB18" s="381"/>
      <c r="OMC18" s="381"/>
      <c r="OMD18" s="382"/>
      <c r="OME18" s="383"/>
      <c r="OMF18" s="383"/>
      <c r="OMG18" s="383"/>
      <c r="OMH18" s="383"/>
      <c r="OMI18" s="383"/>
      <c r="OMJ18" s="383"/>
      <c r="OMK18" s="380"/>
      <c r="OML18" s="376"/>
      <c r="OMM18" s="376"/>
      <c r="OMN18" s="381"/>
      <c r="OMO18" s="381"/>
      <c r="OMP18" s="382"/>
      <c r="OMQ18" s="383"/>
      <c r="OMR18" s="383"/>
      <c r="OMS18" s="383"/>
      <c r="OMT18" s="383"/>
      <c r="OMU18" s="383"/>
      <c r="OMV18" s="383"/>
      <c r="OMW18" s="380"/>
      <c r="OMX18" s="376"/>
      <c r="OMY18" s="376"/>
      <c r="OMZ18" s="381"/>
      <c r="ONA18" s="381"/>
      <c r="ONB18" s="382"/>
      <c r="ONC18" s="383"/>
      <c r="OND18" s="383"/>
      <c r="ONE18" s="383"/>
      <c r="ONF18" s="383"/>
      <c r="ONG18" s="383"/>
      <c r="ONH18" s="383"/>
      <c r="ONI18" s="380"/>
      <c r="ONJ18" s="376"/>
      <c r="ONK18" s="376"/>
      <c r="ONL18" s="381"/>
      <c r="ONM18" s="381"/>
      <c r="ONN18" s="382"/>
      <c r="ONO18" s="383"/>
      <c r="ONP18" s="383"/>
      <c r="ONQ18" s="383"/>
      <c r="ONR18" s="383"/>
      <c r="ONS18" s="383"/>
      <c r="ONT18" s="383"/>
      <c r="ONU18" s="380"/>
      <c r="ONV18" s="376"/>
      <c r="ONW18" s="376"/>
      <c r="ONX18" s="381"/>
      <c r="ONY18" s="381"/>
      <c r="ONZ18" s="382"/>
      <c r="OOA18" s="383"/>
      <c r="OOB18" s="383"/>
      <c r="OOC18" s="383"/>
      <c r="OOD18" s="383"/>
      <c r="OOE18" s="383"/>
      <c r="OOF18" s="383"/>
      <c r="OOG18" s="380"/>
      <c r="OOH18" s="376"/>
      <c r="OOI18" s="376"/>
      <c r="OOJ18" s="381"/>
      <c r="OOK18" s="381"/>
      <c r="OOL18" s="382"/>
      <c r="OOM18" s="383"/>
      <c r="OON18" s="383"/>
      <c r="OOO18" s="383"/>
      <c r="OOP18" s="383"/>
      <c r="OOQ18" s="383"/>
      <c r="OOR18" s="383"/>
      <c r="OOS18" s="380"/>
      <c r="OOT18" s="376"/>
      <c r="OOU18" s="376"/>
      <c r="OOV18" s="381"/>
      <c r="OOW18" s="381"/>
      <c r="OOX18" s="382"/>
      <c r="OOY18" s="383"/>
      <c r="OOZ18" s="383"/>
      <c r="OPA18" s="383"/>
      <c r="OPB18" s="383"/>
      <c r="OPC18" s="383"/>
      <c r="OPD18" s="383"/>
      <c r="OPE18" s="380"/>
      <c r="OPF18" s="376"/>
      <c r="OPG18" s="376"/>
      <c r="OPH18" s="381"/>
      <c r="OPI18" s="381"/>
      <c r="OPJ18" s="382"/>
      <c r="OPK18" s="383"/>
      <c r="OPL18" s="383"/>
      <c r="OPM18" s="383"/>
      <c r="OPN18" s="383"/>
      <c r="OPO18" s="383"/>
      <c r="OPP18" s="383"/>
      <c r="OPQ18" s="380"/>
      <c r="OPR18" s="376"/>
      <c r="OPS18" s="376"/>
      <c r="OPT18" s="381"/>
      <c r="OPU18" s="381"/>
      <c r="OPV18" s="382"/>
      <c r="OPW18" s="383"/>
      <c r="OPX18" s="383"/>
      <c r="OPY18" s="383"/>
      <c r="OPZ18" s="383"/>
      <c r="OQA18" s="383"/>
      <c r="OQB18" s="383"/>
      <c r="OQC18" s="380"/>
      <c r="OQD18" s="376"/>
      <c r="OQE18" s="376"/>
      <c r="OQF18" s="381"/>
      <c r="OQG18" s="381"/>
      <c r="OQH18" s="382"/>
      <c r="OQI18" s="383"/>
      <c r="OQJ18" s="383"/>
      <c r="OQK18" s="383"/>
      <c r="OQL18" s="383"/>
      <c r="OQM18" s="383"/>
      <c r="OQN18" s="383"/>
      <c r="OQO18" s="380"/>
      <c r="OQP18" s="376"/>
      <c r="OQQ18" s="376"/>
      <c r="OQR18" s="381"/>
      <c r="OQS18" s="381"/>
      <c r="OQT18" s="382"/>
      <c r="OQU18" s="383"/>
      <c r="OQV18" s="383"/>
      <c r="OQW18" s="383"/>
      <c r="OQX18" s="383"/>
      <c r="OQY18" s="383"/>
      <c r="OQZ18" s="383"/>
      <c r="ORA18" s="380"/>
      <c r="ORB18" s="376"/>
      <c r="ORC18" s="376"/>
      <c r="ORD18" s="381"/>
      <c r="ORE18" s="381"/>
      <c r="ORF18" s="382"/>
      <c r="ORG18" s="383"/>
      <c r="ORH18" s="383"/>
      <c r="ORI18" s="383"/>
      <c r="ORJ18" s="383"/>
      <c r="ORK18" s="383"/>
      <c r="ORL18" s="383"/>
      <c r="ORM18" s="380"/>
      <c r="ORN18" s="376"/>
      <c r="ORO18" s="376"/>
      <c r="ORP18" s="381"/>
      <c r="ORQ18" s="381"/>
      <c r="ORR18" s="382"/>
      <c r="ORS18" s="383"/>
      <c r="ORT18" s="383"/>
      <c r="ORU18" s="383"/>
      <c r="ORV18" s="383"/>
      <c r="ORW18" s="383"/>
      <c r="ORX18" s="383"/>
      <c r="ORY18" s="380"/>
      <c r="ORZ18" s="376"/>
      <c r="OSA18" s="376"/>
      <c r="OSB18" s="381"/>
      <c r="OSC18" s="381"/>
      <c r="OSD18" s="382"/>
      <c r="OSE18" s="383"/>
      <c r="OSF18" s="383"/>
      <c r="OSG18" s="383"/>
      <c r="OSH18" s="383"/>
      <c r="OSI18" s="383"/>
      <c r="OSJ18" s="383"/>
      <c r="OSK18" s="380"/>
      <c r="OSL18" s="376"/>
      <c r="OSM18" s="376"/>
      <c r="OSN18" s="381"/>
      <c r="OSO18" s="381"/>
      <c r="OSP18" s="382"/>
      <c r="OSQ18" s="383"/>
      <c r="OSR18" s="383"/>
      <c r="OSS18" s="383"/>
      <c r="OST18" s="383"/>
      <c r="OSU18" s="383"/>
      <c r="OSV18" s="383"/>
      <c r="OSW18" s="380"/>
      <c r="OSX18" s="376"/>
      <c r="OSY18" s="376"/>
      <c r="OSZ18" s="381"/>
      <c r="OTA18" s="381"/>
      <c r="OTB18" s="382"/>
      <c r="OTC18" s="383"/>
      <c r="OTD18" s="383"/>
      <c r="OTE18" s="383"/>
      <c r="OTF18" s="383"/>
      <c r="OTG18" s="383"/>
      <c r="OTH18" s="383"/>
      <c r="OTI18" s="380"/>
      <c r="OTJ18" s="376"/>
      <c r="OTK18" s="376"/>
      <c r="OTL18" s="381"/>
      <c r="OTM18" s="381"/>
      <c r="OTN18" s="382"/>
      <c r="OTO18" s="383"/>
      <c r="OTP18" s="383"/>
      <c r="OTQ18" s="383"/>
      <c r="OTR18" s="383"/>
      <c r="OTS18" s="383"/>
      <c r="OTT18" s="383"/>
      <c r="OTU18" s="380"/>
      <c r="OTV18" s="376"/>
      <c r="OTW18" s="376"/>
      <c r="OTX18" s="381"/>
      <c r="OTY18" s="381"/>
      <c r="OTZ18" s="382"/>
      <c r="OUA18" s="383"/>
      <c r="OUB18" s="383"/>
      <c r="OUC18" s="383"/>
      <c r="OUD18" s="383"/>
      <c r="OUE18" s="383"/>
      <c r="OUF18" s="383"/>
      <c r="OUG18" s="380"/>
      <c r="OUH18" s="376"/>
      <c r="OUI18" s="376"/>
      <c r="OUJ18" s="381"/>
      <c r="OUK18" s="381"/>
      <c r="OUL18" s="382"/>
      <c r="OUM18" s="383"/>
      <c r="OUN18" s="383"/>
      <c r="OUO18" s="383"/>
      <c r="OUP18" s="383"/>
      <c r="OUQ18" s="383"/>
      <c r="OUR18" s="383"/>
      <c r="OUS18" s="380"/>
      <c r="OUT18" s="376"/>
      <c r="OUU18" s="376"/>
      <c r="OUV18" s="381"/>
      <c r="OUW18" s="381"/>
      <c r="OUX18" s="382"/>
      <c r="OUY18" s="383"/>
      <c r="OUZ18" s="383"/>
      <c r="OVA18" s="383"/>
      <c r="OVB18" s="383"/>
      <c r="OVC18" s="383"/>
      <c r="OVD18" s="383"/>
      <c r="OVE18" s="380"/>
      <c r="OVF18" s="376"/>
      <c r="OVG18" s="376"/>
      <c r="OVH18" s="381"/>
      <c r="OVI18" s="381"/>
      <c r="OVJ18" s="382"/>
      <c r="OVK18" s="383"/>
      <c r="OVL18" s="383"/>
      <c r="OVM18" s="383"/>
      <c r="OVN18" s="383"/>
      <c r="OVO18" s="383"/>
      <c r="OVP18" s="383"/>
      <c r="OVQ18" s="380"/>
      <c r="OVR18" s="376"/>
      <c r="OVS18" s="376"/>
      <c r="OVT18" s="381"/>
      <c r="OVU18" s="381"/>
      <c r="OVV18" s="382"/>
      <c r="OVW18" s="383"/>
      <c r="OVX18" s="383"/>
      <c r="OVY18" s="383"/>
      <c r="OVZ18" s="383"/>
      <c r="OWA18" s="383"/>
      <c r="OWB18" s="383"/>
      <c r="OWC18" s="380"/>
      <c r="OWD18" s="376"/>
      <c r="OWE18" s="376"/>
      <c r="OWF18" s="381"/>
      <c r="OWG18" s="381"/>
      <c r="OWH18" s="382"/>
      <c r="OWI18" s="383"/>
      <c r="OWJ18" s="383"/>
      <c r="OWK18" s="383"/>
      <c r="OWL18" s="383"/>
      <c r="OWM18" s="383"/>
      <c r="OWN18" s="383"/>
      <c r="OWO18" s="380"/>
      <c r="OWP18" s="376"/>
      <c r="OWQ18" s="376"/>
      <c r="OWR18" s="381"/>
      <c r="OWS18" s="381"/>
      <c r="OWT18" s="382"/>
      <c r="OWU18" s="383"/>
      <c r="OWV18" s="383"/>
      <c r="OWW18" s="383"/>
      <c r="OWX18" s="383"/>
      <c r="OWY18" s="383"/>
      <c r="OWZ18" s="383"/>
      <c r="OXA18" s="380"/>
      <c r="OXB18" s="376"/>
      <c r="OXC18" s="376"/>
      <c r="OXD18" s="381"/>
      <c r="OXE18" s="381"/>
      <c r="OXF18" s="382"/>
      <c r="OXG18" s="383"/>
      <c r="OXH18" s="383"/>
      <c r="OXI18" s="383"/>
      <c r="OXJ18" s="383"/>
      <c r="OXK18" s="383"/>
      <c r="OXL18" s="383"/>
      <c r="OXM18" s="380"/>
      <c r="OXN18" s="376"/>
      <c r="OXO18" s="376"/>
      <c r="OXP18" s="381"/>
      <c r="OXQ18" s="381"/>
      <c r="OXR18" s="382"/>
      <c r="OXS18" s="383"/>
      <c r="OXT18" s="383"/>
      <c r="OXU18" s="383"/>
      <c r="OXV18" s="383"/>
      <c r="OXW18" s="383"/>
      <c r="OXX18" s="383"/>
      <c r="OXY18" s="380"/>
      <c r="OXZ18" s="376"/>
      <c r="OYA18" s="376"/>
      <c r="OYB18" s="381"/>
      <c r="OYC18" s="381"/>
      <c r="OYD18" s="382"/>
      <c r="OYE18" s="383"/>
      <c r="OYF18" s="383"/>
      <c r="OYG18" s="383"/>
      <c r="OYH18" s="383"/>
      <c r="OYI18" s="383"/>
      <c r="OYJ18" s="383"/>
      <c r="OYK18" s="380"/>
      <c r="OYL18" s="376"/>
      <c r="OYM18" s="376"/>
      <c r="OYN18" s="381"/>
      <c r="OYO18" s="381"/>
      <c r="OYP18" s="382"/>
      <c r="OYQ18" s="383"/>
      <c r="OYR18" s="383"/>
      <c r="OYS18" s="383"/>
      <c r="OYT18" s="383"/>
      <c r="OYU18" s="383"/>
      <c r="OYV18" s="383"/>
      <c r="OYW18" s="380"/>
      <c r="OYX18" s="376"/>
      <c r="OYY18" s="376"/>
      <c r="OYZ18" s="381"/>
      <c r="OZA18" s="381"/>
      <c r="OZB18" s="382"/>
      <c r="OZC18" s="383"/>
      <c r="OZD18" s="383"/>
      <c r="OZE18" s="383"/>
      <c r="OZF18" s="383"/>
      <c r="OZG18" s="383"/>
      <c r="OZH18" s="383"/>
      <c r="OZI18" s="380"/>
      <c r="OZJ18" s="376"/>
      <c r="OZK18" s="376"/>
      <c r="OZL18" s="381"/>
      <c r="OZM18" s="381"/>
      <c r="OZN18" s="382"/>
      <c r="OZO18" s="383"/>
      <c r="OZP18" s="383"/>
      <c r="OZQ18" s="383"/>
      <c r="OZR18" s="383"/>
      <c r="OZS18" s="383"/>
      <c r="OZT18" s="383"/>
      <c r="OZU18" s="380"/>
      <c r="OZV18" s="376"/>
      <c r="OZW18" s="376"/>
      <c r="OZX18" s="381"/>
      <c r="OZY18" s="381"/>
      <c r="OZZ18" s="382"/>
      <c r="PAA18" s="383"/>
      <c r="PAB18" s="383"/>
      <c r="PAC18" s="383"/>
      <c r="PAD18" s="383"/>
      <c r="PAE18" s="383"/>
      <c r="PAF18" s="383"/>
      <c r="PAG18" s="380"/>
      <c r="PAH18" s="376"/>
      <c r="PAI18" s="376"/>
      <c r="PAJ18" s="381"/>
      <c r="PAK18" s="381"/>
      <c r="PAL18" s="382"/>
      <c r="PAM18" s="383"/>
      <c r="PAN18" s="383"/>
      <c r="PAO18" s="383"/>
      <c r="PAP18" s="383"/>
      <c r="PAQ18" s="383"/>
      <c r="PAR18" s="383"/>
      <c r="PAS18" s="380"/>
      <c r="PAT18" s="376"/>
      <c r="PAU18" s="376"/>
      <c r="PAV18" s="381"/>
      <c r="PAW18" s="381"/>
      <c r="PAX18" s="382"/>
      <c r="PAY18" s="383"/>
      <c r="PAZ18" s="383"/>
      <c r="PBA18" s="383"/>
      <c r="PBB18" s="383"/>
      <c r="PBC18" s="383"/>
      <c r="PBD18" s="383"/>
      <c r="PBE18" s="380"/>
      <c r="PBF18" s="376"/>
      <c r="PBG18" s="376"/>
      <c r="PBH18" s="381"/>
      <c r="PBI18" s="381"/>
      <c r="PBJ18" s="382"/>
      <c r="PBK18" s="383"/>
      <c r="PBL18" s="383"/>
      <c r="PBM18" s="383"/>
      <c r="PBN18" s="383"/>
      <c r="PBO18" s="383"/>
      <c r="PBP18" s="383"/>
      <c r="PBQ18" s="380"/>
      <c r="PBR18" s="376"/>
      <c r="PBS18" s="376"/>
      <c r="PBT18" s="381"/>
      <c r="PBU18" s="381"/>
      <c r="PBV18" s="382"/>
      <c r="PBW18" s="383"/>
      <c r="PBX18" s="383"/>
      <c r="PBY18" s="383"/>
      <c r="PBZ18" s="383"/>
      <c r="PCA18" s="383"/>
      <c r="PCB18" s="383"/>
      <c r="PCC18" s="380"/>
      <c r="PCD18" s="376"/>
      <c r="PCE18" s="376"/>
      <c r="PCF18" s="381"/>
      <c r="PCG18" s="381"/>
      <c r="PCH18" s="382"/>
      <c r="PCI18" s="383"/>
      <c r="PCJ18" s="383"/>
      <c r="PCK18" s="383"/>
      <c r="PCL18" s="383"/>
      <c r="PCM18" s="383"/>
      <c r="PCN18" s="383"/>
      <c r="PCO18" s="380"/>
      <c r="PCP18" s="376"/>
      <c r="PCQ18" s="376"/>
      <c r="PCR18" s="381"/>
      <c r="PCS18" s="381"/>
      <c r="PCT18" s="382"/>
      <c r="PCU18" s="383"/>
      <c r="PCV18" s="383"/>
      <c r="PCW18" s="383"/>
      <c r="PCX18" s="383"/>
      <c r="PCY18" s="383"/>
      <c r="PCZ18" s="383"/>
      <c r="PDA18" s="380"/>
      <c r="PDB18" s="376"/>
      <c r="PDC18" s="376"/>
      <c r="PDD18" s="381"/>
      <c r="PDE18" s="381"/>
      <c r="PDF18" s="382"/>
      <c r="PDG18" s="383"/>
      <c r="PDH18" s="383"/>
      <c r="PDI18" s="383"/>
      <c r="PDJ18" s="383"/>
      <c r="PDK18" s="383"/>
      <c r="PDL18" s="383"/>
      <c r="PDM18" s="380"/>
      <c r="PDN18" s="376"/>
      <c r="PDO18" s="376"/>
      <c r="PDP18" s="381"/>
      <c r="PDQ18" s="381"/>
      <c r="PDR18" s="382"/>
      <c r="PDS18" s="383"/>
      <c r="PDT18" s="383"/>
      <c r="PDU18" s="383"/>
      <c r="PDV18" s="383"/>
      <c r="PDW18" s="383"/>
      <c r="PDX18" s="383"/>
      <c r="PDY18" s="380"/>
      <c r="PDZ18" s="376"/>
      <c r="PEA18" s="376"/>
      <c r="PEB18" s="381"/>
      <c r="PEC18" s="381"/>
      <c r="PED18" s="382"/>
      <c r="PEE18" s="383"/>
      <c r="PEF18" s="383"/>
      <c r="PEG18" s="383"/>
      <c r="PEH18" s="383"/>
      <c r="PEI18" s="383"/>
      <c r="PEJ18" s="383"/>
      <c r="PEK18" s="380"/>
      <c r="PEL18" s="376"/>
      <c r="PEM18" s="376"/>
      <c r="PEN18" s="381"/>
      <c r="PEO18" s="381"/>
      <c r="PEP18" s="382"/>
      <c r="PEQ18" s="383"/>
      <c r="PER18" s="383"/>
      <c r="PES18" s="383"/>
      <c r="PET18" s="383"/>
      <c r="PEU18" s="383"/>
      <c r="PEV18" s="383"/>
      <c r="PEW18" s="380"/>
      <c r="PEX18" s="376"/>
      <c r="PEY18" s="376"/>
      <c r="PEZ18" s="381"/>
      <c r="PFA18" s="381"/>
      <c r="PFB18" s="382"/>
      <c r="PFC18" s="383"/>
      <c r="PFD18" s="383"/>
      <c r="PFE18" s="383"/>
      <c r="PFF18" s="383"/>
      <c r="PFG18" s="383"/>
      <c r="PFH18" s="383"/>
      <c r="PFI18" s="380"/>
      <c r="PFJ18" s="376"/>
      <c r="PFK18" s="376"/>
      <c r="PFL18" s="381"/>
      <c r="PFM18" s="381"/>
      <c r="PFN18" s="382"/>
      <c r="PFO18" s="383"/>
      <c r="PFP18" s="383"/>
      <c r="PFQ18" s="383"/>
      <c r="PFR18" s="383"/>
      <c r="PFS18" s="383"/>
      <c r="PFT18" s="383"/>
      <c r="PFU18" s="380"/>
      <c r="PFV18" s="376"/>
      <c r="PFW18" s="376"/>
      <c r="PFX18" s="381"/>
      <c r="PFY18" s="381"/>
      <c r="PFZ18" s="382"/>
      <c r="PGA18" s="383"/>
      <c r="PGB18" s="383"/>
      <c r="PGC18" s="383"/>
      <c r="PGD18" s="383"/>
      <c r="PGE18" s="383"/>
      <c r="PGF18" s="383"/>
      <c r="PGG18" s="380"/>
      <c r="PGH18" s="376"/>
      <c r="PGI18" s="376"/>
      <c r="PGJ18" s="381"/>
      <c r="PGK18" s="381"/>
      <c r="PGL18" s="382"/>
      <c r="PGM18" s="383"/>
      <c r="PGN18" s="383"/>
      <c r="PGO18" s="383"/>
      <c r="PGP18" s="383"/>
      <c r="PGQ18" s="383"/>
      <c r="PGR18" s="383"/>
      <c r="PGS18" s="380"/>
      <c r="PGT18" s="376"/>
      <c r="PGU18" s="376"/>
      <c r="PGV18" s="381"/>
      <c r="PGW18" s="381"/>
      <c r="PGX18" s="382"/>
      <c r="PGY18" s="383"/>
      <c r="PGZ18" s="383"/>
      <c r="PHA18" s="383"/>
      <c r="PHB18" s="383"/>
      <c r="PHC18" s="383"/>
      <c r="PHD18" s="383"/>
      <c r="PHE18" s="380"/>
      <c r="PHF18" s="376"/>
      <c r="PHG18" s="376"/>
      <c r="PHH18" s="381"/>
      <c r="PHI18" s="381"/>
      <c r="PHJ18" s="382"/>
      <c r="PHK18" s="383"/>
      <c r="PHL18" s="383"/>
      <c r="PHM18" s="383"/>
      <c r="PHN18" s="383"/>
      <c r="PHO18" s="383"/>
      <c r="PHP18" s="383"/>
      <c r="PHQ18" s="380"/>
      <c r="PHR18" s="376"/>
      <c r="PHS18" s="376"/>
      <c r="PHT18" s="381"/>
      <c r="PHU18" s="381"/>
      <c r="PHV18" s="382"/>
      <c r="PHW18" s="383"/>
      <c r="PHX18" s="383"/>
      <c r="PHY18" s="383"/>
      <c r="PHZ18" s="383"/>
      <c r="PIA18" s="383"/>
      <c r="PIB18" s="383"/>
      <c r="PIC18" s="380"/>
      <c r="PID18" s="376"/>
      <c r="PIE18" s="376"/>
      <c r="PIF18" s="381"/>
      <c r="PIG18" s="381"/>
      <c r="PIH18" s="382"/>
      <c r="PII18" s="383"/>
      <c r="PIJ18" s="383"/>
      <c r="PIK18" s="383"/>
      <c r="PIL18" s="383"/>
      <c r="PIM18" s="383"/>
      <c r="PIN18" s="383"/>
      <c r="PIO18" s="380"/>
      <c r="PIP18" s="376"/>
      <c r="PIQ18" s="376"/>
      <c r="PIR18" s="381"/>
      <c r="PIS18" s="381"/>
      <c r="PIT18" s="382"/>
      <c r="PIU18" s="383"/>
      <c r="PIV18" s="383"/>
      <c r="PIW18" s="383"/>
      <c r="PIX18" s="383"/>
      <c r="PIY18" s="383"/>
      <c r="PIZ18" s="383"/>
      <c r="PJA18" s="380"/>
      <c r="PJB18" s="376"/>
      <c r="PJC18" s="376"/>
      <c r="PJD18" s="381"/>
      <c r="PJE18" s="381"/>
      <c r="PJF18" s="382"/>
      <c r="PJG18" s="383"/>
      <c r="PJH18" s="383"/>
      <c r="PJI18" s="383"/>
      <c r="PJJ18" s="383"/>
      <c r="PJK18" s="383"/>
      <c r="PJL18" s="383"/>
      <c r="PJM18" s="380"/>
      <c r="PJN18" s="376"/>
      <c r="PJO18" s="376"/>
      <c r="PJP18" s="381"/>
      <c r="PJQ18" s="381"/>
      <c r="PJR18" s="382"/>
      <c r="PJS18" s="383"/>
      <c r="PJT18" s="383"/>
      <c r="PJU18" s="383"/>
      <c r="PJV18" s="383"/>
      <c r="PJW18" s="383"/>
      <c r="PJX18" s="383"/>
      <c r="PJY18" s="380"/>
      <c r="PJZ18" s="376"/>
      <c r="PKA18" s="376"/>
      <c r="PKB18" s="381"/>
      <c r="PKC18" s="381"/>
      <c r="PKD18" s="382"/>
      <c r="PKE18" s="383"/>
      <c r="PKF18" s="383"/>
      <c r="PKG18" s="383"/>
      <c r="PKH18" s="383"/>
      <c r="PKI18" s="383"/>
      <c r="PKJ18" s="383"/>
      <c r="PKK18" s="380"/>
      <c r="PKL18" s="376"/>
      <c r="PKM18" s="376"/>
      <c r="PKN18" s="381"/>
      <c r="PKO18" s="381"/>
      <c r="PKP18" s="382"/>
      <c r="PKQ18" s="383"/>
      <c r="PKR18" s="383"/>
      <c r="PKS18" s="383"/>
      <c r="PKT18" s="383"/>
      <c r="PKU18" s="383"/>
      <c r="PKV18" s="383"/>
      <c r="PKW18" s="380"/>
      <c r="PKX18" s="376"/>
      <c r="PKY18" s="376"/>
      <c r="PKZ18" s="381"/>
      <c r="PLA18" s="381"/>
      <c r="PLB18" s="382"/>
      <c r="PLC18" s="383"/>
      <c r="PLD18" s="383"/>
      <c r="PLE18" s="383"/>
      <c r="PLF18" s="383"/>
      <c r="PLG18" s="383"/>
      <c r="PLH18" s="383"/>
      <c r="PLI18" s="380"/>
      <c r="PLJ18" s="376"/>
      <c r="PLK18" s="376"/>
      <c r="PLL18" s="381"/>
      <c r="PLM18" s="381"/>
      <c r="PLN18" s="382"/>
      <c r="PLO18" s="383"/>
      <c r="PLP18" s="383"/>
      <c r="PLQ18" s="383"/>
      <c r="PLR18" s="383"/>
      <c r="PLS18" s="383"/>
      <c r="PLT18" s="383"/>
      <c r="PLU18" s="380"/>
      <c r="PLV18" s="376"/>
      <c r="PLW18" s="376"/>
      <c r="PLX18" s="381"/>
      <c r="PLY18" s="381"/>
      <c r="PLZ18" s="382"/>
      <c r="PMA18" s="383"/>
      <c r="PMB18" s="383"/>
      <c r="PMC18" s="383"/>
      <c r="PMD18" s="383"/>
      <c r="PME18" s="383"/>
      <c r="PMF18" s="383"/>
      <c r="PMG18" s="380"/>
      <c r="PMH18" s="376"/>
      <c r="PMI18" s="376"/>
      <c r="PMJ18" s="381"/>
      <c r="PMK18" s="381"/>
      <c r="PML18" s="382"/>
      <c r="PMM18" s="383"/>
      <c r="PMN18" s="383"/>
      <c r="PMO18" s="383"/>
      <c r="PMP18" s="383"/>
      <c r="PMQ18" s="383"/>
      <c r="PMR18" s="383"/>
      <c r="PMS18" s="380"/>
      <c r="PMT18" s="376"/>
      <c r="PMU18" s="376"/>
      <c r="PMV18" s="381"/>
      <c r="PMW18" s="381"/>
      <c r="PMX18" s="382"/>
      <c r="PMY18" s="383"/>
      <c r="PMZ18" s="383"/>
      <c r="PNA18" s="383"/>
      <c r="PNB18" s="383"/>
      <c r="PNC18" s="383"/>
      <c r="PND18" s="383"/>
      <c r="PNE18" s="380"/>
      <c r="PNF18" s="376"/>
      <c r="PNG18" s="376"/>
      <c r="PNH18" s="381"/>
      <c r="PNI18" s="381"/>
      <c r="PNJ18" s="382"/>
      <c r="PNK18" s="383"/>
      <c r="PNL18" s="383"/>
      <c r="PNM18" s="383"/>
      <c r="PNN18" s="383"/>
      <c r="PNO18" s="383"/>
      <c r="PNP18" s="383"/>
      <c r="PNQ18" s="380"/>
      <c r="PNR18" s="376"/>
      <c r="PNS18" s="376"/>
      <c r="PNT18" s="381"/>
      <c r="PNU18" s="381"/>
      <c r="PNV18" s="382"/>
      <c r="PNW18" s="383"/>
      <c r="PNX18" s="383"/>
      <c r="PNY18" s="383"/>
      <c r="PNZ18" s="383"/>
      <c r="POA18" s="383"/>
      <c r="POB18" s="383"/>
      <c r="POC18" s="380"/>
      <c r="POD18" s="376"/>
      <c r="POE18" s="376"/>
      <c r="POF18" s="381"/>
      <c r="POG18" s="381"/>
      <c r="POH18" s="382"/>
      <c r="POI18" s="383"/>
      <c r="POJ18" s="383"/>
      <c r="POK18" s="383"/>
      <c r="POL18" s="383"/>
      <c r="POM18" s="383"/>
      <c r="PON18" s="383"/>
      <c r="POO18" s="380"/>
      <c r="POP18" s="376"/>
      <c r="POQ18" s="376"/>
      <c r="POR18" s="381"/>
      <c r="POS18" s="381"/>
      <c r="POT18" s="382"/>
      <c r="POU18" s="383"/>
      <c r="POV18" s="383"/>
      <c r="POW18" s="383"/>
      <c r="POX18" s="383"/>
      <c r="POY18" s="383"/>
      <c r="POZ18" s="383"/>
      <c r="PPA18" s="380"/>
      <c r="PPB18" s="376"/>
      <c r="PPC18" s="376"/>
      <c r="PPD18" s="381"/>
      <c r="PPE18" s="381"/>
      <c r="PPF18" s="382"/>
      <c r="PPG18" s="383"/>
      <c r="PPH18" s="383"/>
      <c r="PPI18" s="383"/>
      <c r="PPJ18" s="383"/>
      <c r="PPK18" s="383"/>
      <c r="PPL18" s="383"/>
      <c r="PPM18" s="380"/>
      <c r="PPN18" s="376"/>
      <c r="PPO18" s="376"/>
      <c r="PPP18" s="381"/>
      <c r="PPQ18" s="381"/>
      <c r="PPR18" s="382"/>
      <c r="PPS18" s="383"/>
      <c r="PPT18" s="383"/>
      <c r="PPU18" s="383"/>
      <c r="PPV18" s="383"/>
      <c r="PPW18" s="383"/>
      <c r="PPX18" s="383"/>
      <c r="PPY18" s="380"/>
      <c r="PPZ18" s="376"/>
      <c r="PQA18" s="376"/>
      <c r="PQB18" s="381"/>
      <c r="PQC18" s="381"/>
      <c r="PQD18" s="382"/>
      <c r="PQE18" s="383"/>
      <c r="PQF18" s="383"/>
      <c r="PQG18" s="383"/>
      <c r="PQH18" s="383"/>
      <c r="PQI18" s="383"/>
      <c r="PQJ18" s="383"/>
      <c r="PQK18" s="380"/>
      <c r="PQL18" s="376"/>
      <c r="PQM18" s="376"/>
      <c r="PQN18" s="381"/>
      <c r="PQO18" s="381"/>
      <c r="PQP18" s="382"/>
      <c r="PQQ18" s="383"/>
      <c r="PQR18" s="383"/>
      <c r="PQS18" s="383"/>
      <c r="PQT18" s="383"/>
      <c r="PQU18" s="383"/>
      <c r="PQV18" s="383"/>
      <c r="PQW18" s="380"/>
      <c r="PQX18" s="376"/>
      <c r="PQY18" s="376"/>
      <c r="PQZ18" s="381"/>
      <c r="PRA18" s="381"/>
      <c r="PRB18" s="382"/>
      <c r="PRC18" s="383"/>
      <c r="PRD18" s="383"/>
      <c r="PRE18" s="383"/>
      <c r="PRF18" s="383"/>
      <c r="PRG18" s="383"/>
      <c r="PRH18" s="383"/>
      <c r="PRI18" s="380"/>
      <c r="PRJ18" s="376"/>
      <c r="PRK18" s="376"/>
      <c r="PRL18" s="381"/>
      <c r="PRM18" s="381"/>
      <c r="PRN18" s="382"/>
      <c r="PRO18" s="383"/>
      <c r="PRP18" s="383"/>
      <c r="PRQ18" s="383"/>
      <c r="PRR18" s="383"/>
      <c r="PRS18" s="383"/>
      <c r="PRT18" s="383"/>
      <c r="PRU18" s="380"/>
      <c r="PRV18" s="376"/>
      <c r="PRW18" s="376"/>
      <c r="PRX18" s="381"/>
      <c r="PRY18" s="381"/>
      <c r="PRZ18" s="382"/>
      <c r="PSA18" s="383"/>
      <c r="PSB18" s="383"/>
      <c r="PSC18" s="383"/>
      <c r="PSD18" s="383"/>
      <c r="PSE18" s="383"/>
      <c r="PSF18" s="383"/>
      <c r="PSG18" s="380"/>
      <c r="PSH18" s="376"/>
      <c r="PSI18" s="376"/>
      <c r="PSJ18" s="381"/>
      <c r="PSK18" s="381"/>
      <c r="PSL18" s="382"/>
      <c r="PSM18" s="383"/>
      <c r="PSN18" s="383"/>
      <c r="PSO18" s="383"/>
      <c r="PSP18" s="383"/>
      <c r="PSQ18" s="383"/>
      <c r="PSR18" s="383"/>
      <c r="PSS18" s="380"/>
      <c r="PST18" s="376"/>
      <c r="PSU18" s="376"/>
      <c r="PSV18" s="381"/>
      <c r="PSW18" s="381"/>
      <c r="PSX18" s="382"/>
      <c r="PSY18" s="383"/>
      <c r="PSZ18" s="383"/>
      <c r="PTA18" s="383"/>
      <c r="PTB18" s="383"/>
      <c r="PTC18" s="383"/>
      <c r="PTD18" s="383"/>
      <c r="PTE18" s="380"/>
      <c r="PTF18" s="376"/>
      <c r="PTG18" s="376"/>
      <c r="PTH18" s="381"/>
      <c r="PTI18" s="381"/>
      <c r="PTJ18" s="382"/>
      <c r="PTK18" s="383"/>
      <c r="PTL18" s="383"/>
      <c r="PTM18" s="383"/>
      <c r="PTN18" s="383"/>
      <c r="PTO18" s="383"/>
      <c r="PTP18" s="383"/>
      <c r="PTQ18" s="380"/>
      <c r="PTR18" s="376"/>
      <c r="PTS18" s="376"/>
      <c r="PTT18" s="381"/>
      <c r="PTU18" s="381"/>
      <c r="PTV18" s="382"/>
      <c r="PTW18" s="383"/>
      <c r="PTX18" s="383"/>
      <c r="PTY18" s="383"/>
      <c r="PTZ18" s="383"/>
      <c r="PUA18" s="383"/>
      <c r="PUB18" s="383"/>
      <c r="PUC18" s="380"/>
      <c r="PUD18" s="376"/>
      <c r="PUE18" s="376"/>
      <c r="PUF18" s="381"/>
      <c r="PUG18" s="381"/>
      <c r="PUH18" s="382"/>
      <c r="PUI18" s="383"/>
      <c r="PUJ18" s="383"/>
      <c r="PUK18" s="383"/>
      <c r="PUL18" s="383"/>
      <c r="PUM18" s="383"/>
      <c r="PUN18" s="383"/>
      <c r="PUO18" s="380"/>
      <c r="PUP18" s="376"/>
      <c r="PUQ18" s="376"/>
      <c r="PUR18" s="381"/>
      <c r="PUS18" s="381"/>
      <c r="PUT18" s="382"/>
      <c r="PUU18" s="383"/>
      <c r="PUV18" s="383"/>
      <c r="PUW18" s="383"/>
      <c r="PUX18" s="383"/>
      <c r="PUY18" s="383"/>
      <c r="PUZ18" s="383"/>
      <c r="PVA18" s="380"/>
      <c r="PVB18" s="376"/>
      <c r="PVC18" s="376"/>
      <c r="PVD18" s="381"/>
      <c r="PVE18" s="381"/>
      <c r="PVF18" s="382"/>
      <c r="PVG18" s="383"/>
      <c r="PVH18" s="383"/>
      <c r="PVI18" s="383"/>
      <c r="PVJ18" s="383"/>
      <c r="PVK18" s="383"/>
      <c r="PVL18" s="383"/>
      <c r="PVM18" s="380"/>
      <c r="PVN18" s="376"/>
      <c r="PVO18" s="376"/>
      <c r="PVP18" s="381"/>
      <c r="PVQ18" s="381"/>
      <c r="PVR18" s="382"/>
      <c r="PVS18" s="383"/>
      <c r="PVT18" s="383"/>
      <c r="PVU18" s="383"/>
      <c r="PVV18" s="383"/>
      <c r="PVW18" s="383"/>
      <c r="PVX18" s="383"/>
      <c r="PVY18" s="380"/>
      <c r="PVZ18" s="376"/>
      <c r="PWA18" s="376"/>
      <c r="PWB18" s="381"/>
      <c r="PWC18" s="381"/>
      <c r="PWD18" s="382"/>
      <c r="PWE18" s="383"/>
      <c r="PWF18" s="383"/>
      <c r="PWG18" s="383"/>
      <c r="PWH18" s="383"/>
      <c r="PWI18" s="383"/>
      <c r="PWJ18" s="383"/>
      <c r="PWK18" s="380"/>
      <c r="PWL18" s="376"/>
      <c r="PWM18" s="376"/>
      <c r="PWN18" s="381"/>
      <c r="PWO18" s="381"/>
      <c r="PWP18" s="382"/>
      <c r="PWQ18" s="383"/>
      <c r="PWR18" s="383"/>
      <c r="PWS18" s="383"/>
      <c r="PWT18" s="383"/>
      <c r="PWU18" s="383"/>
      <c r="PWV18" s="383"/>
      <c r="PWW18" s="380"/>
      <c r="PWX18" s="376"/>
      <c r="PWY18" s="376"/>
      <c r="PWZ18" s="381"/>
      <c r="PXA18" s="381"/>
      <c r="PXB18" s="382"/>
      <c r="PXC18" s="383"/>
      <c r="PXD18" s="383"/>
      <c r="PXE18" s="383"/>
      <c r="PXF18" s="383"/>
      <c r="PXG18" s="383"/>
      <c r="PXH18" s="383"/>
      <c r="PXI18" s="380"/>
      <c r="PXJ18" s="376"/>
      <c r="PXK18" s="376"/>
      <c r="PXL18" s="381"/>
      <c r="PXM18" s="381"/>
      <c r="PXN18" s="382"/>
      <c r="PXO18" s="383"/>
      <c r="PXP18" s="383"/>
      <c r="PXQ18" s="383"/>
      <c r="PXR18" s="383"/>
      <c r="PXS18" s="383"/>
      <c r="PXT18" s="383"/>
      <c r="PXU18" s="380"/>
      <c r="PXV18" s="376"/>
      <c r="PXW18" s="376"/>
      <c r="PXX18" s="381"/>
      <c r="PXY18" s="381"/>
      <c r="PXZ18" s="382"/>
      <c r="PYA18" s="383"/>
      <c r="PYB18" s="383"/>
      <c r="PYC18" s="383"/>
      <c r="PYD18" s="383"/>
      <c r="PYE18" s="383"/>
      <c r="PYF18" s="383"/>
      <c r="PYG18" s="380"/>
      <c r="PYH18" s="376"/>
      <c r="PYI18" s="376"/>
      <c r="PYJ18" s="381"/>
      <c r="PYK18" s="381"/>
      <c r="PYL18" s="382"/>
      <c r="PYM18" s="383"/>
      <c r="PYN18" s="383"/>
      <c r="PYO18" s="383"/>
      <c r="PYP18" s="383"/>
      <c r="PYQ18" s="383"/>
      <c r="PYR18" s="383"/>
      <c r="PYS18" s="380"/>
      <c r="PYT18" s="376"/>
      <c r="PYU18" s="376"/>
      <c r="PYV18" s="381"/>
      <c r="PYW18" s="381"/>
      <c r="PYX18" s="382"/>
      <c r="PYY18" s="383"/>
      <c r="PYZ18" s="383"/>
      <c r="PZA18" s="383"/>
      <c r="PZB18" s="383"/>
      <c r="PZC18" s="383"/>
      <c r="PZD18" s="383"/>
      <c r="PZE18" s="380"/>
      <c r="PZF18" s="376"/>
      <c r="PZG18" s="376"/>
      <c r="PZH18" s="381"/>
      <c r="PZI18" s="381"/>
      <c r="PZJ18" s="382"/>
      <c r="PZK18" s="383"/>
      <c r="PZL18" s="383"/>
      <c r="PZM18" s="383"/>
      <c r="PZN18" s="383"/>
      <c r="PZO18" s="383"/>
      <c r="PZP18" s="383"/>
      <c r="PZQ18" s="380"/>
      <c r="PZR18" s="376"/>
      <c r="PZS18" s="376"/>
      <c r="PZT18" s="381"/>
      <c r="PZU18" s="381"/>
      <c r="PZV18" s="382"/>
      <c r="PZW18" s="383"/>
      <c r="PZX18" s="383"/>
      <c r="PZY18" s="383"/>
      <c r="PZZ18" s="383"/>
      <c r="QAA18" s="383"/>
      <c r="QAB18" s="383"/>
      <c r="QAC18" s="380"/>
      <c r="QAD18" s="376"/>
      <c r="QAE18" s="376"/>
      <c r="QAF18" s="381"/>
      <c r="QAG18" s="381"/>
      <c r="QAH18" s="382"/>
      <c r="QAI18" s="383"/>
      <c r="QAJ18" s="383"/>
      <c r="QAK18" s="383"/>
      <c r="QAL18" s="383"/>
      <c r="QAM18" s="383"/>
      <c r="QAN18" s="383"/>
      <c r="QAO18" s="380"/>
      <c r="QAP18" s="376"/>
      <c r="QAQ18" s="376"/>
      <c r="QAR18" s="381"/>
      <c r="QAS18" s="381"/>
      <c r="QAT18" s="382"/>
      <c r="QAU18" s="383"/>
      <c r="QAV18" s="383"/>
      <c r="QAW18" s="383"/>
      <c r="QAX18" s="383"/>
      <c r="QAY18" s="383"/>
      <c r="QAZ18" s="383"/>
      <c r="QBA18" s="380"/>
      <c r="QBB18" s="376"/>
      <c r="QBC18" s="376"/>
      <c r="QBD18" s="381"/>
      <c r="QBE18" s="381"/>
      <c r="QBF18" s="382"/>
      <c r="QBG18" s="383"/>
      <c r="QBH18" s="383"/>
      <c r="QBI18" s="383"/>
      <c r="QBJ18" s="383"/>
      <c r="QBK18" s="383"/>
      <c r="QBL18" s="383"/>
      <c r="QBM18" s="380"/>
      <c r="QBN18" s="376"/>
      <c r="QBO18" s="376"/>
      <c r="QBP18" s="381"/>
      <c r="QBQ18" s="381"/>
      <c r="QBR18" s="382"/>
      <c r="QBS18" s="383"/>
      <c r="QBT18" s="383"/>
      <c r="QBU18" s="383"/>
      <c r="QBV18" s="383"/>
      <c r="QBW18" s="383"/>
      <c r="QBX18" s="383"/>
      <c r="QBY18" s="380"/>
      <c r="QBZ18" s="376"/>
      <c r="QCA18" s="376"/>
      <c r="QCB18" s="381"/>
      <c r="QCC18" s="381"/>
      <c r="QCD18" s="382"/>
      <c r="QCE18" s="383"/>
      <c r="QCF18" s="383"/>
      <c r="QCG18" s="383"/>
      <c r="QCH18" s="383"/>
      <c r="QCI18" s="383"/>
      <c r="QCJ18" s="383"/>
      <c r="QCK18" s="380"/>
      <c r="QCL18" s="376"/>
      <c r="QCM18" s="376"/>
      <c r="QCN18" s="381"/>
      <c r="QCO18" s="381"/>
      <c r="QCP18" s="382"/>
      <c r="QCQ18" s="383"/>
      <c r="QCR18" s="383"/>
      <c r="QCS18" s="383"/>
      <c r="QCT18" s="383"/>
      <c r="QCU18" s="383"/>
      <c r="QCV18" s="383"/>
      <c r="QCW18" s="380"/>
      <c r="QCX18" s="376"/>
      <c r="QCY18" s="376"/>
      <c r="QCZ18" s="381"/>
      <c r="QDA18" s="381"/>
      <c r="QDB18" s="382"/>
      <c r="QDC18" s="383"/>
      <c r="QDD18" s="383"/>
      <c r="QDE18" s="383"/>
      <c r="QDF18" s="383"/>
      <c r="QDG18" s="383"/>
      <c r="QDH18" s="383"/>
      <c r="QDI18" s="380"/>
      <c r="QDJ18" s="376"/>
      <c r="QDK18" s="376"/>
      <c r="QDL18" s="381"/>
      <c r="QDM18" s="381"/>
      <c r="QDN18" s="382"/>
      <c r="QDO18" s="383"/>
      <c r="QDP18" s="383"/>
      <c r="QDQ18" s="383"/>
      <c r="QDR18" s="383"/>
      <c r="QDS18" s="383"/>
      <c r="QDT18" s="383"/>
      <c r="QDU18" s="380"/>
      <c r="QDV18" s="376"/>
      <c r="QDW18" s="376"/>
      <c r="QDX18" s="381"/>
      <c r="QDY18" s="381"/>
      <c r="QDZ18" s="382"/>
      <c r="QEA18" s="383"/>
      <c r="QEB18" s="383"/>
      <c r="QEC18" s="383"/>
      <c r="QED18" s="383"/>
      <c r="QEE18" s="383"/>
      <c r="QEF18" s="383"/>
      <c r="QEG18" s="380"/>
      <c r="QEH18" s="376"/>
      <c r="QEI18" s="376"/>
      <c r="QEJ18" s="381"/>
      <c r="QEK18" s="381"/>
      <c r="QEL18" s="382"/>
      <c r="QEM18" s="383"/>
      <c r="QEN18" s="383"/>
      <c r="QEO18" s="383"/>
      <c r="QEP18" s="383"/>
      <c r="QEQ18" s="383"/>
      <c r="QER18" s="383"/>
      <c r="QES18" s="380"/>
      <c r="QET18" s="376"/>
      <c r="QEU18" s="376"/>
      <c r="QEV18" s="381"/>
      <c r="QEW18" s="381"/>
      <c r="QEX18" s="382"/>
      <c r="QEY18" s="383"/>
      <c r="QEZ18" s="383"/>
      <c r="QFA18" s="383"/>
      <c r="QFB18" s="383"/>
      <c r="QFC18" s="383"/>
      <c r="QFD18" s="383"/>
      <c r="QFE18" s="380"/>
      <c r="QFF18" s="376"/>
      <c r="QFG18" s="376"/>
      <c r="QFH18" s="381"/>
      <c r="QFI18" s="381"/>
      <c r="QFJ18" s="382"/>
      <c r="QFK18" s="383"/>
      <c r="QFL18" s="383"/>
      <c r="QFM18" s="383"/>
      <c r="QFN18" s="383"/>
      <c r="QFO18" s="383"/>
      <c r="QFP18" s="383"/>
      <c r="QFQ18" s="380"/>
      <c r="QFR18" s="376"/>
      <c r="QFS18" s="376"/>
      <c r="QFT18" s="381"/>
      <c r="QFU18" s="381"/>
      <c r="QFV18" s="382"/>
      <c r="QFW18" s="383"/>
      <c r="QFX18" s="383"/>
      <c r="QFY18" s="383"/>
      <c r="QFZ18" s="383"/>
      <c r="QGA18" s="383"/>
      <c r="QGB18" s="383"/>
      <c r="QGC18" s="380"/>
      <c r="QGD18" s="376"/>
      <c r="QGE18" s="376"/>
      <c r="QGF18" s="381"/>
      <c r="QGG18" s="381"/>
      <c r="QGH18" s="382"/>
      <c r="QGI18" s="383"/>
      <c r="QGJ18" s="383"/>
      <c r="QGK18" s="383"/>
      <c r="QGL18" s="383"/>
      <c r="QGM18" s="383"/>
      <c r="QGN18" s="383"/>
      <c r="QGO18" s="380"/>
      <c r="QGP18" s="376"/>
      <c r="QGQ18" s="376"/>
      <c r="QGR18" s="381"/>
      <c r="QGS18" s="381"/>
      <c r="QGT18" s="382"/>
      <c r="QGU18" s="383"/>
      <c r="QGV18" s="383"/>
      <c r="QGW18" s="383"/>
      <c r="QGX18" s="383"/>
      <c r="QGY18" s="383"/>
      <c r="QGZ18" s="383"/>
      <c r="QHA18" s="380"/>
      <c r="QHB18" s="376"/>
      <c r="QHC18" s="376"/>
      <c r="QHD18" s="381"/>
      <c r="QHE18" s="381"/>
      <c r="QHF18" s="382"/>
      <c r="QHG18" s="383"/>
      <c r="QHH18" s="383"/>
      <c r="QHI18" s="383"/>
      <c r="QHJ18" s="383"/>
      <c r="QHK18" s="383"/>
      <c r="QHL18" s="383"/>
      <c r="QHM18" s="380"/>
      <c r="QHN18" s="376"/>
      <c r="QHO18" s="376"/>
      <c r="QHP18" s="381"/>
      <c r="QHQ18" s="381"/>
      <c r="QHR18" s="382"/>
      <c r="QHS18" s="383"/>
      <c r="QHT18" s="383"/>
      <c r="QHU18" s="383"/>
      <c r="QHV18" s="383"/>
      <c r="QHW18" s="383"/>
      <c r="QHX18" s="383"/>
      <c r="QHY18" s="380"/>
      <c r="QHZ18" s="376"/>
      <c r="QIA18" s="376"/>
      <c r="QIB18" s="381"/>
      <c r="QIC18" s="381"/>
      <c r="QID18" s="382"/>
      <c r="QIE18" s="383"/>
      <c r="QIF18" s="383"/>
      <c r="QIG18" s="383"/>
      <c r="QIH18" s="383"/>
      <c r="QII18" s="383"/>
      <c r="QIJ18" s="383"/>
      <c r="QIK18" s="380"/>
      <c r="QIL18" s="376"/>
      <c r="QIM18" s="376"/>
      <c r="QIN18" s="381"/>
      <c r="QIO18" s="381"/>
      <c r="QIP18" s="382"/>
      <c r="QIQ18" s="383"/>
      <c r="QIR18" s="383"/>
      <c r="QIS18" s="383"/>
      <c r="QIT18" s="383"/>
      <c r="QIU18" s="383"/>
      <c r="QIV18" s="383"/>
      <c r="QIW18" s="380"/>
      <c r="QIX18" s="376"/>
      <c r="QIY18" s="376"/>
      <c r="QIZ18" s="381"/>
      <c r="QJA18" s="381"/>
      <c r="QJB18" s="382"/>
      <c r="QJC18" s="383"/>
      <c r="QJD18" s="383"/>
      <c r="QJE18" s="383"/>
      <c r="QJF18" s="383"/>
      <c r="QJG18" s="383"/>
      <c r="QJH18" s="383"/>
      <c r="QJI18" s="380"/>
      <c r="QJJ18" s="376"/>
      <c r="QJK18" s="376"/>
      <c r="QJL18" s="381"/>
      <c r="QJM18" s="381"/>
      <c r="QJN18" s="382"/>
      <c r="QJO18" s="383"/>
      <c r="QJP18" s="383"/>
      <c r="QJQ18" s="383"/>
      <c r="QJR18" s="383"/>
      <c r="QJS18" s="383"/>
      <c r="QJT18" s="383"/>
      <c r="QJU18" s="380"/>
      <c r="QJV18" s="376"/>
      <c r="QJW18" s="376"/>
      <c r="QJX18" s="381"/>
      <c r="QJY18" s="381"/>
      <c r="QJZ18" s="382"/>
      <c r="QKA18" s="383"/>
      <c r="QKB18" s="383"/>
      <c r="QKC18" s="383"/>
      <c r="QKD18" s="383"/>
      <c r="QKE18" s="383"/>
      <c r="QKF18" s="383"/>
      <c r="QKG18" s="380"/>
      <c r="QKH18" s="376"/>
      <c r="QKI18" s="376"/>
      <c r="QKJ18" s="381"/>
      <c r="QKK18" s="381"/>
      <c r="QKL18" s="382"/>
      <c r="QKM18" s="383"/>
      <c r="QKN18" s="383"/>
      <c r="QKO18" s="383"/>
      <c r="QKP18" s="383"/>
      <c r="QKQ18" s="383"/>
      <c r="QKR18" s="383"/>
      <c r="QKS18" s="380"/>
      <c r="QKT18" s="376"/>
      <c r="QKU18" s="376"/>
      <c r="QKV18" s="381"/>
      <c r="QKW18" s="381"/>
      <c r="QKX18" s="382"/>
      <c r="QKY18" s="383"/>
      <c r="QKZ18" s="383"/>
      <c r="QLA18" s="383"/>
      <c r="QLB18" s="383"/>
      <c r="QLC18" s="383"/>
      <c r="QLD18" s="383"/>
      <c r="QLE18" s="380"/>
      <c r="QLF18" s="376"/>
      <c r="QLG18" s="376"/>
      <c r="QLH18" s="381"/>
      <c r="QLI18" s="381"/>
      <c r="QLJ18" s="382"/>
      <c r="QLK18" s="383"/>
      <c r="QLL18" s="383"/>
      <c r="QLM18" s="383"/>
      <c r="QLN18" s="383"/>
      <c r="QLO18" s="383"/>
      <c r="QLP18" s="383"/>
      <c r="QLQ18" s="380"/>
      <c r="QLR18" s="376"/>
      <c r="QLS18" s="376"/>
      <c r="QLT18" s="381"/>
      <c r="QLU18" s="381"/>
      <c r="QLV18" s="382"/>
      <c r="QLW18" s="383"/>
      <c r="QLX18" s="383"/>
      <c r="QLY18" s="383"/>
      <c r="QLZ18" s="383"/>
      <c r="QMA18" s="383"/>
      <c r="QMB18" s="383"/>
      <c r="QMC18" s="380"/>
      <c r="QMD18" s="376"/>
      <c r="QME18" s="376"/>
      <c r="QMF18" s="381"/>
      <c r="QMG18" s="381"/>
      <c r="QMH18" s="382"/>
      <c r="QMI18" s="383"/>
      <c r="QMJ18" s="383"/>
      <c r="QMK18" s="383"/>
      <c r="QML18" s="383"/>
      <c r="QMM18" s="383"/>
      <c r="QMN18" s="383"/>
      <c r="QMO18" s="380"/>
      <c r="QMP18" s="376"/>
      <c r="QMQ18" s="376"/>
      <c r="QMR18" s="381"/>
      <c r="QMS18" s="381"/>
      <c r="QMT18" s="382"/>
      <c r="QMU18" s="383"/>
      <c r="QMV18" s="383"/>
      <c r="QMW18" s="383"/>
      <c r="QMX18" s="383"/>
      <c r="QMY18" s="383"/>
      <c r="QMZ18" s="383"/>
      <c r="QNA18" s="380"/>
      <c r="QNB18" s="376"/>
      <c r="QNC18" s="376"/>
      <c r="QND18" s="381"/>
      <c r="QNE18" s="381"/>
      <c r="QNF18" s="382"/>
      <c r="QNG18" s="383"/>
      <c r="QNH18" s="383"/>
      <c r="QNI18" s="383"/>
      <c r="QNJ18" s="383"/>
      <c r="QNK18" s="383"/>
      <c r="QNL18" s="383"/>
      <c r="QNM18" s="380"/>
      <c r="QNN18" s="376"/>
      <c r="QNO18" s="376"/>
      <c r="QNP18" s="381"/>
      <c r="QNQ18" s="381"/>
      <c r="QNR18" s="382"/>
      <c r="QNS18" s="383"/>
      <c r="QNT18" s="383"/>
      <c r="QNU18" s="383"/>
      <c r="QNV18" s="383"/>
      <c r="QNW18" s="383"/>
      <c r="QNX18" s="383"/>
      <c r="QNY18" s="380"/>
      <c r="QNZ18" s="376"/>
      <c r="QOA18" s="376"/>
      <c r="QOB18" s="381"/>
      <c r="QOC18" s="381"/>
      <c r="QOD18" s="382"/>
      <c r="QOE18" s="383"/>
      <c r="QOF18" s="383"/>
      <c r="QOG18" s="383"/>
      <c r="QOH18" s="383"/>
      <c r="QOI18" s="383"/>
      <c r="QOJ18" s="383"/>
      <c r="QOK18" s="380"/>
      <c r="QOL18" s="376"/>
      <c r="QOM18" s="376"/>
      <c r="QON18" s="381"/>
      <c r="QOO18" s="381"/>
      <c r="QOP18" s="382"/>
      <c r="QOQ18" s="383"/>
      <c r="QOR18" s="383"/>
      <c r="QOS18" s="383"/>
      <c r="QOT18" s="383"/>
      <c r="QOU18" s="383"/>
      <c r="QOV18" s="383"/>
      <c r="QOW18" s="380"/>
      <c r="QOX18" s="376"/>
      <c r="QOY18" s="376"/>
      <c r="QOZ18" s="381"/>
      <c r="QPA18" s="381"/>
      <c r="QPB18" s="382"/>
      <c r="QPC18" s="383"/>
      <c r="QPD18" s="383"/>
      <c r="QPE18" s="383"/>
      <c r="QPF18" s="383"/>
      <c r="QPG18" s="383"/>
      <c r="QPH18" s="383"/>
      <c r="QPI18" s="380"/>
      <c r="QPJ18" s="376"/>
      <c r="QPK18" s="376"/>
      <c r="QPL18" s="381"/>
      <c r="QPM18" s="381"/>
      <c r="QPN18" s="382"/>
      <c r="QPO18" s="383"/>
      <c r="QPP18" s="383"/>
      <c r="QPQ18" s="383"/>
      <c r="QPR18" s="383"/>
      <c r="QPS18" s="383"/>
      <c r="QPT18" s="383"/>
      <c r="QPU18" s="380"/>
      <c r="QPV18" s="376"/>
      <c r="QPW18" s="376"/>
      <c r="QPX18" s="381"/>
      <c r="QPY18" s="381"/>
      <c r="QPZ18" s="382"/>
      <c r="QQA18" s="383"/>
      <c r="QQB18" s="383"/>
      <c r="QQC18" s="383"/>
      <c r="QQD18" s="383"/>
      <c r="QQE18" s="383"/>
      <c r="QQF18" s="383"/>
      <c r="QQG18" s="380"/>
      <c r="QQH18" s="376"/>
      <c r="QQI18" s="376"/>
      <c r="QQJ18" s="381"/>
      <c r="QQK18" s="381"/>
      <c r="QQL18" s="382"/>
      <c r="QQM18" s="383"/>
      <c r="QQN18" s="383"/>
      <c r="QQO18" s="383"/>
      <c r="QQP18" s="383"/>
      <c r="QQQ18" s="383"/>
      <c r="QQR18" s="383"/>
      <c r="QQS18" s="380"/>
      <c r="QQT18" s="376"/>
      <c r="QQU18" s="376"/>
      <c r="QQV18" s="381"/>
      <c r="QQW18" s="381"/>
      <c r="QQX18" s="382"/>
      <c r="QQY18" s="383"/>
      <c r="QQZ18" s="383"/>
      <c r="QRA18" s="383"/>
      <c r="QRB18" s="383"/>
      <c r="QRC18" s="383"/>
      <c r="QRD18" s="383"/>
      <c r="QRE18" s="380"/>
      <c r="QRF18" s="376"/>
      <c r="QRG18" s="376"/>
      <c r="QRH18" s="381"/>
      <c r="QRI18" s="381"/>
      <c r="QRJ18" s="382"/>
      <c r="QRK18" s="383"/>
      <c r="QRL18" s="383"/>
      <c r="QRM18" s="383"/>
      <c r="QRN18" s="383"/>
      <c r="QRO18" s="383"/>
      <c r="QRP18" s="383"/>
      <c r="QRQ18" s="380"/>
      <c r="QRR18" s="376"/>
      <c r="QRS18" s="376"/>
      <c r="QRT18" s="381"/>
      <c r="QRU18" s="381"/>
      <c r="QRV18" s="382"/>
      <c r="QRW18" s="383"/>
      <c r="QRX18" s="383"/>
      <c r="QRY18" s="383"/>
      <c r="QRZ18" s="383"/>
      <c r="QSA18" s="383"/>
      <c r="QSB18" s="383"/>
      <c r="QSC18" s="380"/>
      <c r="QSD18" s="376"/>
      <c r="QSE18" s="376"/>
      <c r="QSF18" s="381"/>
      <c r="QSG18" s="381"/>
      <c r="QSH18" s="382"/>
      <c r="QSI18" s="383"/>
      <c r="QSJ18" s="383"/>
      <c r="QSK18" s="383"/>
      <c r="QSL18" s="383"/>
      <c r="QSM18" s="383"/>
      <c r="QSN18" s="383"/>
      <c r="QSO18" s="380"/>
      <c r="QSP18" s="376"/>
      <c r="QSQ18" s="376"/>
      <c r="QSR18" s="381"/>
      <c r="QSS18" s="381"/>
      <c r="QST18" s="382"/>
      <c r="QSU18" s="383"/>
      <c r="QSV18" s="383"/>
      <c r="QSW18" s="383"/>
      <c r="QSX18" s="383"/>
      <c r="QSY18" s="383"/>
      <c r="QSZ18" s="383"/>
      <c r="QTA18" s="380"/>
      <c r="QTB18" s="376"/>
      <c r="QTC18" s="376"/>
      <c r="QTD18" s="381"/>
      <c r="QTE18" s="381"/>
      <c r="QTF18" s="382"/>
      <c r="QTG18" s="383"/>
      <c r="QTH18" s="383"/>
      <c r="QTI18" s="383"/>
      <c r="QTJ18" s="383"/>
      <c r="QTK18" s="383"/>
      <c r="QTL18" s="383"/>
      <c r="QTM18" s="380"/>
      <c r="QTN18" s="376"/>
      <c r="QTO18" s="376"/>
      <c r="QTP18" s="381"/>
      <c r="QTQ18" s="381"/>
      <c r="QTR18" s="382"/>
      <c r="QTS18" s="383"/>
      <c r="QTT18" s="383"/>
      <c r="QTU18" s="383"/>
      <c r="QTV18" s="383"/>
      <c r="QTW18" s="383"/>
      <c r="QTX18" s="383"/>
      <c r="QTY18" s="380"/>
      <c r="QTZ18" s="376"/>
      <c r="QUA18" s="376"/>
      <c r="QUB18" s="381"/>
      <c r="QUC18" s="381"/>
      <c r="QUD18" s="382"/>
      <c r="QUE18" s="383"/>
      <c r="QUF18" s="383"/>
      <c r="QUG18" s="383"/>
      <c r="QUH18" s="383"/>
      <c r="QUI18" s="383"/>
      <c r="QUJ18" s="383"/>
      <c r="QUK18" s="380"/>
      <c r="QUL18" s="376"/>
      <c r="QUM18" s="376"/>
      <c r="QUN18" s="381"/>
      <c r="QUO18" s="381"/>
      <c r="QUP18" s="382"/>
      <c r="QUQ18" s="383"/>
      <c r="QUR18" s="383"/>
      <c r="QUS18" s="383"/>
      <c r="QUT18" s="383"/>
      <c r="QUU18" s="383"/>
      <c r="QUV18" s="383"/>
      <c r="QUW18" s="380"/>
      <c r="QUX18" s="376"/>
      <c r="QUY18" s="376"/>
      <c r="QUZ18" s="381"/>
      <c r="QVA18" s="381"/>
      <c r="QVB18" s="382"/>
      <c r="QVC18" s="383"/>
      <c r="QVD18" s="383"/>
      <c r="QVE18" s="383"/>
      <c r="QVF18" s="383"/>
      <c r="QVG18" s="383"/>
      <c r="QVH18" s="383"/>
      <c r="QVI18" s="380"/>
      <c r="QVJ18" s="376"/>
      <c r="QVK18" s="376"/>
      <c r="QVL18" s="381"/>
      <c r="QVM18" s="381"/>
      <c r="QVN18" s="382"/>
      <c r="QVO18" s="383"/>
      <c r="QVP18" s="383"/>
      <c r="QVQ18" s="383"/>
      <c r="QVR18" s="383"/>
      <c r="QVS18" s="383"/>
      <c r="QVT18" s="383"/>
      <c r="QVU18" s="380"/>
      <c r="QVV18" s="376"/>
      <c r="QVW18" s="376"/>
      <c r="QVX18" s="381"/>
      <c r="QVY18" s="381"/>
      <c r="QVZ18" s="382"/>
      <c r="QWA18" s="383"/>
      <c r="QWB18" s="383"/>
      <c r="QWC18" s="383"/>
      <c r="QWD18" s="383"/>
      <c r="QWE18" s="383"/>
      <c r="QWF18" s="383"/>
      <c r="QWG18" s="380"/>
      <c r="QWH18" s="376"/>
      <c r="QWI18" s="376"/>
      <c r="QWJ18" s="381"/>
      <c r="QWK18" s="381"/>
      <c r="QWL18" s="382"/>
      <c r="QWM18" s="383"/>
      <c r="QWN18" s="383"/>
      <c r="QWO18" s="383"/>
      <c r="QWP18" s="383"/>
      <c r="QWQ18" s="383"/>
      <c r="QWR18" s="383"/>
      <c r="QWS18" s="380"/>
      <c r="QWT18" s="376"/>
      <c r="QWU18" s="376"/>
      <c r="QWV18" s="381"/>
      <c r="QWW18" s="381"/>
      <c r="QWX18" s="382"/>
      <c r="QWY18" s="383"/>
      <c r="QWZ18" s="383"/>
      <c r="QXA18" s="383"/>
      <c r="QXB18" s="383"/>
      <c r="QXC18" s="383"/>
      <c r="QXD18" s="383"/>
      <c r="QXE18" s="380"/>
      <c r="QXF18" s="376"/>
      <c r="QXG18" s="376"/>
      <c r="QXH18" s="381"/>
      <c r="QXI18" s="381"/>
      <c r="QXJ18" s="382"/>
      <c r="QXK18" s="383"/>
      <c r="QXL18" s="383"/>
      <c r="QXM18" s="383"/>
      <c r="QXN18" s="383"/>
      <c r="QXO18" s="383"/>
      <c r="QXP18" s="383"/>
      <c r="QXQ18" s="380"/>
      <c r="QXR18" s="376"/>
      <c r="QXS18" s="376"/>
      <c r="QXT18" s="381"/>
      <c r="QXU18" s="381"/>
      <c r="QXV18" s="382"/>
      <c r="QXW18" s="383"/>
      <c r="QXX18" s="383"/>
      <c r="QXY18" s="383"/>
      <c r="QXZ18" s="383"/>
      <c r="QYA18" s="383"/>
      <c r="QYB18" s="383"/>
      <c r="QYC18" s="380"/>
      <c r="QYD18" s="376"/>
      <c r="QYE18" s="376"/>
      <c r="QYF18" s="381"/>
      <c r="QYG18" s="381"/>
      <c r="QYH18" s="382"/>
      <c r="QYI18" s="383"/>
      <c r="QYJ18" s="383"/>
      <c r="QYK18" s="383"/>
      <c r="QYL18" s="383"/>
      <c r="QYM18" s="383"/>
      <c r="QYN18" s="383"/>
      <c r="QYO18" s="380"/>
      <c r="QYP18" s="376"/>
      <c r="QYQ18" s="376"/>
      <c r="QYR18" s="381"/>
      <c r="QYS18" s="381"/>
      <c r="QYT18" s="382"/>
      <c r="QYU18" s="383"/>
      <c r="QYV18" s="383"/>
      <c r="QYW18" s="383"/>
      <c r="QYX18" s="383"/>
      <c r="QYY18" s="383"/>
      <c r="QYZ18" s="383"/>
      <c r="QZA18" s="380"/>
      <c r="QZB18" s="376"/>
      <c r="QZC18" s="376"/>
      <c r="QZD18" s="381"/>
      <c r="QZE18" s="381"/>
      <c r="QZF18" s="382"/>
      <c r="QZG18" s="383"/>
      <c r="QZH18" s="383"/>
      <c r="QZI18" s="383"/>
      <c r="QZJ18" s="383"/>
      <c r="QZK18" s="383"/>
      <c r="QZL18" s="383"/>
      <c r="QZM18" s="380"/>
      <c r="QZN18" s="376"/>
      <c r="QZO18" s="376"/>
      <c r="QZP18" s="381"/>
      <c r="QZQ18" s="381"/>
      <c r="QZR18" s="382"/>
      <c r="QZS18" s="383"/>
      <c r="QZT18" s="383"/>
      <c r="QZU18" s="383"/>
      <c r="QZV18" s="383"/>
      <c r="QZW18" s="383"/>
      <c r="QZX18" s="383"/>
      <c r="QZY18" s="380"/>
      <c r="QZZ18" s="376"/>
      <c r="RAA18" s="376"/>
      <c r="RAB18" s="381"/>
      <c r="RAC18" s="381"/>
      <c r="RAD18" s="382"/>
      <c r="RAE18" s="383"/>
      <c r="RAF18" s="383"/>
      <c r="RAG18" s="383"/>
      <c r="RAH18" s="383"/>
      <c r="RAI18" s="383"/>
      <c r="RAJ18" s="383"/>
      <c r="RAK18" s="380"/>
      <c r="RAL18" s="376"/>
      <c r="RAM18" s="376"/>
      <c r="RAN18" s="381"/>
      <c r="RAO18" s="381"/>
      <c r="RAP18" s="382"/>
      <c r="RAQ18" s="383"/>
      <c r="RAR18" s="383"/>
      <c r="RAS18" s="383"/>
      <c r="RAT18" s="383"/>
      <c r="RAU18" s="383"/>
      <c r="RAV18" s="383"/>
      <c r="RAW18" s="380"/>
      <c r="RAX18" s="376"/>
      <c r="RAY18" s="376"/>
      <c r="RAZ18" s="381"/>
      <c r="RBA18" s="381"/>
      <c r="RBB18" s="382"/>
      <c r="RBC18" s="383"/>
      <c r="RBD18" s="383"/>
      <c r="RBE18" s="383"/>
      <c r="RBF18" s="383"/>
      <c r="RBG18" s="383"/>
      <c r="RBH18" s="383"/>
      <c r="RBI18" s="380"/>
      <c r="RBJ18" s="376"/>
      <c r="RBK18" s="376"/>
      <c r="RBL18" s="381"/>
      <c r="RBM18" s="381"/>
      <c r="RBN18" s="382"/>
      <c r="RBO18" s="383"/>
      <c r="RBP18" s="383"/>
      <c r="RBQ18" s="383"/>
      <c r="RBR18" s="383"/>
      <c r="RBS18" s="383"/>
      <c r="RBT18" s="383"/>
      <c r="RBU18" s="380"/>
      <c r="RBV18" s="376"/>
      <c r="RBW18" s="376"/>
      <c r="RBX18" s="381"/>
      <c r="RBY18" s="381"/>
      <c r="RBZ18" s="382"/>
      <c r="RCA18" s="383"/>
      <c r="RCB18" s="383"/>
      <c r="RCC18" s="383"/>
      <c r="RCD18" s="383"/>
      <c r="RCE18" s="383"/>
      <c r="RCF18" s="383"/>
      <c r="RCG18" s="380"/>
      <c r="RCH18" s="376"/>
      <c r="RCI18" s="376"/>
      <c r="RCJ18" s="381"/>
      <c r="RCK18" s="381"/>
      <c r="RCL18" s="382"/>
      <c r="RCM18" s="383"/>
      <c r="RCN18" s="383"/>
      <c r="RCO18" s="383"/>
      <c r="RCP18" s="383"/>
      <c r="RCQ18" s="383"/>
      <c r="RCR18" s="383"/>
      <c r="RCS18" s="380"/>
      <c r="RCT18" s="376"/>
      <c r="RCU18" s="376"/>
      <c r="RCV18" s="381"/>
      <c r="RCW18" s="381"/>
      <c r="RCX18" s="382"/>
      <c r="RCY18" s="383"/>
      <c r="RCZ18" s="383"/>
      <c r="RDA18" s="383"/>
      <c r="RDB18" s="383"/>
      <c r="RDC18" s="383"/>
      <c r="RDD18" s="383"/>
      <c r="RDE18" s="380"/>
      <c r="RDF18" s="376"/>
      <c r="RDG18" s="376"/>
      <c r="RDH18" s="381"/>
      <c r="RDI18" s="381"/>
      <c r="RDJ18" s="382"/>
      <c r="RDK18" s="383"/>
      <c r="RDL18" s="383"/>
      <c r="RDM18" s="383"/>
      <c r="RDN18" s="383"/>
      <c r="RDO18" s="383"/>
      <c r="RDP18" s="383"/>
      <c r="RDQ18" s="380"/>
      <c r="RDR18" s="376"/>
      <c r="RDS18" s="376"/>
      <c r="RDT18" s="381"/>
      <c r="RDU18" s="381"/>
      <c r="RDV18" s="382"/>
      <c r="RDW18" s="383"/>
      <c r="RDX18" s="383"/>
      <c r="RDY18" s="383"/>
      <c r="RDZ18" s="383"/>
      <c r="REA18" s="383"/>
      <c r="REB18" s="383"/>
      <c r="REC18" s="380"/>
      <c r="RED18" s="376"/>
      <c r="REE18" s="376"/>
      <c r="REF18" s="381"/>
      <c r="REG18" s="381"/>
      <c r="REH18" s="382"/>
      <c r="REI18" s="383"/>
      <c r="REJ18" s="383"/>
      <c r="REK18" s="383"/>
      <c r="REL18" s="383"/>
      <c r="REM18" s="383"/>
      <c r="REN18" s="383"/>
      <c r="REO18" s="380"/>
      <c r="REP18" s="376"/>
      <c r="REQ18" s="376"/>
      <c r="RER18" s="381"/>
      <c r="RES18" s="381"/>
      <c r="RET18" s="382"/>
      <c r="REU18" s="383"/>
      <c r="REV18" s="383"/>
      <c r="REW18" s="383"/>
      <c r="REX18" s="383"/>
      <c r="REY18" s="383"/>
      <c r="REZ18" s="383"/>
      <c r="RFA18" s="380"/>
      <c r="RFB18" s="376"/>
      <c r="RFC18" s="376"/>
      <c r="RFD18" s="381"/>
      <c r="RFE18" s="381"/>
      <c r="RFF18" s="382"/>
      <c r="RFG18" s="383"/>
      <c r="RFH18" s="383"/>
      <c r="RFI18" s="383"/>
      <c r="RFJ18" s="383"/>
      <c r="RFK18" s="383"/>
      <c r="RFL18" s="383"/>
      <c r="RFM18" s="380"/>
      <c r="RFN18" s="376"/>
      <c r="RFO18" s="376"/>
      <c r="RFP18" s="381"/>
      <c r="RFQ18" s="381"/>
      <c r="RFR18" s="382"/>
      <c r="RFS18" s="383"/>
      <c r="RFT18" s="383"/>
      <c r="RFU18" s="383"/>
      <c r="RFV18" s="383"/>
      <c r="RFW18" s="383"/>
      <c r="RFX18" s="383"/>
      <c r="RFY18" s="380"/>
      <c r="RFZ18" s="376"/>
      <c r="RGA18" s="376"/>
      <c r="RGB18" s="381"/>
      <c r="RGC18" s="381"/>
      <c r="RGD18" s="382"/>
      <c r="RGE18" s="383"/>
      <c r="RGF18" s="383"/>
      <c r="RGG18" s="383"/>
      <c r="RGH18" s="383"/>
      <c r="RGI18" s="383"/>
      <c r="RGJ18" s="383"/>
      <c r="RGK18" s="380"/>
      <c r="RGL18" s="376"/>
      <c r="RGM18" s="376"/>
      <c r="RGN18" s="381"/>
      <c r="RGO18" s="381"/>
      <c r="RGP18" s="382"/>
      <c r="RGQ18" s="383"/>
      <c r="RGR18" s="383"/>
      <c r="RGS18" s="383"/>
      <c r="RGT18" s="383"/>
      <c r="RGU18" s="383"/>
      <c r="RGV18" s="383"/>
      <c r="RGW18" s="380"/>
      <c r="RGX18" s="376"/>
      <c r="RGY18" s="376"/>
      <c r="RGZ18" s="381"/>
      <c r="RHA18" s="381"/>
      <c r="RHB18" s="382"/>
      <c r="RHC18" s="383"/>
      <c r="RHD18" s="383"/>
      <c r="RHE18" s="383"/>
      <c r="RHF18" s="383"/>
      <c r="RHG18" s="383"/>
      <c r="RHH18" s="383"/>
      <c r="RHI18" s="380"/>
      <c r="RHJ18" s="376"/>
      <c r="RHK18" s="376"/>
      <c r="RHL18" s="381"/>
      <c r="RHM18" s="381"/>
      <c r="RHN18" s="382"/>
      <c r="RHO18" s="383"/>
      <c r="RHP18" s="383"/>
      <c r="RHQ18" s="383"/>
      <c r="RHR18" s="383"/>
      <c r="RHS18" s="383"/>
      <c r="RHT18" s="383"/>
      <c r="RHU18" s="380"/>
      <c r="RHV18" s="376"/>
      <c r="RHW18" s="376"/>
      <c r="RHX18" s="381"/>
      <c r="RHY18" s="381"/>
      <c r="RHZ18" s="382"/>
      <c r="RIA18" s="383"/>
      <c r="RIB18" s="383"/>
      <c r="RIC18" s="383"/>
      <c r="RID18" s="383"/>
      <c r="RIE18" s="383"/>
      <c r="RIF18" s="383"/>
      <c r="RIG18" s="380"/>
      <c r="RIH18" s="376"/>
      <c r="RII18" s="376"/>
      <c r="RIJ18" s="381"/>
      <c r="RIK18" s="381"/>
      <c r="RIL18" s="382"/>
      <c r="RIM18" s="383"/>
      <c r="RIN18" s="383"/>
      <c r="RIO18" s="383"/>
      <c r="RIP18" s="383"/>
      <c r="RIQ18" s="383"/>
      <c r="RIR18" s="383"/>
      <c r="RIS18" s="380"/>
      <c r="RIT18" s="376"/>
      <c r="RIU18" s="376"/>
      <c r="RIV18" s="381"/>
      <c r="RIW18" s="381"/>
      <c r="RIX18" s="382"/>
      <c r="RIY18" s="383"/>
      <c r="RIZ18" s="383"/>
      <c r="RJA18" s="383"/>
      <c r="RJB18" s="383"/>
      <c r="RJC18" s="383"/>
      <c r="RJD18" s="383"/>
      <c r="RJE18" s="380"/>
      <c r="RJF18" s="376"/>
      <c r="RJG18" s="376"/>
      <c r="RJH18" s="381"/>
      <c r="RJI18" s="381"/>
      <c r="RJJ18" s="382"/>
      <c r="RJK18" s="383"/>
      <c r="RJL18" s="383"/>
      <c r="RJM18" s="383"/>
      <c r="RJN18" s="383"/>
      <c r="RJO18" s="383"/>
      <c r="RJP18" s="383"/>
      <c r="RJQ18" s="380"/>
      <c r="RJR18" s="376"/>
      <c r="RJS18" s="376"/>
      <c r="RJT18" s="381"/>
      <c r="RJU18" s="381"/>
      <c r="RJV18" s="382"/>
      <c r="RJW18" s="383"/>
      <c r="RJX18" s="383"/>
      <c r="RJY18" s="383"/>
      <c r="RJZ18" s="383"/>
      <c r="RKA18" s="383"/>
      <c r="RKB18" s="383"/>
      <c r="RKC18" s="380"/>
      <c r="RKD18" s="376"/>
      <c r="RKE18" s="376"/>
      <c r="RKF18" s="381"/>
      <c r="RKG18" s="381"/>
      <c r="RKH18" s="382"/>
      <c r="RKI18" s="383"/>
      <c r="RKJ18" s="383"/>
      <c r="RKK18" s="383"/>
      <c r="RKL18" s="383"/>
      <c r="RKM18" s="383"/>
      <c r="RKN18" s="383"/>
      <c r="RKO18" s="380"/>
      <c r="RKP18" s="376"/>
      <c r="RKQ18" s="376"/>
      <c r="RKR18" s="381"/>
      <c r="RKS18" s="381"/>
      <c r="RKT18" s="382"/>
      <c r="RKU18" s="383"/>
      <c r="RKV18" s="383"/>
      <c r="RKW18" s="383"/>
      <c r="RKX18" s="383"/>
      <c r="RKY18" s="383"/>
      <c r="RKZ18" s="383"/>
      <c r="RLA18" s="380"/>
      <c r="RLB18" s="376"/>
      <c r="RLC18" s="376"/>
      <c r="RLD18" s="381"/>
      <c r="RLE18" s="381"/>
      <c r="RLF18" s="382"/>
      <c r="RLG18" s="383"/>
      <c r="RLH18" s="383"/>
      <c r="RLI18" s="383"/>
      <c r="RLJ18" s="383"/>
      <c r="RLK18" s="383"/>
      <c r="RLL18" s="383"/>
      <c r="RLM18" s="380"/>
      <c r="RLN18" s="376"/>
      <c r="RLO18" s="376"/>
      <c r="RLP18" s="381"/>
      <c r="RLQ18" s="381"/>
      <c r="RLR18" s="382"/>
      <c r="RLS18" s="383"/>
      <c r="RLT18" s="383"/>
      <c r="RLU18" s="383"/>
      <c r="RLV18" s="383"/>
      <c r="RLW18" s="383"/>
      <c r="RLX18" s="383"/>
      <c r="RLY18" s="380"/>
      <c r="RLZ18" s="376"/>
      <c r="RMA18" s="376"/>
      <c r="RMB18" s="381"/>
      <c r="RMC18" s="381"/>
      <c r="RMD18" s="382"/>
      <c r="RME18" s="383"/>
      <c r="RMF18" s="383"/>
      <c r="RMG18" s="383"/>
      <c r="RMH18" s="383"/>
      <c r="RMI18" s="383"/>
      <c r="RMJ18" s="383"/>
      <c r="RMK18" s="380"/>
      <c r="RML18" s="376"/>
      <c r="RMM18" s="376"/>
      <c r="RMN18" s="381"/>
      <c r="RMO18" s="381"/>
      <c r="RMP18" s="382"/>
      <c r="RMQ18" s="383"/>
      <c r="RMR18" s="383"/>
      <c r="RMS18" s="383"/>
      <c r="RMT18" s="383"/>
      <c r="RMU18" s="383"/>
      <c r="RMV18" s="383"/>
      <c r="RMW18" s="380"/>
      <c r="RMX18" s="376"/>
      <c r="RMY18" s="376"/>
      <c r="RMZ18" s="381"/>
      <c r="RNA18" s="381"/>
      <c r="RNB18" s="382"/>
      <c r="RNC18" s="383"/>
      <c r="RND18" s="383"/>
      <c r="RNE18" s="383"/>
      <c r="RNF18" s="383"/>
      <c r="RNG18" s="383"/>
      <c r="RNH18" s="383"/>
      <c r="RNI18" s="380"/>
      <c r="RNJ18" s="376"/>
      <c r="RNK18" s="376"/>
      <c r="RNL18" s="381"/>
      <c r="RNM18" s="381"/>
      <c r="RNN18" s="382"/>
      <c r="RNO18" s="383"/>
      <c r="RNP18" s="383"/>
      <c r="RNQ18" s="383"/>
      <c r="RNR18" s="383"/>
      <c r="RNS18" s="383"/>
      <c r="RNT18" s="383"/>
      <c r="RNU18" s="380"/>
      <c r="RNV18" s="376"/>
      <c r="RNW18" s="376"/>
      <c r="RNX18" s="381"/>
      <c r="RNY18" s="381"/>
      <c r="RNZ18" s="382"/>
      <c r="ROA18" s="383"/>
      <c r="ROB18" s="383"/>
      <c r="ROC18" s="383"/>
      <c r="ROD18" s="383"/>
      <c r="ROE18" s="383"/>
      <c r="ROF18" s="383"/>
      <c r="ROG18" s="380"/>
      <c r="ROH18" s="376"/>
      <c r="ROI18" s="376"/>
      <c r="ROJ18" s="381"/>
      <c r="ROK18" s="381"/>
      <c r="ROL18" s="382"/>
      <c r="ROM18" s="383"/>
      <c r="RON18" s="383"/>
      <c r="ROO18" s="383"/>
      <c r="ROP18" s="383"/>
      <c r="ROQ18" s="383"/>
      <c r="ROR18" s="383"/>
      <c r="ROS18" s="380"/>
      <c r="ROT18" s="376"/>
      <c r="ROU18" s="376"/>
      <c r="ROV18" s="381"/>
      <c r="ROW18" s="381"/>
      <c r="ROX18" s="382"/>
      <c r="ROY18" s="383"/>
      <c r="ROZ18" s="383"/>
      <c r="RPA18" s="383"/>
      <c r="RPB18" s="383"/>
      <c r="RPC18" s="383"/>
      <c r="RPD18" s="383"/>
      <c r="RPE18" s="380"/>
      <c r="RPF18" s="376"/>
      <c r="RPG18" s="376"/>
      <c r="RPH18" s="381"/>
      <c r="RPI18" s="381"/>
      <c r="RPJ18" s="382"/>
      <c r="RPK18" s="383"/>
      <c r="RPL18" s="383"/>
      <c r="RPM18" s="383"/>
      <c r="RPN18" s="383"/>
      <c r="RPO18" s="383"/>
      <c r="RPP18" s="383"/>
      <c r="RPQ18" s="380"/>
      <c r="RPR18" s="376"/>
      <c r="RPS18" s="376"/>
      <c r="RPT18" s="381"/>
      <c r="RPU18" s="381"/>
      <c r="RPV18" s="382"/>
      <c r="RPW18" s="383"/>
      <c r="RPX18" s="383"/>
      <c r="RPY18" s="383"/>
      <c r="RPZ18" s="383"/>
      <c r="RQA18" s="383"/>
      <c r="RQB18" s="383"/>
      <c r="RQC18" s="380"/>
      <c r="RQD18" s="376"/>
      <c r="RQE18" s="376"/>
      <c r="RQF18" s="381"/>
      <c r="RQG18" s="381"/>
      <c r="RQH18" s="382"/>
      <c r="RQI18" s="383"/>
      <c r="RQJ18" s="383"/>
      <c r="RQK18" s="383"/>
      <c r="RQL18" s="383"/>
      <c r="RQM18" s="383"/>
      <c r="RQN18" s="383"/>
      <c r="RQO18" s="380"/>
      <c r="RQP18" s="376"/>
      <c r="RQQ18" s="376"/>
      <c r="RQR18" s="381"/>
      <c r="RQS18" s="381"/>
      <c r="RQT18" s="382"/>
      <c r="RQU18" s="383"/>
      <c r="RQV18" s="383"/>
      <c r="RQW18" s="383"/>
      <c r="RQX18" s="383"/>
      <c r="RQY18" s="383"/>
      <c r="RQZ18" s="383"/>
      <c r="RRA18" s="380"/>
      <c r="RRB18" s="376"/>
      <c r="RRC18" s="376"/>
      <c r="RRD18" s="381"/>
      <c r="RRE18" s="381"/>
      <c r="RRF18" s="382"/>
      <c r="RRG18" s="383"/>
      <c r="RRH18" s="383"/>
      <c r="RRI18" s="383"/>
      <c r="RRJ18" s="383"/>
      <c r="RRK18" s="383"/>
      <c r="RRL18" s="383"/>
      <c r="RRM18" s="380"/>
      <c r="RRN18" s="376"/>
      <c r="RRO18" s="376"/>
      <c r="RRP18" s="381"/>
      <c r="RRQ18" s="381"/>
      <c r="RRR18" s="382"/>
      <c r="RRS18" s="383"/>
      <c r="RRT18" s="383"/>
      <c r="RRU18" s="383"/>
      <c r="RRV18" s="383"/>
      <c r="RRW18" s="383"/>
      <c r="RRX18" s="383"/>
      <c r="RRY18" s="380"/>
      <c r="RRZ18" s="376"/>
      <c r="RSA18" s="376"/>
      <c r="RSB18" s="381"/>
      <c r="RSC18" s="381"/>
      <c r="RSD18" s="382"/>
      <c r="RSE18" s="383"/>
      <c r="RSF18" s="383"/>
      <c r="RSG18" s="383"/>
      <c r="RSH18" s="383"/>
      <c r="RSI18" s="383"/>
      <c r="RSJ18" s="383"/>
      <c r="RSK18" s="380"/>
      <c r="RSL18" s="376"/>
      <c r="RSM18" s="376"/>
      <c r="RSN18" s="381"/>
      <c r="RSO18" s="381"/>
      <c r="RSP18" s="382"/>
      <c r="RSQ18" s="383"/>
      <c r="RSR18" s="383"/>
      <c r="RSS18" s="383"/>
      <c r="RST18" s="383"/>
      <c r="RSU18" s="383"/>
      <c r="RSV18" s="383"/>
      <c r="RSW18" s="380"/>
      <c r="RSX18" s="376"/>
      <c r="RSY18" s="376"/>
      <c r="RSZ18" s="381"/>
      <c r="RTA18" s="381"/>
      <c r="RTB18" s="382"/>
      <c r="RTC18" s="383"/>
      <c r="RTD18" s="383"/>
      <c r="RTE18" s="383"/>
      <c r="RTF18" s="383"/>
      <c r="RTG18" s="383"/>
      <c r="RTH18" s="383"/>
      <c r="RTI18" s="380"/>
      <c r="RTJ18" s="376"/>
      <c r="RTK18" s="376"/>
      <c r="RTL18" s="381"/>
      <c r="RTM18" s="381"/>
      <c r="RTN18" s="382"/>
      <c r="RTO18" s="383"/>
      <c r="RTP18" s="383"/>
      <c r="RTQ18" s="383"/>
      <c r="RTR18" s="383"/>
      <c r="RTS18" s="383"/>
      <c r="RTT18" s="383"/>
      <c r="RTU18" s="380"/>
      <c r="RTV18" s="376"/>
      <c r="RTW18" s="376"/>
      <c r="RTX18" s="381"/>
      <c r="RTY18" s="381"/>
      <c r="RTZ18" s="382"/>
      <c r="RUA18" s="383"/>
      <c r="RUB18" s="383"/>
      <c r="RUC18" s="383"/>
      <c r="RUD18" s="383"/>
      <c r="RUE18" s="383"/>
      <c r="RUF18" s="383"/>
      <c r="RUG18" s="380"/>
      <c r="RUH18" s="376"/>
      <c r="RUI18" s="376"/>
      <c r="RUJ18" s="381"/>
      <c r="RUK18" s="381"/>
      <c r="RUL18" s="382"/>
      <c r="RUM18" s="383"/>
      <c r="RUN18" s="383"/>
      <c r="RUO18" s="383"/>
      <c r="RUP18" s="383"/>
      <c r="RUQ18" s="383"/>
      <c r="RUR18" s="383"/>
      <c r="RUS18" s="380"/>
      <c r="RUT18" s="376"/>
      <c r="RUU18" s="376"/>
      <c r="RUV18" s="381"/>
      <c r="RUW18" s="381"/>
      <c r="RUX18" s="382"/>
      <c r="RUY18" s="383"/>
      <c r="RUZ18" s="383"/>
      <c r="RVA18" s="383"/>
      <c r="RVB18" s="383"/>
      <c r="RVC18" s="383"/>
      <c r="RVD18" s="383"/>
      <c r="RVE18" s="380"/>
      <c r="RVF18" s="376"/>
      <c r="RVG18" s="376"/>
      <c r="RVH18" s="381"/>
      <c r="RVI18" s="381"/>
      <c r="RVJ18" s="382"/>
      <c r="RVK18" s="383"/>
      <c r="RVL18" s="383"/>
      <c r="RVM18" s="383"/>
      <c r="RVN18" s="383"/>
      <c r="RVO18" s="383"/>
      <c r="RVP18" s="383"/>
      <c r="RVQ18" s="380"/>
      <c r="RVR18" s="376"/>
      <c r="RVS18" s="376"/>
      <c r="RVT18" s="381"/>
      <c r="RVU18" s="381"/>
      <c r="RVV18" s="382"/>
      <c r="RVW18" s="383"/>
      <c r="RVX18" s="383"/>
      <c r="RVY18" s="383"/>
      <c r="RVZ18" s="383"/>
      <c r="RWA18" s="383"/>
      <c r="RWB18" s="383"/>
      <c r="RWC18" s="380"/>
      <c r="RWD18" s="376"/>
      <c r="RWE18" s="376"/>
      <c r="RWF18" s="381"/>
      <c r="RWG18" s="381"/>
      <c r="RWH18" s="382"/>
      <c r="RWI18" s="383"/>
      <c r="RWJ18" s="383"/>
      <c r="RWK18" s="383"/>
      <c r="RWL18" s="383"/>
      <c r="RWM18" s="383"/>
      <c r="RWN18" s="383"/>
      <c r="RWO18" s="380"/>
      <c r="RWP18" s="376"/>
      <c r="RWQ18" s="376"/>
      <c r="RWR18" s="381"/>
      <c r="RWS18" s="381"/>
      <c r="RWT18" s="382"/>
      <c r="RWU18" s="383"/>
      <c r="RWV18" s="383"/>
      <c r="RWW18" s="383"/>
      <c r="RWX18" s="383"/>
      <c r="RWY18" s="383"/>
      <c r="RWZ18" s="383"/>
      <c r="RXA18" s="380"/>
      <c r="RXB18" s="376"/>
      <c r="RXC18" s="376"/>
      <c r="RXD18" s="381"/>
      <c r="RXE18" s="381"/>
      <c r="RXF18" s="382"/>
      <c r="RXG18" s="383"/>
      <c r="RXH18" s="383"/>
      <c r="RXI18" s="383"/>
      <c r="RXJ18" s="383"/>
      <c r="RXK18" s="383"/>
      <c r="RXL18" s="383"/>
      <c r="RXM18" s="380"/>
      <c r="RXN18" s="376"/>
      <c r="RXO18" s="376"/>
      <c r="RXP18" s="381"/>
      <c r="RXQ18" s="381"/>
      <c r="RXR18" s="382"/>
      <c r="RXS18" s="383"/>
      <c r="RXT18" s="383"/>
      <c r="RXU18" s="383"/>
      <c r="RXV18" s="383"/>
      <c r="RXW18" s="383"/>
      <c r="RXX18" s="383"/>
      <c r="RXY18" s="380"/>
      <c r="RXZ18" s="376"/>
      <c r="RYA18" s="376"/>
      <c r="RYB18" s="381"/>
      <c r="RYC18" s="381"/>
      <c r="RYD18" s="382"/>
      <c r="RYE18" s="383"/>
      <c r="RYF18" s="383"/>
      <c r="RYG18" s="383"/>
      <c r="RYH18" s="383"/>
      <c r="RYI18" s="383"/>
      <c r="RYJ18" s="383"/>
      <c r="RYK18" s="380"/>
      <c r="RYL18" s="376"/>
      <c r="RYM18" s="376"/>
      <c r="RYN18" s="381"/>
      <c r="RYO18" s="381"/>
      <c r="RYP18" s="382"/>
      <c r="RYQ18" s="383"/>
      <c r="RYR18" s="383"/>
      <c r="RYS18" s="383"/>
      <c r="RYT18" s="383"/>
      <c r="RYU18" s="383"/>
      <c r="RYV18" s="383"/>
      <c r="RYW18" s="380"/>
      <c r="RYX18" s="376"/>
      <c r="RYY18" s="376"/>
      <c r="RYZ18" s="381"/>
      <c r="RZA18" s="381"/>
      <c r="RZB18" s="382"/>
      <c r="RZC18" s="383"/>
      <c r="RZD18" s="383"/>
      <c r="RZE18" s="383"/>
      <c r="RZF18" s="383"/>
      <c r="RZG18" s="383"/>
      <c r="RZH18" s="383"/>
      <c r="RZI18" s="380"/>
      <c r="RZJ18" s="376"/>
      <c r="RZK18" s="376"/>
      <c r="RZL18" s="381"/>
      <c r="RZM18" s="381"/>
      <c r="RZN18" s="382"/>
      <c r="RZO18" s="383"/>
      <c r="RZP18" s="383"/>
      <c r="RZQ18" s="383"/>
      <c r="RZR18" s="383"/>
      <c r="RZS18" s="383"/>
      <c r="RZT18" s="383"/>
      <c r="RZU18" s="380"/>
      <c r="RZV18" s="376"/>
      <c r="RZW18" s="376"/>
      <c r="RZX18" s="381"/>
      <c r="RZY18" s="381"/>
      <c r="RZZ18" s="382"/>
      <c r="SAA18" s="383"/>
      <c r="SAB18" s="383"/>
      <c r="SAC18" s="383"/>
      <c r="SAD18" s="383"/>
      <c r="SAE18" s="383"/>
      <c r="SAF18" s="383"/>
      <c r="SAG18" s="380"/>
      <c r="SAH18" s="376"/>
      <c r="SAI18" s="376"/>
      <c r="SAJ18" s="381"/>
      <c r="SAK18" s="381"/>
      <c r="SAL18" s="382"/>
      <c r="SAM18" s="383"/>
      <c r="SAN18" s="383"/>
      <c r="SAO18" s="383"/>
      <c r="SAP18" s="383"/>
      <c r="SAQ18" s="383"/>
      <c r="SAR18" s="383"/>
      <c r="SAS18" s="380"/>
      <c r="SAT18" s="376"/>
      <c r="SAU18" s="376"/>
      <c r="SAV18" s="381"/>
      <c r="SAW18" s="381"/>
      <c r="SAX18" s="382"/>
      <c r="SAY18" s="383"/>
      <c r="SAZ18" s="383"/>
      <c r="SBA18" s="383"/>
      <c r="SBB18" s="383"/>
      <c r="SBC18" s="383"/>
      <c r="SBD18" s="383"/>
      <c r="SBE18" s="380"/>
      <c r="SBF18" s="376"/>
      <c r="SBG18" s="376"/>
      <c r="SBH18" s="381"/>
      <c r="SBI18" s="381"/>
      <c r="SBJ18" s="382"/>
      <c r="SBK18" s="383"/>
      <c r="SBL18" s="383"/>
      <c r="SBM18" s="383"/>
      <c r="SBN18" s="383"/>
      <c r="SBO18" s="383"/>
      <c r="SBP18" s="383"/>
      <c r="SBQ18" s="380"/>
      <c r="SBR18" s="376"/>
      <c r="SBS18" s="376"/>
      <c r="SBT18" s="381"/>
      <c r="SBU18" s="381"/>
      <c r="SBV18" s="382"/>
      <c r="SBW18" s="383"/>
      <c r="SBX18" s="383"/>
      <c r="SBY18" s="383"/>
      <c r="SBZ18" s="383"/>
      <c r="SCA18" s="383"/>
      <c r="SCB18" s="383"/>
      <c r="SCC18" s="380"/>
      <c r="SCD18" s="376"/>
      <c r="SCE18" s="376"/>
      <c r="SCF18" s="381"/>
      <c r="SCG18" s="381"/>
      <c r="SCH18" s="382"/>
      <c r="SCI18" s="383"/>
      <c r="SCJ18" s="383"/>
      <c r="SCK18" s="383"/>
      <c r="SCL18" s="383"/>
      <c r="SCM18" s="383"/>
      <c r="SCN18" s="383"/>
      <c r="SCO18" s="380"/>
      <c r="SCP18" s="376"/>
      <c r="SCQ18" s="376"/>
      <c r="SCR18" s="381"/>
      <c r="SCS18" s="381"/>
      <c r="SCT18" s="382"/>
      <c r="SCU18" s="383"/>
      <c r="SCV18" s="383"/>
      <c r="SCW18" s="383"/>
      <c r="SCX18" s="383"/>
      <c r="SCY18" s="383"/>
      <c r="SCZ18" s="383"/>
      <c r="SDA18" s="380"/>
      <c r="SDB18" s="376"/>
      <c r="SDC18" s="376"/>
      <c r="SDD18" s="381"/>
      <c r="SDE18" s="381"/>
      <c r="SDF18" s="382"/>
      <c r="SDG18" s="383"/>
      <c r="SDH18" s="383"/>
      <c r="SDI18" s="383"/>
      <c r="SDJ18" s="383"/>
      <c r="SDK18" s="383"/>
      <c r="SDL18" s="383"/>
      <c r="SDM18" s="380"/>
      <c r="SDN18" s="376"/>
      <c r="SDO18" s="376"/>
      <c r="SDP18" s="381"/>
      <c r="SDQ18" s="381"/>
      <c r="SDR18" s="382"/>
      <c r="SDS18" s="383"/>
      <c r="SDT18" s="383"/>
      <c r="SDU18" s="383"/>
      <c r="SDV18" s="383"/>
      <c r="SDW18" s="383"/>
      <c r="SDX18" s="383"/>
      <c r="SDY18" s="380"/>
      <c r="SDZ18" s="376"/>
      <c r="SEA18" s="376"/>
      <c r="SEB18" s="381"/>
      <c r="SEC18" s="381"/>
      <c r="SED18" s="382"/>
      <c r="SEE18" s="383"/>
      <c r="SEF18" s="383"/>
      <c r="SEG18" s="383"/>
      <c r="SEH18" s="383"/>
      <c r="SEI18" s="383"/>
      <c r="SEJ18" s="383"/>
      <c r="SEK18" s="380"/>
      <c r="SEL18" s="376"/>
      <c r="SEM18" s="376"/>
      <c r="SEN18" s="381"/>
      <c r="SEO18" s="381"/>
      <c r="SEP18" s="382"/>
      <c r="SEQ18" s="383"/>
      <c r="SER18" s="383"/>
      <c r="SES18" s="383"/>
      <c r="SET18" s="383"/>
      <c r="SEU18" s="383"/>
      <c r="SEV18" s="383"/>
      <c r="SEW18" s="380"/>
      <c r="SEX18" s="376"/>
      <c r="SEY18" s="376"/>
      <c r="SEZ18" s="381"/>
      <c r="SFA18" s="381"/>
      <c r="SFB18" s="382"/>
      <c r="SFC18" s="383"/>
      <c r="SFD18" s="383"/>
      <c r="SFE18" s="383"/>
      <c r="SFF18" s="383"/>
      <c r="SFG18" s="383"/>
      <c r="SFH18" s="383"/>
      <c r="SFI18" s="380"/>
      <c r="SFJ18" s="376"/>
      <c r="SFK18" s="376"/>
      <c r="SFL18" s="381"/>
      <c r="SFM18" s="381"/>
      <c r="SFN18" s="382"/>
      <c r="SFO18" s="383"/>
      <c r="SFP18" s="383"/>
      <c r="SFQ18" s="383"/>
      <c r="SFR18" s="383"/>
      <c r="SFS18" s="383"/>
      <c r="SFT18" s="383"/>
      <c r="SFU18" s="380"/>
      <c r="SFV18" s="376"/>
      <c r="SFW18" s="376"/>
      <c r="SFX18" s="381"/>
      <c r="SFY18" s="381"/>
      <c r="SFZ18" s="382"/>
      <c r="SGA18" s="383"/>
      <c r="SGB18" s="383"/>
      <c r="SGC18" s="383"/>
      <c r="SGD18" s="383"/>
      <c r="SGE18" s="383"/>
      <c r="SGF18" s="383"/>
      <c r="SGG18" s="380"/>
      <c r="SGH18" s="376"/>
      <c r="SGI18" s="376"/>
      <c r="SGJ18" s="381"/>
      <c r="SGK18" s="381"/>
      <c r="SGL18" s="382"/>
      <c r="SGM18" s="383"/>
      <c r="SGN18" s="383"/>
      <c r="SGO18" s="383"/>
      <c r="SGP18" s="383"/>
      <c r="SGQ18" s="383"/>
      <c r="SGR18" s="383"/>
      <c r="SGS18" s="380"/>
      <c r="SGT18" s="376"/>
      <c r="SGU18" s="376"/>
      <c r="SGV18" s="381"/>
      <c r="SGW18" s="381"/>
      <c r="SGX18" s="382"/>
      <c r="SGY18" s="383"/>
      <c r="SGZ18" s="383"/>
      <c r="SHA18" s="383"/>
      <c r="SHB18" s="383"/>
      <c r="SHC18" s="383"/>
      <c r="SHD18" s="383"/>
      <c r="SHE18" s="380"/>
      <c r="SHF18" s="376"/>
      <c r="SHG18" s="376"/>
      <c r="SHH18" s="381"/>
      <c r="SHI18" s="381"/>
      <c r="SHJ18" s="382"/>
      <c r="SHK18" s="383"/>
      <c r="SHL18" s="383"/>
      <c r="SHM18" s="383"/>
      <c r="SHN18" s="383"/>
      <c r="SHO18" s="383"/>
      <c r="SHP18" s="383"/>
      <c r="SHQ18" s="380"/>
      <c r="SHR18" s="376"/>
      <c r="SHS18" s="376"/>
      <c r="SHT18" s="381"/>
      <c r="SHU18" s="381"/>
      <c r="SHV18" s="382"/>
      <c r="SHW18" s="383"/>
      <c r="SHX18" s="383"/>
      <c r="SHY18" s="383"/>
      <c r="SHZ18" s="383"/>
      <c r="SIA18" s="383"/>
      <c r="SIB18" s="383"/>
      <c r="SIC18" s="380"/>
      <c r="SID18" s="376"/>
      <c r="SIE18" s="376"/>
      <c r="SIF18" s="381"/>
      <c r="SIG18" s="381"/>
      <c r="SIH18" s="382"/>
      <c r="SII18" s="383"/>
      <c r="SIJ18" s="383"/>
      <c r="SIK18" s="383"/>
      <c r="SIL18" s="383"/>
      <c r="SIM18" s="383"/>
      <c r="SIN18" s="383"/>
      <c r="SIO18" s="380"/>
      <c r="SIP18" s="376"/>
      <c r="SIQ18" s="376"/>
      <c r="SIR18" s="381"/>
      <c r="SIS18" s="381"/>
      <c r="SIT18" s="382"/>
      <c r="SIU18" s="383"/>
      <c r="SIV18" s="383"/>
      <c r="SIW18" s="383"/>
      <c r="SIX18" s="383"/>
      <c r="SIY18" s="383"/>
      <c r="SIZ18" s="383"/>
      <c r="SJA18" s="380"/>
      <c r="SJB18" s="376"/>
      <c r="SJC18" s="376"/>
      <c r="SJD18" s="381"/>
      <c r="SJE18" s="381"/>
      <c r="SJF18" s="382"/>
      <c r="SJG18" s="383"/>
      <c r="SJH18" s="383"/>
      <c r="SJI18" s="383"/>
      <c r="SJJ18" s="383"/>
      <c r="SJK18" s="383"/>
      <c r="SJL18" s="383"/>
      <c r="SJM18" s="380"/>
      <c r="SJN18" s="376"/>
      <c r="SJO18" s="376"/>
      <c r="SJP18" s="381"/>
      <c r="SJQ18" s="381"/>
      <c r="SJR18" s="382"/>
      <c r="SJS18" s="383"/>
      <c r="SJT18" s="383"/>
      <c r="SJU18" s="383"/>
      <c r="SJV18" s="383"/>
      <c r="SJW18" s="383"/>
      <c r="SJX18" s="383"/>
      <c r="SJY18" s="380"/>
      <c r="SJZ18" s="376"/>
      <c r="SKA18" s="376"/>
      <c r="SKB18" s="381"/>
      <c r="SKC18" s="381"/>
      <c r="SKD18" s="382"/>
      <c r="SKE18" s="383"/>
      <c r="SKF18" s="383"/>
      <c r="SKG18" s="383"/>
      <c r="SKH18" s="383"/>
      <c r="SKI18" s="383"/>
      <c r="SKJ18" s="383"/>
      <c r="SKK18" s="380"/>
      <c r="SKL18" s="376"/>
      <c r="SKM18" s="376"/>
      <c r="SKN18" s="381"/>
      <c r="SKO18" s="381"/>
      <c r="SKP18" s="382"/>
      <c r="SKQ18" s="383"/>
      <c r="SKR18" s="383"/>
      <c r="SKS18" s="383"/>
      <c r="SKT18" s="383"/>
      <c r="SKU18" s="383"/>
      <c r="SKV18" s="383"/>
      <c r="SKW18" s="380"/>
      <c r="SKX18" s="376"/>
      <c r="SKY18" s="376"/>
      <c r="SKZ18" s="381"/>
      <c r="SLA18" s="381"/>
      <c r="SLB18" s="382"/>
      <c r="SLC18" s="383"/>
      <c r="SLD18" s="383"/>
      <c r="SLE18" s="383"/>
      <c r="SLF18" s="383"/>
      <c r="SLG18" s="383"/>
      <c r="SLH18" s="383"/>
      <c r="SLI18" s="380"/>
      <c r="SLJ18" s="376"/>
      <c r="SLK18" s="376"/>
      <c r="SLL18" s="381"/>
      <c r="SLM18" s="381"/>
      <c r="SLN18" s="382"/>
      <c r="SLO18" s="383"/>
      <c r="SLP18" s="383"/>
      <c r="SLQ18" s="383"/>
      <c r="SLR18" s="383"/>
      <c r="SLS18" s="383"/>
      <c r="SLT18" s="383"/>
      <c r="SLU18" s="380"/>
      <c r="SLV18" s="376"/>
      <c r="SLW18" s="376"/>
      <c r="SLX18" s="381"/>
      <c r="SLY18" s="381"/>
      <c r="SLZ18" s="382"/>
      <c r="SMA18" s="383"/>
      <c r="SMB18" s="383"/>
      <c r="SMC18" s="383"/>
      <c r="SMD18" s="383"/>
      <c r="SME18" s="383"/>
      <c r="SMF18" s="383"/>
      <c r="SMG18" s="380"/>
      <c r="SMH18" s="376"/>
      <c r="SMI18" s="376"/>
      <c r="SMJ18" s="381"/>
      <c r="SMK18" s="381"/>
      <c r="SML18" s="382"/>
      <c r="SMM18" s="383"/>
      <c r="SMN18" s="383"/>
      <c r="SMO18" s="383"/>
      <c r="SMP18" s="383"/>
      <c r="SMQ18" s="383"/>
      <c r="SMR18" s="383"/>
      <c r="SMS18" s="380"/>
      <c r="SMT18" s="376"/>
      <c r="SMU18" s="376"/>
      <c r="SMV18" s="381"/>
      <c r="SMW18" s="381"/>
      <c r="SMX18" s="382"/>
      <c r="SMY18" s="383"/>
      <c r="SMZ18" s="383"/>
      <c r="SNA18" s="383"/>
      <c r="SNB18" s="383"/>
      <c r="SNC18" s="383"/>
      <c r="SND18" s="383"/>
      <c r="SNE18" s="380"/>
      <c r="SNF18" s="376"/>
      <c r="SNG18" s="376"/>
      <c r="SNH18" s="381"/>
      <c r="SNI18" s="381"/>
      <c r="SNJ18" s="382"/>
      <c r="SNK18" s="383"/>
      <c r="SNL18" s="383"/>
      <c r="SNM18" s="383"/>
      <c r="SNN18" s="383"/>
      <c r="SNO18" s="383"/>
      <c r="SNP18" s="383"/>
      <c r="SNQ18" s="380"/>
      <c r="SNR18" s="376"/>
      <c r="SNS18" s="376"/>
      <c r="SNT18" s="381"/>
      <c r="SNU18" s="381"/>
      <c r="SNV18" s="382"/>
      <c r="SNW18" s="383"/>
      <c r="SNX18" s="383"/>
      <c r="SNY18" s="383"/>
      <c r="SNZ18" s="383"/>
      <c r="SOA18" s="383"/>
      <c r="SOB18" s="383"/>
      <c r="SOC18" s="380"/>
      <c r="SOD18" s="376"/>
      <c r="SOE18" s="376"/>
      <c r="SOF18" s="381"/>
      <c r="SOG18" s="381"/>
      <c r="SOH18" s="382"/>
      <c r="SOI18" s="383"/>
      <c r="SOJ18" s="383"/>
      <c r="SOK18" s="383"/>
      <c r="SOL18" s="383"/>
      <c r="SOM18" s="383"/>
      <c r="SON18" s="383"/>
      <c r="SOO18" s="380"/>
      <c r="SOP18" s="376"/>
      <c r="SOQ18" s="376"/>
      <c r="SOR18" s="381"/>
      <c r="SOS18" s="381"/>
      <c r="SOT18" s="382"/>
      <c r="SOU18" s="383"/>
      <c r="SOV18" s="383"/>
      <c r="SOW18" s="383"/>
      <c r="SOX18" s="383"/>
      <c r="SOY18" s="383"/>
      <c r="SOZ18" s="383"/>
      <c r="SPA18" s="380"/>
      <c r="SPB18" s="376"/>
      <c r="SPC18" s="376"/>
      <c r="SPD18" s="381"/>
      <c r="SPE18" s="381"/>
      <c r="SPF18" s="382"/>
      <c r="SPG18" s="383"/>
      <c r="SPH18" s="383"/>
      <c r="SPI18" s="383"/>
      <c r="SPJ18" s="383"/>
      <c r="SPK18" s="383"/>
      <c r="SPL18" s="383"/>
      <c r="SPM18" s="380"/>
      <c r="SPN18" s="376"/>
      <c r="SPO18" s="376"/>
      <c r="SPP18" s="381"/>
      <c r="SPQ18" s="381"/>
      <c r="SPR18" s="382"/>
      <c r="SPS18" s="383"/>
      <c r="SPT18" s="383"/>
      <c r="SPU18" s="383"/>
      <c r="SPV18" s="383"/>
      <c r="SPW18" s="383"/>
      <c r="SPX18" s="383"/>
      <c r="SPY18" s="380"/>
      <c r="SPZ18" s="376"/>
      <c r="SQA18" s="376"/>
      <c r="SQB18" s="381"/>
      <c r="SQC18" s="381"/>
      <c r="SQD18" s="382"/>
      <c r="SQE18" s="383"/>
      <c r="SQF18" s="383"/>
      <c r="SQG18" s="383"/>
      <c r="SQH18" s="383"/>
      <c r="SQI18" s="383"/>
      <c r="SQJ18" s="383"/>
      <c r="SQK18" s="380"/>
      <c r="SQL18" s="376"/>
      <c r="SQM18" s="376"/>
      <c r="SQN18" s="381"/>
      <c r="SQO18" s="381"/>
      <c r="SQP18" s="382"/>
      <c r="SQQ18" s="383"/>
      <c r="SQR18" s="383"/>
      <c r="SQS18" s="383"/>
      <c r="SQT18" s="383"/>
      <c r="SQU18" s="383"/>
      <c r="SQV18" s="383"/>
      <c r="SQW18" s="380"/>
      <c r="SQX18" s="376"/>
      <c r="SQY18" s="376"/>
      <c r="SQZ18" s="381"/>
      <c r="SRA18" s="381"/>
      <c r="SRB18" s="382"/>
      <c r="SRC18" s="383"/>
      <c r="SRD18" s="383"/>
      <c r="SRE18" s="383"/>
      <c r="SRF18" s="383"/>
      <c r="SRG18" s="383"/>
      <c r="SRH18" s="383"/>
      <c r="SRI18" s="380"/>
      <c r="SRJ18" s="376"/>
      <c r="SRK18" s="376"/>
      <c r="SRL18" s="381"/>
      <c r="SRM18" s="381"/>
      <c r="SRN18" s="382"/>
      <c r="SRO18" s="383"/>
      <c r="SRP18" s="383"/>
      <c r="SRQ18" s="383"/>
      <c r="SRR18" s="383"/>
      <c r="SRS18" s="383"/>
      <c r="SRT18" s="383"/>
      <c r="SRU18" s="380"/>
      <c r="SRV18" s="376"/>
      <c r="SRW18" s="376"/>
      <c r="SRX18" s="381"/>
      <c r="SRY18" s="381"/>
      <c r="SRZ18" s="382"/>
      <c r="SSA18" s="383"/>
      <c r="SSB18" s="383"/>
      <c r="SSC18" s="383"/>
      <c r="SSD18" s="383"/>
      <c r="SSE18" s="383"/>
      <c r="SSF18" s="383"/>
      <c r="SSG18" s="380"/>
      <c r="SSH18" s="376"/>
      <c r="SSI18" s="376"/>
      <c r="SSJ18" s="381"/>
      <c r="SSK18" s="381"/>
      <c r="SSL18" s="382"/>
      <c r="SSM18" s="383"/>
      <c r="SSN18" s="383"/>
      <c r="SSO18" s="383"/>
      <c r="SSP18" s="383"/>
      <c r="SSQ18" s="383"/>
      <c r="SSR18" s="383"/>
      <c r="SSS18" s="380"/>
      <c r="SST18" s="376"/>
      <c r="SSU18" s="376"/>
      <c r="SSV18" s="381"/>
      <c r="SSW18" s="381"/>
      <c r="SSX18" s="382"/>
      <c r="SSY18" s="383"/>
      <c r="SSZ18" s="383"/>
      <c r="STA18" s="383"/>
      <c r="STB18" s="383"/>
      <c r="STC18" s="383"/>
      <c r="STD18" s="383"/>
      <c r="STE18" s="380"/>
      <c r="STF18" s="376"/>
      <c r="STG18" s="376"/>
      <c r="STH18" s="381"/>
      <c r="STI18" s="381"/>
      <c r="STJ18" s="382"/>
      <c r="STK18" s="383"/>
      <c r="STL18" s="383"/>
      <c r="STM18" s="383"/>
      <c r="STN18" s="383"/>
      <c r="STO18" s="383"/>
      <c r="STP18" s="383"/>
      <c r="STQ18" s="380"/>
      <c r="STR18" s="376"/>
      <c r="STS18" s="376"/>
      <c r="STT18" s="381"/>
      <c r="STU18" s="381"/>
      <c r="STV18" s="382"/>
      <c r="STW18" s="383"/>
      <c r="STX18" s="383"/>
      <c r="STY18" s="383"/>
      <c r="STZ18" s="383"/>
      <c r="SUA18" s="383"/>
      <c r="SUB18" s="383"/>
      <c r="SUC18" s="380"/>
      <c r="SUD18" s="376"/>
      <c r="SUE18" s="376"/>
      <c r="SUF18" s="381"/>
      <c r="SUG18" s="381"/>
      <c r="SUH18" s="382"/>
      <c r="SUI18" s="383"/>
      <c r="SUJ18" s="383"/>
      <c r="SUK18" s="383"/>
      <c r="SUL18" s="383"/>
      <c r="SUM18" s="383"/>
      <c r="SUN18" s="383"/>
      <c r="SUO18" s="380"/>
      <c r="SUP18" s="376"/>
      <c r="SUQ18" s="376"/>
      <c r="SUR18" s="381"/>
      <c r="SUS18" s="381"/>
      <c r="SUT18" s="382"/>
      <c r="SUU18" s="383"/>
      <c r="SUV18" s="383"/>
      <c r="SUW18" s="383"/>
      <c r="SUX18" s="383"/>
      <c r="SUY18" s="383"/>
      <c r="SUZ18" s="383"/>
      <c r="SVA18" s="380"/>
      <c r="SVB18" s="376"/>
      <c r="SVC18" s="376"/>
      <c r="SVD18" s="381"/>
      <c r="SVE18" s="381"/>
      <c r="SVF18" s="382"/>
      <c r="SVG18" s="383"/>
      <c r="SVH18" s="383"/>
      <c r="SVI18" s="383"/>
      <c r="SVJ18" s="383"/>
      <c r="SVK18" s="383"/>
      <c r="SVL18" s="383"/>
      <c r="SVM18" s="380"/>
      <c r="SVN18" s="376"/>
      <c r="SVO18" s="376"/>
      <c r="SVP18" s="381"/>
      <c r="SVQ18" s="381"/>
      <c r="SVR18" s="382"/>
      <c r="SVS18" s="383"/>
      <c r="SVT18" s="383"/>
      <c r="SVU18" s="383"/>
      <c r="SVV18" s="383"/>
      <c r="SVW18" s="383"/>
      <c r="SVX18" s="383"/>
      <c r="SVY18" s="380"/>
      <c r="SVZ18" s="376"/>
      <c r="SWA18" s="376"/>
      <c r="SWB18" s="381"/>
      <c r="SWC18" s="381"/>
      <c r="SWD18" s="382"/>
      <c r="SWE18" s="383"/>
      <c r="SWF18" s="383"/>
      <c r="SWG18" s="383"/>
      <c r="SWH18" s="383"/>
      <c r="SWI18" s="383"/>
      <c r="SWJ18" s="383"/>
      <c r="SWK18" s="380"/>
      <c r="SWL18" s="376"/>
      <c r="SWM18" s="376"/>
      <c r="SWN18" s="381"/>
      <c r="SWO18" s="381"/>
      <c r="SWP18" s="382"/>
      <c r="SWQ18" s="383"/>
      <c r="SWR18" s="383"/>
      <c r="SWS18" s="383"/>
      <c r="SWT18" s="383"/>
      <c r="SWU18" s="383"/>
      <c r="SWV18" s="383"/>
      <c r="SWW18" s="380"/>
      <c r="SWX18" s="376"/>
      <c r="SWY18" s="376"/>
      <c r="SWZ18" s="381"/>
      <c r="SXA18" s="381"/>
      <c r="SXB18" s="382"/>
      <c r="SXC18" s="383"/>
      <c r="SXD18" s="383"/>
      <c r="SXE18" s="383"/>
      <c r="SXF18" s="383"/>
      <c r="SXG18" s="383"/>
      <c r="SXH18" s="383"/>
      <c r="SXI18" s="380"/>
      <c r="SXJ18" s="376"/>
      <c r="SXK18" s="376"/>
      <c r="SXL18" s="381"/>
      <c r="SXM18" s="381"/>
      <c r="SXN18" s="382"/>
      <c r="SXO18" s="383"/>
      <c r="SXP18" s="383"/>
      <c r="SXQ18" s="383"/>
      <c r="SXR18" s="383"/>
      <c r="SXS18" s="383"/>
      <c r="SXT18" s="383"/>
      <c r="SXU18" s="380"/>
      <c r="SXV18" s="376"/>
      <c r="SXW18" s="376"/>
      <c r="SXX18" s="381"/>
      <c r="SXY18" s="381"/>
      <c r="SXZ18" s="382"/>
      <c r="SYA18" s="383"/>
      <c r="SYB18" s="383"/>
      <c r="SYC18" s="383"/>
      <c r="SYD18" s="383"/>
      <c r="SYE18" s="383"/>
      <c r="SYF18" s="383"/>
      <c r="SYG18" s="380"/>
      <c r="SYH18" s="376"/>
      <c r="SYI18" s="376"/>
      <c r="SYJ18" s="381"/>
      <c r="SYK18" s="381"/>
      <c r="SYL18" s="382"/>
      <c r="SYM18" s="383"/>
      <c r="SYN18" s="383"/>
      <c r="SYO18" s="383"/>
      <c r="SYP18" s="383"/>
      <c r="SYQ18" s="383"/>
      <c r="SYR18" s="383"/>
      <c r="SYS18" s="380"/>
      <c r="SYT18" s="376"/>
      <c r="SYU18" s="376"/>
      <c r="SYV18" s="381"/>
      <c r="SYW18" s="381"/>
      <c r="SYX18" s="382"/>
      <c r="SYY18" s="383"/>
      <c r="SYZ18" s="383"/>
      <c r="SZA18" s="383"/>
      <c r="SZB18" s="383"/>
      <c r="SZC18" s="383"/>
      <c r="SZD18" s="383"/>
      <c r="SZE18" s="380"/>
      <c r="SZF18" s="376"/>
      <c r="SZG18" s="376"/>
      <c r="SZH18" s="381"/>
      <c r="SZI18" s="381"/>
      <c r="SZJ18" s="382"/>
      <c r="SZK18" s="383"/>
      <c r="SZL18" s="383"/>
      <c r="SZM18" s="383"/>
      <c r="SZN18" s="383"/>
      <c r="SZO18" s="383"/>
      <c r="SZP18" s="383"/>
      <c r="SZQ18" s="380"/>
      <c r="SZR18" s="376"/>
      <c r="SZS18" s="376"/>
      <c r="SZT18" s="381"/>
      <c r="SZU18" s="381"/>
      <c r="SZV18" s="382"/>
      <c r="SZW18" s="383"/>
      <c r="SZX18" s="383"/>
      <c r="SZY18" s="383"/>
      <c r="SZZ18" s="383"/>
      <c r="TAA18" s="383"/>
      <c r="TAB18" s="383"/>
      <c r="TAC18" s="380"/>
      <c r="TAD18" s="376"/>
      <c r="TAE18" s="376"/>
      <c r="TAF18" s="381"/>
      <c r="TAG18" s="381"/>
      <c r="TAH18" s="382"/>
      <c r="TAI18" s="383"/>
      <c r="TAJ18" s="383"/>
      <c r="TAK18" s="383"/>
      <c r="TAL18" s="383"/>
      <c r="TAM18" s="383"/>
      <c r="TAN18" s="383"/>
      <c r="TAO18" s="380"/>
      <c r="TAP18" s="376"/>
      <c r="TAQ18" s="376"/>
      <c r="TAR18" s="381"/>
      <c r="TAS18" s="381"/>
      <c r="TAT18" s="382"/>
      <c r="TAU18" s="383"/>
      <c r="TAV18" s="383"/>
      <c r="TAW18" s="383"/>
      <c r="TAX18" s="383"/>
      <c r="TAY18" s="383"/>
      <c r="TAZ18" s="383"/>
      <c r="TBA18" s="380"/>
      <c r="TBB18" s="376"/>
      <c r="TBC18" s="376"/>
      <c r="TBD18" s="381"/>
      <c r="TBE18" s="381"/>
      <c r="TBF18" s="382"/>
      <c r="TBG18" s="383"/>
      <c r="TBH18" s="383"/>
      <c r="TBI18" s="383"/>
      <c r="TBJ18" s="383"/>
      <c r="TBK18" s="383"/>
      <c r="TBL18" s="383"/>
      <c r="TBM18" s="380"/>
      <c r="TBN18" s="376"/>
      <c r="TBO18" s="376"/>
      <c r="TBP18" s="381"/>
      <c r="TBQ18" s="381"/>
      <c r="TBR18" s="382"/>
      <c r="TBS18" s="383"/>
      <c r="TBT18" s="383"/>
      <c r="TBU18" s="383"/>
      <c r="TBV18" s="383"/>
      <c r="TBW18" s="383"/>
      <c r="TBX18" s="383"/>
      <c r="TBY18" s="380"/>
      <c r="TBZ18" s="376"/>
      <c r="TCA18" s="376"/>
      <c r="TCB18" s="381"/>
      <c r="TCC18" s="381"/>
      <c r="TCD18" s="382"/>
      <c r="TCE18" s="383"/>
      <c r="TCF18" s="383"/>
      <c r="TCG18" s="383"/>
      <c r="TCH18" s="383"/>
      <c r="TCI18" s="383"/>
      <c r="TCJ18" s="383"/>
      <c r="TCK18" s="380"/>
      <c r="TCL18" s="376"/>
      <c r="TCM18" s="376"/>
      <c r="TCN18" s="381"/>
      <c r="TCO18" s="381"/>
      <c r="TCP18" s="382"/>
      <c r="TCQ18" s="383"/>
      <c r="TCR18" s="383"/>
      <c r="TCS18" s="383"/>
      <c r="TCT18" s="383"/>
      <c r="TCU18" s="383"/>
      <c r="TCV18" s="383"/>
      <c r="TCW18" s="380"/>
      <c r="TCX18" s="376"/>
      <c r="TCY18" s="376"/>
      <c r="TCZ18" s="381"/>
      <c r="TDA18" s="381"/>
      <c r="TDB18" s="382"/>
      <c r="TDC18" s="383"/>
      <c r="TDD18" s="383"/>
      <c r="TDE18" s="383"/>
      <c r="TDF18" s="383"/>
      <c r="TDG18" s="383"/>
      <c r="TDH18" s="383"/>
      <c r="TDI18" s="380"/>
      <c r="TDJ18" s="376"/>
      <c r="TDK18" s="376"/>
      <c r="TDL18" s="381"/>
      <c r="TDM18" s="381"/>
      <c r="TDN18" s="382"/>
      <c r="TDO18" s="383"/>
      <c r="TDP18" s="383"/>
      <c r="TDQ18" s="383"/>
      <c r="TDR18" s="383"/>
      <c r="TDS18" s="383"/>
      <c r="TDT18" s="383"/>
      <c r="TDU18" s="380"/>
      <c r="TDV18" s="376"/>
      <c r="TDW18" s="376"/>
      <c r="TDX18" s="381"/>
      <c r="TDY18" s="381"/>
      <c r="TDZ18" s="382"/>
      <c r="TEA18" s="383"/>
      <c r="TEB18" s="383"/>
      <c r="TEC18" s="383"/>
      <c r="TED18" s="383"/>
      <c r="TEE18" s="383"/>
      <c r="TEF18" s="383"/>
      <c r="TEG18" s="380"/>
      <c r="TEH18" s="376"/>
      <c r="TEI18" s="376"/>
      <c r="TEJ18" s="381"/>
      <c r="TEK18" s="381"/>
      <c r="TEL18" s="382"/>
      <c r="TEM18" s="383"/>
      <c r="TEN18" s="383"/>
      <c r="TEO18" s="383"/>
      <c r="TEP18" s="383"/>
      <c r="TEQ18" s="383"/>
      <c r="TER18" s="383"/>
      <c r="TES18" s="380"/>
      <c r="TET18" s="376"/>
      <c r="TEU18" s="376"/>
      <c r="TEV18" s="381"/>
      <c r="TEW18" s="381"/>
      <c r="TEX18" s="382"/>
      <c r="TEY18" s="383"/>
      <c r="TEZ18" s="383"/>
      <c r="TFA18" s="383"/>
      <c r="TFB18" s="383"/>
      <c r="TFC18" s="383"/>
      <c r="TFD18" s="383"/>
      <c r="TFE18" s="380"/>
      <c r="TFF18" s="376"/>
      <c r="TFG18" s="376"/>
      <c r="TFH18" s="381"/>
      <c r="TFI18" s="381"/>
      <c r="TFJ18" s="382"/>
      <c r="TFK18" s="383"/>
      <c r="TFL18" s="383"/>
      <c r="TFM18" s="383"/>
      <c r="TFN18" s="383"/>
      <c r="TFO18" s="383"/>
      <c r="TFP18" s="383"/>
      <c r="TFQ18" s="380"/>
      <c r="TFR18" s="376"/>
      <c r="TFS18" s="376"/>
      <c r="TFT18" s="381"/>
      <c r="TFU18" s="381"/>
      <c r="TFV18" s="382"/>
      <c r="TFW18" s="383"/>
      <c r="TFX18" s="383"/>
      <c r="TFY18" s="383"/>
      <c r="TFZ18" s="383"/>
      <c r="TGA18" s="383"/>
      <c r="TGB18" s="383"/>
      <c r="TGC18" s="380"/>
      <c r="TGD18" s="376"/>
      <c r="TGE18" s="376"/>
      <c r="TGF18" s="381"/>
      <c r="TGG18" s="381"/>
      <c r="TGH18" s="382"/>
      <c r="TGI18" s="383"/>
      <c r="TGJ18" s="383"/>
      <c r="TGK18" s="383"/>
      <c r="TGL18" s="383"/>
      <c r="TGM18" s="383"/>
      <c r="TGN18" s="383"/>
      <c r="TGO18" s="380"/>
      <c r="TGP18" s="376"/>
      <c r="TGQ18" s="376"/>
      <c r="TGR18" s="381"/>
      <c r="TGS18" s="381"/>
      <c r="TGT18" s="382"/>
      <c r="TGU18" s="383"/>
      <c r="TGV18" s="383"/>
      <c r="TGW18" s="383"/>
      <c r="TGX18" s="383"/>
      <c r="TGY18" s="383"/>
      <c r="TGZ18" s="383"/>
      <c r="THA18" s="380"/>
      <c r="THB18" s="376"/>
      <c r="THC18" s="376"/>
      <c r="THD18" s="381"/>
      <c r="THE18" s="381"/>
      <c r="THF18" s="382"/>
      <c r="THG18" s="383"/>
      <c r="THH18" s="383"/>
      <c r="THI18" s="383"/>
      <c r="THJ18" s="383"/>
      <c r="THK18" s="383"/>
      <c r="THL18" s="383"/>
      <c r="THM18" s="380"/>
      <c r="THN18" s="376"/>
      <c r="THO18" s="376"/>
      <c r="THP18" s="381"/>
      <c r="THQ18" s="381"/>
      <c r="THR18" s="382"/>
      <c r="THS18" s="383"/>
      <c r="THT18" s="383"/>
      <c r="THU18" s="383"/>
      <c r="THV18" s="383"/>
      <c r="THW18" s="383"/>
      <c r="THX18" s="383"/>
      <c r="THY18" s="380"/>
      <c r="THZ18" s="376"/>
      <c r="TIA18" s="376"/>
      <c r="TIB18" s="381"/>
      <c r="TIC18" s="381"/>
      <c r="TID18" s="382"/>
      <c r="TIE18" s="383"/>
      <c r="TIF18" s="383"/>
      <c r="TIG18" s="383"/>
      <c r="TIH18" s="383"/>
      <c r="TII18" s="383"/>
      <c r="TIJ18" s="383"/>
      <c r="TIK18" s="380"/>
      <c r="TIL18" s="376"/>
      <c r="TIM18" s="376"/>
      <c r="TIN18" s="381"/>
      <c r="TIO18" s="381"/>
      <c r="TIP18" s="382"/>
      <c r="TIQ18" s="383"/>
      <c r="TIR18" s="383"/>
      <c r="TIS18" s="383"/>
      <c r="TIT18" s="383"/>
      <c r="TIU18" s="383"/>
      <c r="TIV18" s="383"/>
      <c r="TIW18" s="380"/>
      <c r="TIX18" s="376"/>
      <c r="TIY18" s="376"/>
      <c r="TIZ18" s="381"/>
      <c r="TJA18" s="381"/>
      <c r="TJB18" s="382"/>
      <c r="TJC18" s="383"/>
      <c r="TJD18" s="383"/>
      <c r="TJE18" s="383"/>
      <c r="TJF18" s="383"/>
      <c r="TJG18" s="383"/>
      <c r="TJH18" s="383"/>
      <c r="TJI18" s="380"/>
      <c r="TJJ18" s="376"/>
      <c r="TJK18" s="376"/>
      <c r="TJL18" s="381"/>
      <c r="TJM18" s="381"/>
      <c r="TJN18" s="382"/>
      <c r="TJO18" s="383"/>
      <c r="TJP18" s="383"/>
      <c r="TJQ18" s="383"/>
      <c r="TJR18" s="383"/>
      <c r="TJS18" s="383"/>
      <c r="TJT18" s="383"/>
      <c r="TJU18" s="380"/>
      <c r="TJV18" s="376"/>
      <c r="TJW18" s="376"/>
      <c r="TJX18" s="381"/>
      <c r="TJY18" s="381"/>
      <c r="TJZ18" s="382"/>
      <c r="TKA18" s="383"/>
      <c r="TKB18" s="383"/>
      <c r="TKC18" s="383"/>
      <c r="TKD18" s="383"/>
      <c r="TKE18" s="383"/>
      <c r="TKF18" s="383"/>
      <c r="TKG18" s="380"/>
      <c r="TKH18" s="376"/>
      <c r="TKI18" s="376"/>
      <c r="TKJ18" s="381"/>
      <c r="TKK18" s="381"/>
      <c r="TKL18" s="382"/>
      <c r="TKM18" s="383"/>
      <c r="TKN18" s="383"/>
      <c r="TKO18" s="383"/>
      <c r="TKP18" s="383"/>
      <c r="TKQ18" s="383"/>
      <c r="TKR18" s="383"/>
      <c r="TKS18" s="380"/>
      <c r="TKT18" s="376"/>
      <c r="TKU18" s="376"/>
      <c r="TKV18" s="381"/>
      <c r="TKW18" s="381"/>
      <c r="TKX18" s="382"/>
      <c r="TKY18" s="383"/>
      <c r="TKZ18" s="383"/>
      <c r="TLA18" s="383"/>
      <c r="TLB18" s="383"/>
      <c r="TLC18" s="383"/>
      <c r="TLD18" s="383"/>
      <c r="TLE18" s="380"/>
      <c r="TLF18" s="376"/>
      <c r="TLG18" s="376"/>
      <c r="TLH18" s="381"/>
      <c r="TLI18" s="381"/>
      <c r="TLJ18" s="382"/>
      <c r="TLK18" s="383"/>
      <c r="TLL18" s="383"/>
      <c r="TLM18" s="383"/>
      <c r="TLN18" s="383"/>
      <c r="TLO18" s="383"/>
      <c r="TLP18" s="383"/>
      <c r="TLQ18" s="380"/>
      <c r="TLR18" s="376"/>
      <c r="TLS18" s="376"/>
      <c r="TLT18" s="381"/>
      <c r="TLU18" s="381"/>
      <c r="TLV18" s="382"/>
      <c r="TLW18" s="383"/>
      <c r="TLX18" s="383"/>
      <c r="TLY18" s="383"/>
      <c r="TLZ18" s="383"/>
      <c r="TMA18" s="383"/>
      <c r="TMB18" s="383"/>
      <c r="TMC18" s="380"/>
      <c r="TMD18" s="376"/>
      <c r="TME18" s="376"/>
      <c r="TMF18" s="381"/>
      <c r="TMG18" s="381"/>
      <c r="TMH18" s="382"/>
      <c r="TMI18" s="383"/>
      <c r="TMJ18" s="383"/>
      <c r="TMK18" s="383"/>
      <c r="TML18" s="383"/>
      <c r="TMM18" s="383"/>
      <c r="TMN18" s="383"/>
      <c r="TMO18" s="380"/>
      <c r="TMP18" s="376"/>
      <c r="TMQ18" s="376"/>
      <c r="TMR18" s="381"/>
      <c r="TMS18" s="381"/>
      <c r="TMT18" s="382"/>
      <c r="TMU18" s="383"/>
      <c r="TMV18" s="383"/>
      <c r="TMW18" s="383"/>
      <c r="TMX18" s="383"/>
      <c r="TMY18" s="383"/>
      <c r="TMZ18" s="383"/>
      <c r="TNA18" s="380"/>
      <c r="TNB18" s="376"/>
      <c r="TNC18" s="376"/>
      <c r="TND18" s="381"/>
      <c r="TNE18" s="381"/>
      <c r="TNF18" s="382"/>
      <c r="TNG18" s="383"/>
      <c r="TNH18" s="383"/>
      <c r="TNI18" s="383"/>
      <c r="TNJ18" s="383"/>
      <c r="TNK18" s="383"/>
      <c r="TNL18" s="383"/>
      <c r="TNM18" s="380"/>
      <c r="TNN18" s="376"/>
      <c r="TNO18" s="376"/>
      <c r="TNP18" s="381"/>
      <c r="TNQ18" s="381"/>
      <c r="TNR18" s="382"/>
      <c r="TNS18" s="383"/>
      <c r="TNT18" s="383"/>
      <c r="TNU18" s="383"/>
      <c r="TNV18" s="383"/>
      <c r="TNW18" s="383"/>
      <c r="TNX18" s="383"/>
      <c r="TNY18" s="380"/>
      <c r="TNZ18" s="376"/>
      <c r="TOA18" s="376"/>
      <c r="TOB18" s="381"/>
      <c r="TOC18" s="381"/>
      <c r="TOD18" s="382"/>
      <c r="TOE18" s="383"/>
      <c r="TOF18" s="383"/>
      <c r="TOG18" s="383"/>
      <c r="TOH18" s="383"/>
      <c r="TOI18" s="383"/>
      <c r="TOJ18" s="383"/>
      <c r="TOK18" s="380"/>
      <c r="TOL18" s="376"/>
      <c r="TOM18" s="376"/>
      <c r="TON18" s="381"/>
      <c r="TOO18" s="381"/>
      <c r="TOP18" s="382"/>
      <c r="TOQ18" s="383"/>
      <c r="TOR18" s="383"/>
      <c r="TOS18" s="383"/>
      <c r="TOT18" s="383"/>
      <c r="TOU18" s="383"/>
      <c r="TOV18" s="383"/>
      <c r="TOW18" s="380"/>
      <c r="TOX18" s="376"/>
      <c r="TOY18" s="376"/>
      <c r="TOZ18" s="381"/>
      <c r="TPA18" s="381"/>
      <c r="TPB18" s="382"/>
      <c r="TPC18" s="383"/>
      <c r="TPD18" s="383"/>
      <c r="TPE18" s="383"/>
      <c r="TPF18" s="383"/>
      <c r="TPG18" s="383"/>
      <c r="TPH18" s="383"/>
      <c r="TPI18" s="380"/>
      <c r="TPJ18" s="376"/>
      <c r="TPK18" s="376"/>
      <c r="TPL18" s="381"/>
      <c r="TPM18" s="381"/>
      <c r="TPN18" s="382"/>
      <c r="TPO18" s="383"/>
      <c r="TPP18" s="383"/>
      <c r="TPQ18" s="383"/>
      <c r="TPR18" s="383"/>
      <c r="TPS18" s="383"/>
      <c r="TPT18" s="383"/>
      <c r="TPU18" s="380"/>
      <c r="TPV18" s="376"/>
      <c r="TPW18" s="376"/>
      <c r="TPX18" s="381"/>
      <c r="TPY18" s="381"/>
      <c r="TPZ18" s="382"/>
      <c r="TQA18" s="383"/>
      <c r="TQB18" s="383"/>
      <c r="TQC18" s="383"/>
      <c r="TQD18" s="383"/>
      <c r="TQE18" s="383"/>
      <c r="TQF18" s="383"/>
      <c r="TQG18" s="380"/>
      <c r="TQH18" s="376"/>
      <c r="TQI18" s="376"/>
      <c r="TQJ18" s="381"/>
      <c r="TQK18" s="381"/>
      <c r="TQL18" s="382"/>
      <c r="TQM18" s="383"/>
      <c r="TQN18" s="383"/>
      <c r="TQO18" s="383"/>
      <c r="TQP18" s="383"/>
      <c r="TQQ18" s="383"/>
      <c r="TQR18" s="383"/>
      <c r="TQS18" s="380"/>
      <c r="TQT18" s="376"/>
      <c r="TQU18" s="376"/>
      <c r="TQV18" s="381"/>
      <c r="TQW18" s="381"/>
      <c r="TQX18" s="382"/>
      <c r="TQY18" s="383"/>
      <c r="TQZ18" s="383"/>
      <c r="TRA18" s="383"/>
      <c r="TRB18" s="383"/>
      <c r="TRC18" s="383"/>
      <c r="TRD18" s="383"/>
      <c r="TRE18" s="380"/>
      <c r="TRF18" s="376"/>
      <c r="TRG18" s="376"/>
      <c r="TRH18" s="381"/>
      <c r="TRI18" s="381"/>
      <c r="TRJ18" s="382"/>
      <c r="TRK18" s="383"/>
      <c r="TRL18" s="383"/>
      <c r="TRM18" s="383"/>
      <c r="TRN18" s="383"/>
      <c r="TRO18" s="383"/>
      <c r="TRP18" s="383"/>
      <c r="TRQ18" s="380"/>
      <c r="TRR18" s="376"/>
      <c r="TRS18" s="376"/>
      <c r="TRT18" s="381"/>
      <c r="TRU18" s="381"/>
      <c r="TRV18" s="382"/>
      <c r="TRW18" s="383"/>
      <c r="TRX18" s="383"/>
      <c r="TRY18" s="383"/>
      <c r="TRZ18" s="383"/>
      <c r="TSA18" s="383"/>
      <c r="TSB18" s="383"/>
      <c r="TSC18" s="380"/>
      <c r="TSD18" s="376"/>
      <c r="TSE18" s="376"/>
      <c r="TSF18" s="381"/>
      <c r="TSG18" s="381"/>
      <c r="TSH18" s="382"/>
      <c r="TSI18" s="383"/>
      <c r="TSJ18" s="383"/>
      <c r="TSK18" s="383"/>
      <c r="TSL18" s="383"/>
      <c r="TSM18" s="383"/>
      <c r="TSN18" s="383"/>
      <c r="TSO18" s="380"/>
      <c r="TSP18" s="376"/>
      <c r="TSQ18" s="376"/>
      <c r="TSR18" s="381"/>
      <c r="TSS18" s="381"/>
      <c r="TST18" s="382"/>
      <c r="TSU18" s="383"/>
      <c r="TSV18" s="383"/>
      <c r="TSW18" s="383"/>
      <c r="TSX18" s="383"/>
      <c r="TSY18" s="383"/>
      <c r="TSZ18" s="383"/>
      <c r="TTA18" s="380"/>
      <c r="TTB18" s="376"/>
      <c r="TTC18" s="376"/>
      <c r="TTD18" s="381"/>
      <c r="TTE18" s="381"/>
      <c r="TTF18" s="382"/>
      <c r="TTG18" s="383"/>
      <c r="TTH18" s="383"/>
      <c r="TTI18" s="383"/>
      <c r="TTJ18" s="383"/>
      <c r="TTK18" s="383"/>
      <c r="TTL18" s="383"/>
      <c r="TTM18" s="380"/>
      <c r="TTN18" s="376"/>
      <c r="TTO18" s="376"/>
      <c r="TTP18" s="381"/>
      <c r="TTQ18" s="381"/>
      <c r="TTR18" s="382"/>
      <c r="TTS18" s="383"/>
      <c r="TTT18" s="383"/>
      <c r="TTU18" s="383"/>
      <c r="TTV18" s="383"/>
      <c r="TTW18" s="383"/>
      <c r="TTX18" s="383"/>
      <c r="TTY18" s="380"/>
      <c r="TTZ18" s="376"/>
      <c r="TUA18" s="376"/>
      <c r="TUB18" s="381"/>
      <c r="TUC18" s="381"/>
      <c r="TUD18" s="382"/>
      <c r="TUE18" s="383"/>
      <c r="TUF18" s="383"/>
      <c r="TUG18" s="383"/>
      <c r="TUH18" s="383"/>
      <c r="TUI18" s="383"/>
      <c r="TUJ18" s="383"/>
      <c r="TUK18" s="380"/>
      <c r="TUL18" s="376"/>
      <c r="TUM18" s="376"/>
      <c r="TUN18" s="381"/>
      <c r="TUO18" s="381"/>
      <c r="TUP18" s="382"/>
      <c r="TUQ18" s="383"/>
      <c r="TUR18" s="383"/>
      <c r="TUS18" s="383"/>
      <c r="TUT18" s="383"/>
      <c r="TUU18" s="383"/>
      <c r="TUV18" s="383"/>
      <c r="TUW18" s="380"/>
      <c r="TUX18" s="376"/>
      <c r="TUY18" s="376"/>
      <c r="TUZ18" s="381"/>
      <c r="TVA18" s="381"/>
      <c r="TVB18" s="382"/>
      <c r="TVC18" s="383"/>
      <c r="TVD18" s="383"/>
      <c r="TVE18" s="383"/>
      <c r="TVF18" s="383"/>
      <c r="TVG18" s="383"/>
      <c r="TVH18" s="383"/>
      <c r="TVI18" s="380"/>
      <c r="TVJ18" s="376"/>
      <c r="TVK18" s="376"/>
      <c r="TVL18" s="381"/>
      <c r="TVM18" s="381"/>
      <c r="TVN18" s="382"/>
      <c r="TVO18" s="383"/>
      <c r="TVP18" s="383"/>
      <c r="TVQ18" s="383"/>
      <c r="TVR18" s="383"/>
      <c r="TVS18" s="383"/>
      <c r="TVT18" s="383"/>
      <c r="TVU18" s="380"/>
      <c r="TVV18" s="376"/>
      <c r="TVW18" s="376"/>
      <c r="TVX18" s="381"/>
      <c r="TVY18" s="381"/>
      <c r="TVZ18" s="382"/>
      <c r="TWA18" s="383"/>
      <c r="TWB18" s="383"/>
      <c r="TWC18" s="383"/>
      <c r="TWD18" s="383"/>
      <c r="TWE18" s="383"/>
      <c r="TWF18" s="383"/>
      <c r="TWG18" s="380"/>
      <c r="TWH18" s="376"/>
      <c r="TWI18" s="376"/>
      <c r="TWJ18" s="381"/>
      <c r="TWK18" s="381"/>
      <c r="TWL18" s="382"/>
      <c r="TWM18" s="383"/>
      <c r="TWN18" s="383"/>
      <c r="TWO18" s="383"/>
      <c r="TWP18" s="383"/>
      <c r="TWQ18" s="383"/>
      <c r="TWR18" s="383"/>
      <c r="TWS18" s="380"/>
      <c r="TWT18" s="376"/>
      <c r="TWU18" s="376"/>
      <c r="TWV18" s="381"/>
      <c r="TWW18" s="381"/>
      <c r="TWX18" s="382"/>
      <c r="TWY18" s="383"/>
      <c r="TWZ18" s="383"/>
      <c r="TXA18" s="383"/>
      <c r="TXB18" s="383"/>
      <c r="TXC18" s="383"/>
      <c r="TXD18" s="383"/>
      <c r="TXE18" s="380"/>
      <c r="TXF18" s="376"/>
      <c r="TXG18" s="376"/>
      <c r="TXH18" s="381"/>
      <c r="TXI18" s="381"/>
      <c r="TXJ18" s="382"/>
      <c r="TXK18" s="383"/>
      <c r="TXL18" s="383"/>
      <c r="TXM18" s="383"/>
      <c r="TXN18" s="383"/>
      <c r="TXO18" s="383"/>
      <c r="TXP18" s="383"/>
      <c r="TXQ18" s="380"/>
      <c r="TXR18" s="376"/>
      <c r="TXS18" s="376"/>
      <c r="TXT18" s="381"/>
      <c r="TXU18" s="381"/>
      <c r="TXV18" s="382"/>
      <c r="TXW18" s="383"/>
      <c r="TXX18" s="383"/>
      <c r="TXY18" s="383"/>
      <c r="TXZ18" s="383"/>
      <c r="TYA18" s="383"/>
      <c r="TYB18" s="383"/>
      <c r="TYC18" s="380"/>
      <c r="TYD18" s="376"/>
      <c r="TYE18" s="376"/>
      <c r="TYF18" s="381"/>
      <c r="TYG18" s="381"/>
      <c r="TYH18" s="382"/>
      <c r="TYI18" s="383"/>
      <c r="TYJ18" s="383"/>
      <c r="TYK18" s="383"/>
      <c r="TYL18" s="383"/>
      <c r="TYM18" s="383"/>
      <c r="TYN18" s="383"/>
      <c r="TYO18" s="380"/>
      <c r="TYP18" s="376"/>
      <c r="TYQ18" s="376"/>
      <c r="TYR18" s="381"/>
      <c r="TYS18" s="381"/>
      <c r="TYT18" s="382"/>
      <c r="TYU18" s="383"/>
      <c r="TYV18" s="383"/>
      <c r="TYW18" s="383"/>
      <c r="TYX18" s="383"/>
      <c r="TYY18" s="383"/>
      <c r="TYZ18" s="383"/>
      <c r="TZA18" s="380"/>
      <c r="TZB18" s="376"/>
      <c r="TZC18" s="376"/>
      <c r="TZD18" s="381"/>
      <c r="TZE18" s="381"/>
      <c r="TZF18" s="382"/>
      <c r="TZG18" s="383"/>
      <c r="TZH18" s="383"/>
      <c r="TZI18" s="383"/>
      <c r="TZJ18" s="383"/>
      <c r="TZK18" s="383"/>
      <c r="TZL18" s="383"/>
      <c r="TZM18" s="380"/>
      <c r="TZN18" s="376"/>
      <c r="TZO18" s="376"/>
      <c r="TZP18" s="381"/>
      <c r="TZQ18" s="381"/>
      <c r="TZR18" s="382"/>
      <c r="TZS18" s="383"/>
      <c r="TZT18" s="383"/>
      <c r="TZU18" s="383"/>
      <c r="TZV18" s="383"/>
      <c r="TZW18" s="383"/>
      <c r="TZX18" s="383"/>
      <c r="TZY18" s="380"/>
      <c r="TZZ18" s="376"/>
      <c r="UAA18" s="376"/>
      <c r="UAB18" s="381"/>
      <c r="UAC18" s="381"/>
      <c r="UAD18" s="382"/>
      <c r="UAE18" s="383"/>
      <c r="UAF18" s="383"/>
      <c r="UAG18" s="383"/>
      <c r="UAH18" s="383"/>
      <c r="UAI18" s="383"/>
      <c r="UAJ18" s="383"/>
      <c r="UAK18" s="380"/>
      <c r="UAL18" s="376"/>
      <c r="UAM18" s="376"/>
      <c r="UAN18" s="381"/>
      <c r="UAO18" s="381"/>
      <c r="UAP18" s="382"/>
      <c r="UAQ18" s="383"/>
      <c r="UAR18" s="383"/>
      <c r="UAS18" s="383"/>
      <c r="UAT18" s="383"/>
      <c r="UAU18" s="383"/>
      <c r="UAV18" s="383"/>
      <c r="UAW18" s="380"/>
      <c r="UAX18" s="376"/>
      <c r="UAY18" s="376"/>
      <c r="UAZ18" s="381"/>
      <c r="UBA18" s="381"/>
      <c r="UBB18" s="382"/>
      <c r="UBC18" s="383"/>
      <c r="UBD18" s="383"/>
      <c r="UBE18" s="383"/>
      <c r="UBF18" s="383"/>
      <c r="UBG18" s="383"/>
      <c r="UBH18" s="383"/>
      <c r="UBI18" s="380"/>
      <c r="UBJ18" s="376"/>
      <c r="UBK18" s="376"/>
      <c r="UBL18" s="381"/>
      <c r="UBM18" s="381"/>
      <c r="UBN18" s="382"/>
      <c r="UBO18" s="383"/>
      <c r="UBP18" s="383"/>
      <c r="UBQ18" s="383"/>
      <c r="UBR18" s="383"/>
      <c r="UBS18" s="383"/>
      <c r="UBT18" s="383"/>
      <c r="UBU18" s="380"/>
      <c r="UBV18" s="376"/>
      <c r="UBW18" s="376"/>
      <c r="UBX18" s="381"/>
      <c r="UBY18" s="381"/>
      <c r="UBZ18" s="382"/>
      <c r="UCA18" s="383"/>
      <c r="UCB18" s="383"/>
      <c r="UCC18" s="383"/>
      <c r="UCD18" s="383"/>
      <c r="UCE18" s="383"/>
      <c r="UCF18" s="383"/>
      <c r="UCG18" s="380"/>
      <c r="UCH18" s="376"/>
      <c r="UCI18" s="376"/>
      <c r="UCJ18" s="381"/>
      <c r="UCK18" s="381"/>
      <c r="UCL18" s="382"/>
      <c r="UCM18" s="383"/>
      <c r="UCN18" s="383"/>
      <c r="UCO18" s="383"/>
      <c r="UCP18" s="383"/>
      <c r="UCQ18" s="383"/>
      <c r="UCR18" s="383"/>
      <c r="UCS18" s="380"/>
      <c r="UCT18" s="376"/>
      <c r="UCU18" s="376"/>
      <c r="UCV18" s="381"/>
      <c r="UCW18" s="381"/>
      <c r="UCX18" s="382"/>
      <c r="UCY18" s="383"/>
      <c r="UCZ18" s="383"/>
      <c r="UDA18" s="383"/>
      <c r="UDB18" s="383"/>
      <c r="UDC18" s="383"/>
      <c r="UDD18" s="383"/>
      <c r="UDE18" s="380"/>
      <c r="UDF18" s="376"/>
      <c r="UDG18" s="376"/>
      <c r="UDH18" s="381"/>
      <c r="UDI18" s="381"/>
      <c r="UDJ18" s="382"/>
      <c r="UDK18" s="383"/>
      <c r="UDL18" s="383"/>
      <c r="UDM18" s="383"/>
      <c r="UDN18" s="383"/>
      <c r="UDO18" s="383"/>
      <c r="UDP18" s="383"/>
      <c r="UDQ18" s="380"/>
      <c r="UDR18" s="376"/>
      <c r="UDS18" s="376"/>
      <c r="UDT18" s="381"/>
      <c r="UDU18" s="381"/>
      <c r="UDV18" s="382"/>
      <c r="UDW18" s="383"/>
      <c r="UDX18" s="383"/>
      <c r="UDY18" s="383"/>
      <c r="UDZ18" s="383"/>
      <c r="UEA18" s="383"/>
      <c r="UEB18" s="383"/>
      <c r="UEC18" s="380"/>
      <c r="UED18" s="376"/>
      <c r="UEE18" s="376"/>
      <c r="UEF18" s="381"/>
      <c r="UEG18" s="381"/>
      <c r="UEH18" s="382"/>
      <c r="UEI18" s="383"/>
      <c r="UEJ18" s="383"/>
      <c r="UEK18" s="383"/>
      <c r="UEL18" s="383"/>
      <c r="UEM18" s="383"/>
      <c r="UEN18" s="383"/>
      <c r="UEO18" s="380"/>
      <c r="UEP18" s="376"/>
      <c r="UEQ18" s="376"/>
      <c r="UER18" s="381"/>
      <c r="UES18" s="381"/>
      <c r="UET18" s="382"/>
      <c r="UEU18" s="383"/>
      <c r="UEV18" s="383"/>
      <c r="UEW18" s="383"/>
      <c r="UEX18" s="383"/>
      <c r="UEY18" s="383"/>
      <c r="UEZ18" s="383"/>
      <c r="UFA18" s="380"/>
      <c r="UFB18" s="376"/>
      <c r="UFC18" s="376"/>
      <c r="UFD18" s="381"/>
      <c r="UFE18" s="381"/>
      <c r="UFF18" s="382"/>
      <c r="UFG18" s="383"/>
      <c r="UFH18" s="383"/>
      <c r="UFI18" s="383"/>
      <c r="UFJ18" s="383"/>
      <c r="UFK18" s="383"/>
      <c r="UFL18" s="383"/>
      <c r="UFM18" s="380"/>
      <c r="UFN18" s="376"/>
      <c r="UFO18" s="376"/>
      <c r="UFP18" s="381"/>
      <c r="UFQ18" s="381"/>
      <c r="UFR18" s="382"/>
      <c r="UFS18" s="383"/>
      <c r="UFT18" s="383"/>
      <c r="UFU18" s="383"/>
      <c r="UFV18" s="383"/>
      <c r="UFW18" s="383"/>
      <c r="UFX18" s="383"/>
      <c r="UFY18" s="380"/>
      <c r="UFZ18" s="376"/>
      <c r="UGA18" s="376"/>
      <c r="UGB18" s="381"/>
      <c r="UGC18" s="381"/>
      <c r="UGD18" s="382"/>
      <c r="UGE18" s="383"/>
      <c r="UGF18" s="383"/>
      <c r="UGG18" s="383"/>
      <c r="UGH18" s="383"/>
      <c r="UGI18" s="383"/>
      <c r="UGJ18" s="383"/>
      <c r="UGK18" s="380"/>
      <c r="UGL18" s="376"/>
      <c r="UGM18" s="376"/>
      <c r="UGN18" s="381"/>
      <c r="UGO18" s="381"/>
      <c r="UGP18" s="382"/>
      <c r="UGQ18" s="383"/>
      <c r="UGR18" s="383"/>
      <c r="UGS18" s="383"/>
      <c r="UGT18" s="383"/>
      <c r="UGU18" s="383"/>
      <c r="UGV18" s="383"/>
      <c r="UGW18" s="380"/>
      <c r="UGX18" s="376"/>
      <c r="UGY18" s="376"/>
      <c r="UGZ18" s="381"/>
      <c r="UHA18" s="381"/>
      <c r="UHB18" s="382"/>
      <c r="UHC18" s="383"/>
      <c r="UHD18" s="383"/>
      <c r="UHE18" s="383"/>
      <c r="UHF18" s="383"/>
      <c r="UHG18" s="383"/>
      <c r="UHH18" s="383"/>
      <c r="UHI18" s="380"/>
      <c r="UHJ18" s="376"/>
      <c r="UHK18" s="376"/>
      <c r="UHL18" s="381"/>
      <c r="UHM18" s="381"/>
      <c r="UHN18" s="382"/>
      <c r="UHO18" s="383"/>
      <c r="UHP18" s="383"/>
      <c r="UHQ18" s="383"/>
      <c r="UHR18" s="383"/>
      <c r="UHS18" s="383"/>
      <c r="UHT18" s="383"/>
      <c r="UHU18" s="380"/>
      <c r="UHV18" s="376"/>
      <c r="UHW18" s="376"/>
      <c r="UHX18" s="381"/>
      <c r="UHY18" s="381"/>
      <c r="UHZ18" s="382"/>
      <c r="UIA18" s="383"/>
      <c r="UIB18" s="383"/>
      <c r="UIC18" s="383"/>
      <c r="UID18" s="383"/>
      <c r="UIE18" s="383"/>
      <c r="UIF18" s="383"/>
      <c r="UIG18" s="380"/>
      <c r="UIH18" s="376"/>
      <c r="UII18" s="376"/>
      <c r="UIJ18" s="381"/>
      <c r="UIK18" s="381"/>
      <c r="UIL18" s="382"/>
      <c r="UIM18" s="383"/>
      <c r="UIN18" s="383"/>
      <c r="UIO18" s="383"/>
      <c r="UIP18" s="383"/>
      <c r="UIQ18" s="383"/>
      <c r="UIR18" s="383"/>
      <c r="UIS18" s="380"/>
      <c r="UIT18" s="376"/>
      <c r="UIU18" s="376"/>
      <c r="UIV18" s="381"/>
      <c r="UIW18" s="381"/>
      <c r="UIX18" s="382"/>
      <c r="UIY18" s="383"/>
      <c r="UIZ18" s="383"/>
      <c r="UJA18" s="383"/>
      <c r="UJB18" s="383"/>
      <c r="UJC18" s="383"/>
      <c r="UJD18" s="383"/>
      <c r="UJE18" s="380"/>
      <c r="UJF18" s="376"/>
      <c r="UJG18" s="376"/>
      <c r="UJH18" s="381"/>
      <c r="UJI18" s="381"/>
      <c r="UJJ18" s="382"/>
      <c r="UJK18" s="383"/>
      <c r="UJL18" s="383"/>
      <c r="UJM18" s="383"/>
      <c r="UJN18" s="383"/>
      <c r="UJO18" s="383"/>
      <c r="UJP18" s="383"/>
      <c r="UJQ18" s="380"/>
      <c r="UJR18" s="376"/>
      <c r="UJS18" s="376"/>
      <c r="UJT18" s="381"/>
      <c r="UJU18" s="381"/>
      <c r="UJV18" s="382"/>
      <c r="UJW18" s="383"/>
      <c r="UJX18" s="383"/>
      <c r="UJY18" s="383"/>
      <c r="UJZ18" s="383"/>
      <c r="UKA18" s="383"/>
      <c r="UKB18" s="383"/>
      <c r="UKC18" s="380"/>
      <c r="UKD18" s="376"/>
      <c r="UKE18" s="376"/>
      <c r="UKF18" s="381"/>
      <c r="UKG18" s="381"/>
      <c r="UKH18" s="382"/>
      <c r="UKI18" s="383"/>
      <c r="UKJ18" s="383"/>
      <c r="UKK18" s="383"/>
      <c r="UKL18" s="383"/>
      <c r="UKM18" s="383"/>
      <c r="UKN18" s="383"/>
      <c r="UKO18" s="380"/>
      <c r="UKP18" s="376"/>
      <c r="UKQ18" s="376"/>
      <c r="UKR18" s="381"/>
      <c r="UKS18" s="381"/>
      <c r="UKT18" s="382"/>
      <c r="UKU18" s="383"/>
      <c r="UKV18" s="383"/>
      <c r="UKW18" s="383"/>
      <c r="UKX18" s="383"/>
      <c r="UKY18" s="383"/>
      <c r="UKZ18" s="383"/>
      <c r="ULA18" s="380"/>
      <c r="ULB18" s="376"/>
      <c r="ULC18" s="376"/>
      <c r="ULD18" s="381"/>
      <c r="ULE18" s="381"/>
      <c r="ULF18" s="382"/>
      <c r="ULG18" s="383"/>
      <c r="ULH18" s="383"/>
      <c r="ULI18" s="383"/>
      <c r="ULJ18" s="383"/>
      <c r="ULK18" s="383"/>
      <c r="ULL18" s="383"/>
      <c r="ULM18" s="380"/>
      <c r="ULN18" s="376"/>
      <c r="ULO18" s="376"/>
      <c r="ULP18" s="381"/>
      <c r="ULQ18" s="381"/>
      <c r="ULR18" s="382"/>
      <c r="ULS18" s="383"/>
      <c r="ULT18" s="383"/>
      <c r="ULU18" s="383"/>
      <c r="ULV18" s="383"/>
      <c r="ULW18" s="383"/>
      <c r="ULX18" s="383"/>
      <c r="ULY18" s="380"/>
      <c r="ULZ18" s="376"/>
      <c r="UMA18" s="376"/>
      <c r="UMB18" s="381"/>
      <c r="UMC18" s="381"/>
      <c r="UMD18" s="382"/>
      <c r="UME18" s="383"/>
      <c r="UMF18" s="383"/>
      <c r="UMG18" s="383"/>
      <c r="UMH18" s="383"/>
      <c r="UMI18" s="383"/>
      <c r="UMJ18" s="383"/>
      <c r="UMK18" s="380"/>
      <c r="UML18" s="376"/>
      <c r="UMM18" s="376"/>
      <c r="UMN18" s="381"/>
      <c r="UMO18" s="381"/>
      <c r="UMP18" s="382"/>
      <c r="UMQ18" s="383"/>
      <c r="UMR18" s="383"/>
      <c r="UMS18" s="383"/>
      <c r="UMT18" s="383"/>
      <c r="UMU18" s="383"/>
      <c r="UMV18" s="383"/>
      <c r="UMW18" s="380"/>
      <c r="UMX18" s="376"/>
      <c r="UMY18" s="376"/>
      <c r="UMZ18" s="381"/>
      <c r="UNA18" s="381"/>
      <c r="UNB18" s="382"/>
      <c r="UNC18" s="383"/>
      <c r="UND18" s="383"/>
      <c r="UNE18" s="383"/>
      <c r="UNF18" s="383"/>
      <c r="UNG18" s="383"/>
      <c r="UNH18" s="383"/>
      <c r="UNI18" s="380"/>
      <c r="UNJ18" s="376"/>
      <c r="UNK18" s="376"/>
      <c r="UNL18" s="381"/>
      <c r="UNM18" s="381"/>
      <c r="UNN18" s="382"/>
      <c r="UNO18" s="383"/>
      <c r="UNP18" s="383"/>
      <c r="UNQ18" s="383"/>
      <c r="UNR18" s="383"/>
      <c r="UNS18" s="383"/>
      <c r="UNT18" s="383"/>
      <c r="UNU18" s="380"/>
      <c r="UNV18" s="376"/>
      <c r="UNW18" s="376"/>
      <c r="UNX18" s="381"/>
      <c r="UNY18" s="381"/>
      <c r="UNZ18" s="382"/>
      <c r="UOA18" s="383"/>
      <c r="UOB18" s="383"/>
      <c r="UOC18" s="383"/>
      <c r="UOD18" s="383"/>
      <c r="UOE18" s="383"/>
      <c r="UOF18" s="383"/>
      <c r="UOG18" s="380"/>
      <c r="UOH18" s="376"/>
      <c r="UOI18" s="376"/>
      <c r="UOJ18" s="381"/>
      <c r="UOK18" s="381"/>
      <c r="UOL18" s="382"/>
      <c r="UOM18" s="383"/>
      <c r="UON18" s="383"/>
      <c r="UOO18" s="383"/>
      <c r="UOP18" s="383"/>
      <c r="UOQ18" s="383"/>
      <c r="UOR18" s="383"/>
      <c r="UOS18" s="380"/>
      <c r="UOT18" s="376"/>
      <c r="UOU18" s="376"/>
      <c r="UOV18" s="381"/>
      <c r="UOW18" s="381"/>
      <c r="UOX18" s="382"/>
      <c r="UOY18" s="383"/>
      <c r="UOZ18" s="383"/>
      <c r="UPA18" s="383"/>
      <c r="UPB18" s="383"/>
      <c r="UPC18" s="383"/>
      <c r="UPD18" s="383"/>
      <c r="UPE18" s="380"/>
      <c r="UPF18" s="376"/>
      <c r="UPG18" s="376"/>
      <c r="UPH18" s="381"/>
      <c r="UPI18" s="381"/>
      <c r="UPJ18" s="382"/>
      <c r="UPK18" s="383"/>
      <c r="UPL18" s="383"/>
      <c r="UPM18" s="383"/>
      <c r="UPN18" s="383"/>
      <c r="UPO18" s="383"/>
      <c r="UPP18" s="383"/>
      <c r="UPQ18" s="380"/>
      <c r="UPR18" s="376"/>
      <c r="UPS18" s="376"/>
      <c r="UPT18" s="381"/>
      <c r="UPU18" s="381"/>
      <c r="UPV18" s="382"/>
      <c r="UPW18" s="383"/>
      <c r="UPX18" s="383"/>
      <c r="UPY18" s="383"/>
      <c r="UPZ18" s="383"/>
      <c r="UQA18" s="383"/>
      <c r="UQB18" s="383"/>
      <c r="UQC18" s="380"/>
      <c r="UQD18" s="376"/>
      <c r="UQE18" s="376"/>
      <c r="UQF18" s="381"/>
      <c r="UQG18" s="381"/>
      <c r="UQH18" s="382"/>
      <c r="UQI18" s="383"/>
      <c r="UQJ18" s="383"/>
      <c r="UQK18" s="383"/>
      <c r="UQL18" s="383"/>
      <c r="UQM18" s="383"/>
      <c r="UQN18" s="383"/>
      <c r="UQO18" s="380"/>
      <c r="UQP18" s="376"/>
      <c r="UQQ18" s="376"/>
      <c r="UQR18" s="381"/>
      <c r="UQS18" s="381"/>
      <c r="UQT18" s="382"/>
      <c r="UQU18" s="383"/>
      <c r="UQV18" s="383"/>
      <c r="UQW18" s="383"/>
      <c r="UQX18" s="383"/>
      <c r="UQY18" s="383"/>
      <c r="UQZ18" s="383"/>
      <c r="URA18" s="380"/>
      <c r="URB18" s="376"/>
      <c r="URC18" s="376"/>
      <c r="URD18" s="381"/>
      <c r="URE18" s="381"/>
      <c r="URF18" s="382"/>
      <c r="URG18" s="383"/>
      <c r="URH18" s="383"/>
      <c r="URI18" s="383"/>
      <c r="URJ18" s="383"/>
      <c r="URK18" s="383"/>
      <c r="URL18" s="383"/>
      <c r="URM18" s="380"/>
      <c r="URN18" s="376"/>
      <c r="URO18" s="376"/>
      <c r="URP18" s="381"/>
      <c r="URQ18" s="381"/>
      <c r="URR18" s="382"/>
      <c r="URS18" s="383"/>
      <c r="URT18" s="383"/>
      <c r="URU18" s="383"/>
      <c r="URV18" s="383"/>
      <c r="URW18" s="383"/>
      <c r="URX18" s="383"/>
      <c r="URY18" s="380"/>
      <c r="URZ18" s="376"/>
      <c r="USA18" s="376"/>
      <c r="USB18" s="381"/>
      <c r="USC18" s="381"/>
      <c r="USD18" s="382"/>
      <c r="USE18" s="383"/>
      <c r="USF18" s="383"/>
      <c r="USG18" s="383"/>
      <c r="USH18" s="383"/>
      <c r="USI18" s="383"/>
      <c r="USJ18" s="383"/>
      <c r="USK18" s="380"/>
      <c r="USL18" s="376"/>
      <c r="USM18" s="376"/>
      <c r="USN18" s="381"/>
      <c r="USO18" s="381"/>
      <c r="USP18" s="382"/>
      <c r="USQ18" s="383"/>
      <c r="USR18" s="383"/>
      <c r="USS18" s="383"/>
      <c r="UST18" s="383"/>
      <c r="USU18" s="383"/>
      <c r="USV18" s="383"/>
      <c r="USW18" s="380"/>
      <c r="USX18" s="376"/>
      <c r="USY18" s="376"/>
      <c r="USZ18" s="381"/>
      <c r="UTA18" s="381"/>
      <c r="UTB18" s="382"/>
      <c r="UTC18" s="383"/>
      <c r="UTD18" s="383"/>
      <c r="UTE18" s="383"/>
      <c r="UTF18" s="383"/>
      <c r="UTG18" s="383"/>
      <c r="UTH18" s="383"/>
      <c r="UTI18" s="380"/>
      <c r="UTJ18" s="376"/>
      <c r="UTK18" s="376"/>
      <c r="UTL18" s="381"/>
      <c r="UTM18" s="381"/>
      <c r="UTN18" s="382"/>
      <c r="UTO18" s="383"/>
      <c r="UTP18" s="383"/>
      <c r="UTQ18" s="383"/>
      <c r="UTR18" s="383"/>
      <c r="UTS18" s="383"/>
      <c r="UTT18" s="383"/>
      <c r="UTU18" s="380"/>
      <c r="UTV18" s="376"/>
      <c r="UTW18" s="376"/>
      <c r="UTX18" s="381"/>
      <c r="UTY18" s="381"/>
      <c r="UTZ18" s="382"/>
      <c r="UUA18" s="383"/>
      <c r="UUB18" s="383"/>
      <c r="UUC18" s="383"/>
      <c r="UUD18" s="383"/>
      <c r="UUE18" s="383"/>
      <c r="UUF18" s="383"/>
      <c r="UUG18" s="380"/>
      <c r="UUH18" s="376"/>
      <c r="UUI18" s="376"/>
      <c r="UUJ18" s="381"/>
      <c r="UUK18" s="381"/>
      <c r="UUL18" s="382"/>
      <c r="UUM18" s="383"/>
      <c r="UUN18" s="383"/>
      <c r="UUO18" s="383"/>
      <c r="UUP18" s="383"/>
      <c r="UUQ18" s="383"/>
      <c r="UUR18" s="383"/>
      <c r="UUS18" s="380"/>
      <c r="UUT18" s="376"/>
      <c r="UUU18" s="376"/>
      <c r="UUV18" s="381"/>
      <c r="UUW18" s="381"/>
      <c r="UUX18" s="382"/>
      <c r="UUY18" s="383"/>
      <c r="UUZ18" s="383"/>
      <c r="UVA18" s="383"/>
      <c r="UVB18" s="383"/>
      <c r="UVC18" s="383"/>
      <c r="UVD18" s="383"/>
      <c r="UVE18" s="380"/>
      <c r="UVF18" s="376"/>
      <c r="UVG18" s="376"/>
      <c r="UVH18" s="381"/>
      <c r="UVI18" s="381"/>
      <c r="UVJ18" s="382"/>
      <c r="UVK18" s="383"/>
      <c r="UVL18" s="383"/>
      <c r="UVM18" s="383"/>
      <c r="UVN18" s="383"/>
      <c r="UVO18" s="383"/>
      <c r="UVP18" s="383"/>
      <c r="UVQ18" s="380"/>
      <c r="UVR18" s="376"/>
      <c r="UVS18" s="376"/>
      <c r="UVT18" s="381"/>
      <c r="UVU18" s="381"/>
      <c r="UVV18" s="382"/>
      <c r="UVW18" s="383"/>
      <c r="UVX18" s="383"/>
      <c r="UVY18" s="383"/>
      <c r="UVZ18" s="383"/>
      <c r="UWA18" s="383"/>
      <c r="UWB18" s="383"/>
      <c r="UWC18" s="380"/>
      <c r="UWD18" s="376"/>
      <c r="UWE18" s="376"/>
      <c r="UWF18" s="381"/>
      <c r="UWG18" s="381"/>
      <c r="UWH18" s="382"/>
      <c r="UWI18" s="383"/>
      <c r="UWJ18" s="383"/>
      <c r="UWK18" s="383"/>
      <c r="UWL18" s="383"/>
      <c r="UWM18" s="383"/>
      <c r="UWN18" s="383"/>
      <c r="UWO18" s="380"/>
      <c r="UWP18" s="376"/>
      <c r="UWQ18" s="376"/>
      <c r="UWR18" s="381"/>
      <c r="UWS18" s="381"/>
      <c r="UWT18" s="382"/>
      <c r="UWU18" s="383"/>
      <c r="UWV18" s="383"/>
      <c r="UWW18" s="383"/>
      <c r="UWX18" s="383"/>
      <c r="UWY18" s="383"/>
      <c r="UWZ18" s="383"/>
      <c r="UXA18" s="380"/>
      <c r="UXB18" s="376"/>
      <c r="UXC18" s="376"/>
      <c r="UXD18" s="381"/>
      <c r="UXE18" s="381"/>
      <c r="UXF18" s="382"/>
      <c r="UXG18" s="383"/>
      <c r="UXH18" s="383"/>
      <c r="UXI18" s="383"/>
      <c r="UXJ18" s="383"/>
      <c r="UXK18" s="383"/>
      <c r="UXL18" s="383"/>
      <c r="UXM18" s="380"/>
      <c r="UXN18" s="376"/>
      <c r="UXO18" s="376"/>
      <c r="UXP18" s="381"/>
      <c r="UXQ18" s="381"/>
      <c r="UXR18" s="382"/>
      <c r="UXS18" s="383"/>
      <c r="UXT18" s="383"/>
      <c r="UXU18" s="383"/>
      <c r="UXV18" s="383"/>
      <c r="UXW18" s="383"/>
      <c r="UXX18" s="383"/>
      <c r="UXY18" s="380"/>
      <c r="UXZ18" s="376"/>
      <c r="UYA18" s="376"/>
      <c r="UYB18" s="381"/>
      <c r="UYC18" s="381"/>
      <c r="UYD18" s="382"/>
      <c r="UYE18" s="383"/>
      <c r="UYF18" s="383"/>
      <c r="UYG18" s="383"/>
      <c r="UYH18" s="383"/>
      <c r="UYI18" s="383"/>
      <c r="UYJ18" s="383"/>
      <c r="UYK18" s="380"/>
      <c r="UYL18" s="376"/>
      <c r="UYM18" s="376"/>
      <c r="UYN18" s="381"/>
      <c r="UYO18" s="381"/>
      <c r="UYP18" s="382"/>
      <c r="UYQ18" s="383"/>
      <c r="UYR18" s="383"/>
      <c r="UYS18" s="383"/>
      <c r="UYT18" s="383"/>
      <c r="UYU18" s="383"/>
      <c r="UYV18" s="383"/>
      <c r="UYW18" s="380"/>
      <c r="UYX18" s="376"/>
      <c r="UYY18" s="376"/>
      <c r="UYZ18" s="381"/>
      <c r="UZA18" s="381"/>
      <c r="UZB18" s="382"/>
      <c r="UZC18" s="383"/>
      <c r="UZD18" s="383"/>
      <c r="UZE18" s="383"/>
      <c r="UZF18" s="383"/>
      <c r="UZG18" s="383"/>
      <c r="UZH18" s="383"/>
      <c r="UZI18" s="380"/>
      <c r="UZJ18" s="376"/>
      <c r="UZK18" s="376"/>
      <c r="UZL18" s="381"/>
      <c r="UZM18" s="381"/>
      <c r="UZN18" s="382"/>
      <c r="UZO18" s="383"/>
      <c r="UZP18" s="383"/>
      <c r="UZQ18" s="383"/>
      <c r="UZR18" s="383"/>
      <c r="UZS18" s="383"/>
      <c r="UZT18" s="383"/>
      <c r="UZU18" s="380"/>
      <c r="UZV18" s="376"/>
      <c r="UZW18" s="376"/>
      <c r="UZX18" s="381"/>
      <c r="UZY18" s="381"/>
      <c r="UZZ18" s="382"/>
      <c r="VAA18" s="383"/>
      <c r="VAB18" s="383"/>
      <c r="VAC18" s="383"/>
      <c r="VAD18" s="383"/>
      <c r="VAE18" s="383"/>
      <c r="VAF18" s="383"/>
      <c r="VAG18" s="380"/>
      <c r="VAH18" s="376"/>
      <c r="VAI18" s="376"/>
      <c r="VAJ18" s="381"/>
      <c r="VAK18" s="381"/>
      <c r="VAL18" s="382"/>
      <c r="VAM18" s="383"/>
      <c r="VAN18" s="383"/>
      <c r="VAO18" s="383"/>
      <c r="VAP18" s="383"/>
      <c r="VAQ18" s="383"/>
      <c r="VAR18" s="383"/>
      <c r="VAS18" s="380"/>
      <c r="VAT18" s="376"/>
      <c r="VAU18" s="376"/>
      <c r="VAV18" s="381"/>
      <c r="VAW18" s="381"/>
      <c r="VAX18" s="382"/>
      <c r="VAY18" s="383"/>
      <c r="VAZ18" s="383"/>
      <c r="VBA18" s="383"/>
      <c r="VBB18" s="383"/>
      <c r="VBC18" s="383"/>
      <c r="VBD18" s="383"/>
      <c r="VBE18" s="380"/>
      <c r="VBF18" s="376"/>
      <c r="VBG18" s="376"/>
      <c r="VBH18" s="381"/>
      <c r="VBI18" s="381"/>
      <c r="VBJ18" s="382"/>
      <c r="VBK18" s="383"/>
      <c r="VBL18" s="383"/>
      <c r="VBM18" s="383"/>
      <c r="VBN18" s="383"/>
      <c r="VBO18" s="383"/>
      <c r="VBP18" s="383"/>
      <c r="VBQ18" s="380"/>
      <c r="VBR18" s="376"/>
      <c r="VBS18" s="376"/>
      <c r="VBT18" s="381"/>
      <c r="VBU18" s="381"/>
      <c r="VBV18" s="382"/>
      <c r="VBW18" s="383"/>
      <c r="VBX18" s="383"/>
      <c r="VBY18" s="383"/>
      <c r="VBZ18" s="383"/>
      <c r="VCA18" s="383"/>
      <c r="VCB18" s="383"/>
      <c r="VCC18" s="380"/>
      <c r="VCD18" s="376"/>
      <c r="VCE18" s="376"/>
      <c r="VCF18" s="381"/>
      <c r="VCG18" s="381"/>
      <c r="VCH18" s="382"/>
      <c r="VCI18" s="383"/>
      <c r="VCJ18" s="383"/>
      <c r="VCK18" s="383"/>
      <c r="VCL18" s="383"/>
      <c r="VCM18" s="383"/>
      <c r="VCN18" s="383"/>
      <c r="VCO18" s="380"/>
      <c r="VCP18" s="376"/>
      <c r="VCQ18" s="376"/>
      <c r="VCR18" s="381"/>
      <c r="VCS18" s="381"/>
      <c r="VCT18" s="382"/>
      <c r="VCU18" s="383"/>
      <c r="VCV18" s="383"/>
      <c r="VCW18" s="383"/>
      <c r="VCX18" s="383"/>
      <c r="VCY18" s="383"/>
      <c r="VCZ18" s="383"/>
      <c r="VDA18" s="380"/>
      <c r="VDB18" s="376"/>
      <c r="VDC18" s="376"/>
      <c r="VDD18" s="381"/>
      <c r="VDE18" s="381"/>
      <c r="VDF18" s="382"/>
      <c r="VDG18" s="383"/>
      <c r="VDH18" s="383"/>
      <c r="VDI18" s="383"/>
      <c r="VDJ18" s="383"/>
      <c r="VDK18" s="383"/>
      <c r="VDL18" s="383"/>
      <c r="VDM18" s="380"/>
      <c r="VDN18" s="376"/>
      <c r="VDO18" s="376"/>
      <c r="VDP18" s="381"/>
      <c r="VDQ18" s="381"/>
      <c r="VDR18" s="382"/>
      <c r="VDS18" s="383"/>
      <c r="VDT18" s="383"/>
      <c r="VDU18" s="383"/>
      <c r="VDV18" s="383"/>
      <c r="VDW18" s="383"/>
      <c r="VDX18" s="383"/>
      <c r="VDY18" s="380"/>
      <c r="VDZ18" s="376"/>
      <c r="VEA18" s="376"/>
      <c r="VEB18" s="381"/>
      <c r="VEC18" s="381"/>
      <c r="VED18" s="382"/>
      <c r="VEE18" s="383"/>
      <c r="VEF18" s="383"/>
      <c r="VEG18" s="383"/>
      <c r="VEH18" s="383"/>
      <c r="VEI18" s="383"/>
      <c r="VEJ18" s="383"/>
      <c r="VEK18" s="380"/>
      <c r="VEL18" s="376"/>
      <c r="VEM18" s="376"/>
      <c r="VEN18" s="381"/>
      <c r="VEO18" s="381"/>
      <c r="VEP18" s="382"/>
      <c r="VEQ18" s="383"/>
      <c r="VER18" s="383"/>
      <c r="VES18" s="383"/>
      <c r="VET18" s="383"/>
      <c r="VEU18" s="383"/>
      <c r="VEV18" s="383"/>
      <c r="VEW18" s="380"/>
      <c r="VEX18" s="376"/>
      <c r="VEY18" s="376"/>
      <c r="VEZ18" s="381"/>
      <c r="VFA18" s="381"/>
      <c r="VFB18" s="382"/>
      <c r="VFC18" s="383"/>
      <c r="VFD18" s="383"/>
      <c r="VFE18" s="383"/>
      <c r="VFF18" s="383"/>
      <c r="VFG18" s="383"/>
      <c r="VFH18" s="383"/>
      <c r="VFI18" s="380"/>
      <c r="VFJ18" s="376"/>
      <c r="VFK18" s="376"/>
      <c r="VFL18" s="381"/>
      <c r="VFM18" s="381"/>
      <c r="VFN18" s="382"/>
      <c r="VFO18" s="383"/>
      <c r="VFP18" s="383"/>
      <c r="VFQ18" s="383"/>
      <c r="VFR18" s="383"/>
      <c r="VFS18" s="383"/>
      <c r="VFT18" s="383"/>
      <c r="VFU18" s="380"/>
      <c r="VFV18" s="376"/>
      <c r="VFW18" s="376"/>
      <c r="VFX18" s="381"/>
      <c r="VFY18" s="381"/>
      <c r="VFZ18" s="382"/>
      <c r="VGA18" s="383"/>
      <c r="VGB18" s="383"/>
      <c r="VGC18" s="383"/>
      <c r="VGD18" s="383"/>
      <c r="VGE18" s="383"/>
      <c r="VGF18" s="383"/>
      <c r="VGG18" s="380"/>
      <c r="VGH18" s="376"/>
      <c r="VGI18" s="376"/>
      <c r="VGJ18" s="381"/>
      <c r="VGK18" s="381"/>
      <c r="VGL18" s="382"/>
      <c r="VGM18" s="383"/>
      <c r="VGN18" s="383"/>
      <c r="VGO18" s="383"/>
      <c r="VGP18" s="383"/>
      <c r="VGQ18" s="383"/>
      <c r="VGR18" s="383"/>
      <c r="VGS18" s="380"/>
      <c r="VGT18" s="376"/>
      <c r="VGU18" s="376"/>
      <c r="VGV18" s="381"/>
      <c r="VGW18" s="381"/>
      <c r="VGX18" s="382"/>
      <c r="VGY18" s="383"/>
      <c r="VGZ18" s="383"/>
      <c r="VHA18" s="383"/>
      <c r="VHB18" s="383"/>
      <c r="VHC18" s="383"/>
      <c r="VHD18" s="383"/>
      <c r="VHE18" s="380"/>
      <c r="VHF18" s="376"/>
      <c r="VHG18" s="376"/>
      <c r="VHH18" s="381"/>
      <c r="VHI18" s="381"/>
      <c r="VHJ18" s="382"/>
      <c r="VHK18" s="383"/>
      <c r="VHL18" s="383"/>
      <c r="VHM18" s="383"/>
      <c r="VHN18" s="383"/>
      <c r="VHO18" s="383"/>
      <c r="VHP18" s="383"/>
      <c r="VHQ18" s="380"/>
      <c r="VHR18" s="376"/>
      <c r="VHS18" s="376"/>
      <c r="VHT18" s="381"/>
      <c r="VHU18" s="381"/>
      <c r="VHV18" s="382"/>
      <c r="VHW18" s="383"/>
      <c r="VHX18" s="383"/>
      <c r="VHY18" s="383"/>
      <c r="VHZ18" s="383"/>
      <c r="VIA18" s="383"/>
      <c r="VIB18" s="383"/>
      <c r="VIC18" s="380"/>
      <c r="VID18" s="376"/>
      <c r="VIE18" s="376"/>
      <c r="VIF18" s="381"/>
      <c r="VIG18" s="381"/>
      <c r="VIH18" s="382"/>
      <c r="VII18" s="383"/>
      <c r="VIJ18" s="383"/>
      <c r="VIK18" s="383"/>
      <c r="VIL18" s="383"/>
      <c r="VIM18" s="383"/>
      <c r="VIN18" s="383"/>
      <c r="VIO18" s="380"/>
      <c r="VIP18" s="376"/>
      <c r="VIQ18" s="376"/>
      <c r="VIR18" s="381"/>
      <c r="VIS18" s="381"/>
      <c r="VIT18" s="382"/>
      <c r="VIU18" s="383"/>
      <c r="VIV18" s="383"/>
      <c r="VIW18" s="383"/>
      <c r="VIX18" s="383"/>
      <c r="VIY18" s="383"/>
      <c r="VIZ18" s="383"/>
      <c r="VJA18" s="380"/>
      <c r="VJB18" s="376"/>
      <c r="VJC18" s="376"/>
      <c r="VJD18" s="381"/>
      <c r="VJE18" s="381"/>
      <c r="VJF18" s="382"/>
      <c r="VJG18" s="383"/>
      <c r="VJH18" s="383"/>
      <c r="VJI18" s="383"/>
      <c r="VJJ18" s="383"/>
      <c r="VJK18" s="383"/>
      <c r="VJL18" s="383"/>
      <c r="VJM18" s="380"/>
      <c r="VJN18" s="376"/>
      <c r="VJO18" s="376"/>
      <c r="VJP18" s="381"/>
      <c r="VJQ18" s="381"/>
      <c r="VJR18" s="382"/>
      <c r="VJS18" s="383"/>
      <c r="VJT18" s="383"/>
      <c r="VJU18" s="383"/>
      <c r="VJV18" s="383"/>
      <c r="VJW18" s="383"/>
      <c r="VJX18" s="383"/>
      <c r="VJY18" s="380"/>
      <c r="VJZ18" s="376"/>
      <c r="VKA18" s="376"/>
      <c r="VKB18" s="381"/>
      <c r="VKC18" s="381"/>
      <c r="VKD18" s="382"/>
      <c r="VKE18" s="383"/>
      <c r="VKF18" s="383"/>
      <c r="VKG18" s="383"/>
      <c r="VKH18" s="383"/>
      <c r="VKI18" s="383"/>
      <c r="VKJ18" s="383"/>
      <c r="VKK18" s="380"/>
      <c r="VKL18" s="376"/>
      <c r="VKM18" s="376"/>
      <c r="VKN18" s="381"/>
      <c r="VKO18" s="381"/>
      <c r="VKP18" s="382"/>
      <c r="VKQ18" s="383"/>
      <c r="VKR18" s="383"/>
      <c r="VKS18" s="383"/>
      <c r="VKT18" s="383"/>
      <c r="VKU18" s="383"/>
      <c r="VKV18" s="383"/>
      <c r="VKW18" s="380"/>
      <c r="VKX18" s="376"/>
      <c r="VKY18" s="376"/>
      <c r="VKZ18" s="381"/>
      <c r="VLA18" s="381"/>
      <c r="VLB18" s="382"/>
      <c r="VLC18" s="383"/>
      <c r="VLD18" s="383"/>
      <c r="VLE18" s="383"/>
      <c r="VLF18" s="383"/>
      <c r="VLG18" s="383"/>
      <c r="VLH18" s="383"/>
      <c r="VLI18" s="380"/>
      <c r="VLJ18" s="376"/>
      <c r="VLK18" s="376"/>
      <c r="VLL18" s="381"/>
      <c r="VLM18" s="381"/>
      <c r="VLN18" s="382"/>
      <c r="VLO18" s="383"/>
      <c r="VLP18" s="383"/>
      <c r="VLQ18" s="383"/>
      <c r="VLR18" s="383"/>
      <c r="VLS18" s="383"/>
      <c r="VLT18" s="383"/>
      <c r="VLU18" s="380"/>
      <c r="VLV18" s="376"/>
      <c r="VLW18" s="376"/>
      <c r="VLX18" s="381"/>
      <c r="VLY18" s="381"/>
      <c r="VLZ18" s="382"/>
      <c r="VMA18" s="383"/>
      <c r="VMB18" s="383"/>
      <c r="VMC18" s="383"/>
      <c r="VMD18" s="383"/>
      <c r="VME18" s="383"/>
      <c r="VMF18" s="383"/>
      <c r="VMG18" s="380"/>
      <c r="VMH18" s="376"/>
      <c r="VMI18" s="376"/>
      <c r="VMJ18" s="381"/>
      <c r="VMK18" s="381"/>
      <c r="VML18" s="382"/>
      <c r="VMM18" s="383"/>
      <c r="VMN18" s="383"/>
      <c r="VMO18" s="383"/>
      <c r="VMP18" s="383"/>
      <c r="VMQ18" s="383"/>
      <c r="VMR18" s="383"/>
      <c r="VMS18" s="380"/>
      <c r="VMT18" s="376"/>
      <c r="VMU18" s="376"/>
      <c r="VMV18" s="381"/>
      <c r="VMW18" s="381"/>
      <c r="VMX18" s="382"/>
      <c r="VMY18" s="383"/>
      <c r="VMZ18" s="383"/>
      <c r="VNA18" s="383"/>
      <c r="VNB18" s="383"/>
      <c r="VNC18" s="383"/>
      <c r="VND18" s="383"/>
      <c r="VNE18" s="380"/>
      <c r="VNF18" s="376"/>
      <c r="VNG18" s="376"/>
      <c r="VNH18" s="381"/>
      <c r="VNI18" s="381"/>
      <c r="VNJ18" s="382"/>
      <c r="VNK18" s="383"/>
      <c r="VNL18" s="383"/>
      <c r="VNM18" s="383"/>
      <c r="VNN18" s="383"/>
      <c r="VNO18" s="383"/>
      <c r="VNP18" s="383"/>
      <c r="VNQ18" s="380"/>
      <c r="VNR18" s="376"/>
      <c r="VNS18" s="376"/>
      <c r="VNT18" s="381"/>
      <c r="VNU18" s="381"/>
      <c r="VNV18" s="382"/>
      <c r="VNW18" s="383"/>
      <c r="VNX18" s="383"/>
      <c r="VNY18" s="383"/>
      <c r="VNZ18" s="383"/>
      <c r="VOA18" s="383"/>
      <c r="VOB18" s="383"/>
      <c r="VOC18" s="380"/>
      <c r="VOD18" s="376"/>
      <c r="VOE18" s="376"/>
      <c r="VOF18" s="381"/>
      <c r="VOG18" s="381"/>
      <c r="VOH18" s="382"/>
      <c r="VOI18" s="383"/>
      <c r="VOJ18" s="383"/>
      <c r="VOK18" s="383"/>
      <c r="VOL18" s="383"/>
      <c r="VOM18" s="383"/>
      <c r="VON18" s="383"/>
      <c r="VOO18" s="380"/>
      <c r="VOP18" s="376"/>
      <c r="VOQ18" s="376"/>
      <c r="VOR18" s="381"/>
      <c r="VOS18" s="381"/>
      <c r="VOT18" s="382"/>
      <c r="VOU18" s="383"/>
      <c r="VOV18" s="383"/>
      <c r="VOW18" s="383"/>
      <c r="VOX18" s="383"/>
      <c r="VOY18" s="383"/>
      <c r="VOZ18" s="383"/>
      <c r="VPA18" s="380"/>
      <c r="VPB18" s="376"/>
      <c r="VPC18" s="376"/>
      <c r="VPD18" s="381"/>
      <c r="VPE18" s="381"/>
      <c r="VPF18" s="382"/>
      <c r="VPG18" s="383"/>
      <c r="VPH18" s="383"/>
      <c r="VPI18" s="383"/>
      <c r="VPJ18" s="383"/>
      <c r="VPK18" s="383"/>
      <c r="VPL18" s="383"/>
      <c r="VPM18" s="380"/>
      <c r="VPN18" s="376"/>
      <c r="VPO18" s="376"/>
      <c r="VPP18" s="381"/>
      <c r="VPQ18" s="381"/>
      <c r="VPR18" s="382"/>
      <c r="VPS18" s="383"/>
      <c r="VPT18" s="383"/>
      <c r="VPU18" s="383"/>
      <c r="VPV18" s="383"/>
      <c r="VPW18" s="383"/>
      <c r="VPX18" s="383"/>
      <c r="VPY18" s="380"/>
      <c r="VPZ18" s="376"/>
      <c r="VQA18" s="376"/>
      <c r="VQB18" s="381"/>
      <c r="VQC18" s="381"/>
      <c r="VQD18" s="382"/>
      <c r="VQE18" s="383"/>
      <c r="VQF18" s="383"/>
      <c r="VQG18" s="383"/>
      <c r="VQH18" s="383"/>
      <c r="VQI18" s="383"/>
      <c r="VQJ18" s="383"/>
      <c r="VQK18" s="380"/>
      <c r="VQL18" s="376"/>
      <c r="VQM18" s="376"/>
      <c r="VQN18" s="381"/>
      <c r="VQO18" s="381"/>
      <c r="VQP18" s="382"/>
      <c r="VQQ18" s="383"/>
      <c r="VQR18" s="383"/>
      <c r="VQS18" s="383"/>
      <c r="VQT18" s="383"/>
      <c r="VQU18" s="383"/>
      <c r="VQV18" s="383"/>
      <c r="VQW18" s="380"/>
      <c r="VQX18" s="376"/>
      <c r="VQY18" s="376"/>
      <c r="VQZ18" s="381"/>
      <c r="VRA18" s="381"/>
      <c r="VRB18" s="382"/>
      <c r="VRC18" s="383"/>
      <c r="VRD18" s="383"/>
      <c r="VRE18" s="383"/>
      <c r="VRF18" s="383"/>
      <c r="VRG18" s="383"/>
      <c r="VRH18" s="383"/>
      <c r="VRI18" s="380"/>
      <c r="VRJ18" s="376"/>
      <c r="VRK18" s="376"/>
      <c r="VRL18" s="381"/>
      <c r="VRM18" s="381"/>
      <c r="VRN18" s="382"/>
      <c r="VRO18" s="383"/>
      <c r="VRP18" s="383"/>
      <c r="VRQ18" s="383"/>
      <c r="VRR18" s="383"/>
      <c r="VRS18" s="383"/>
      <c r="VRT18" s="383"/>
      <c r="VRU18" s="380"/>
      <c r="VRV18" s="376"/>
      <c r="VRW18" s="376"/>
      <c r="VRX18" s="381"/>
      <c r="VRY18" s="381"/>
      <c r="VRZ18" s="382"/>
      <c r="VSA18" s="383"/>
      <c r="VSB18" s="383"/>
      <c r="VSC18" s="383"/>
      <c r="VSD18" s="383"/>
      <c r="VSE18" s="383"/>
      <c r="VSF18" s="383"/>
      <c r="VSG18" s="380"/>
      <c r="VSH18" s="376"/>
      <c r="VSI18" s="376"/>
      <c r="VSJ18" s="381"/>
      <c r="VSK18" s="381"/>
      <c r="VSL18" s="382"/>
      <c r="VSM18" s="383"/>
      <c r="VSN18" s="383"/>
      <c r="VSO18" s="383"/>
      <c r="VSP18" s="383"/>
      <c r="VSQ18" s="383"/>
      <c r="VSR18" s="383"/>
      <c r="VSS18" s="380"/>
      <c r="VST18" s="376"/>
      <c r="VSU18" s="376"/>
      <c r="VSV18" s="381"/>
      <c r="VSW18" s="381"/>
      <c r="VSX18" s="382"/>
      <c r="VSY18" s="383"/>
      <c r="VSZ18" s="383"/>
      <c r="VTA18" s="383"/>
      <c r="VTB18" s="383"/>
      <c r="VTC18" s="383"/>
      <c r="VTD18" s="383"/>
      <c r="VTE18" s="380"/>
      <c r="VTF18" s="376"/>
      <c r="VTG18" s="376"/>
      <c r="VTH18" s="381"/>
      <c r="VTI18" s="381"/>
      <c r="VTJ18" s="382"/>
      <c r="VTK18" s="383"/>
      <c r="VTL18" s="383"/>
      <c r="VTM18" s="383"/>
      <c r="VTN18" s="383"/>
      <c r="VTO18" s="383"/>
      <c r="VTP18" s="383"/>
      <c r="VTQ18" s="380"/>
      <c r="VTR18" s="376"/>
      <c r="VTS18" s="376"/>
      <c r="VTT18" s="381"/>
      <c r="VTU18" s="381"/>
      <c r="VTV18" s="382"/>
      <c r="VTW18" s="383"/>
      <c r="VTX18" s="383"/>
      <c r="VTY18" s="383"/>
      <c r="VTZ18" s="383"/>
      <c r="VUA18" s="383"/>
      <c r="VUB18" s="383"/>
      <c r="VUC18" s="380"/>
      <c r="VUD18" s="376"/>
      <c r="VUE18" s="376"/>
      <c r="VUF18" s="381"/>
      <c r="VUG18" s="381"/>
      <c r="VUH18" s="382"/>
      <c r="VUI18" s="383"/>
      <c r="VUJ18" s="383"/>
      <c r="VUK18" s="383"/>
      <c r="VUL18" s="383"/>
      <c r="VUM18" s="383"/>
      <c r="VUN18" s="383"/>
      <c r="VUO18" s="380"/>
      <c r="VUP18" s="376"/>
      <c r="VUQ18" s="376"/>
      <c r="VUR18" s="381"/>
      <c r="VUS18" s="381"/>
      <c r="VUT18" s="382"/>
      <c r="VUU18" s="383"/>
      <c r="VUV18" s="383"/>
      <c r="VUW18" s="383"/>
      <c r="VUX18" s="383"/>
      <c r="VUY18" s="383"/>
      <c r="VUZ18" s="383"/>
      <c r="VVA18" s="380"/>
      <c r="VVB18" s="376"/>
      <c r="VVC18" s="376"/>
      <c r="VVD18" s="381"/>
      <c r="VVE18" s="381"/>
      <c r="VVF18" s="382"/>
      <c r="VVG18" s="383"/>
      <c r="VVH18" s="383"/>
      <c r="VVI18" s="383"/>
      <c r="VVJ18" s="383"/>
      <c r="VVK18" s="383"/>
      <c r="VVL18" s="383"/>
      <c r="VVM18" s="380"/>
      <c r="VVN18" s="376"/>
      <c r="VVO18" s="376"/>
      <c r="VVP18" s="381"/>
      <c r="VVQ18" s="381"/>
      <c r="VVR18" s="382"/>
      <c r="VVS18" s="383"/>
      <c r="VVT18" s="383"/>
      <c r="VVU18" s="383"/>
      <c r="VVV18" s="383"/>
      <c r="VVW18" s="383"/>
      <c r="VVX18" s="383"/>
      <c r="VVY18" s="380"/>
      <c r="VVZ18" s="376"/>
      <c r="VWA18" s="376"/>
      <c r="VWB18" s="381"/>
      <c r="VWC18" s="381"/>
      <c r="VWD18" s="382"/>
      <c r="VWE18" s="383"/>
      <c r="VWF18" s="383"/>
      <c r="VWG18" s="383"/>
      <c r="VWH18" s="383"/>
      <c r="VWI18" s="383"/>
      <c r="VWJ18" s="383"/>
      <c r="VWK18" s="380"/>
      <c r="VWL18" s="376"/>
      <c r="VWM18" s="376"/>
      <c r="VWN18" s="381"/>
      <c r="VWO18" s="381"/>
      <c r="VWP18" s="382"/>
      <c r="VWQ18" s="383"/>
      <c r="VWR18" s="383"/>
      <c r="VWS18" s="383"/>
      <c r="VWT18" s="383"/>
      <c r="VWU18" s="383"/>
      <c r="VWV18" s="383"/>
      <c r="VWW18" s="380"/>
      <c r="VWX18" s="376"/>
      <c r="VWY18" s="376"/>
      <c r="VWZ18" s="381"/>
      <c r="VXA18" s="381"/>
      <c r="VXB18" s="382"/>
      <c r="VXC18" s="383"/>
      <c r="VXD18" s="383"/>
      <c r="VXE18" s="383"/>
      <c r="VXF18" s="383"/>
      <c r="VXG18" s="383"/>
      <c r="VXH18" s="383"/>
      <c r="VXI18" s="380"/>
      <c r="VXJ18" s="376"/>
      <c r="VXK18" s="376"/>
      <c r="VXL18" s="381"/>
      <c r="VXM18" s="381"/>
      <c r="VXN18" s="382"/>
      <c r="VXO18" s="383"/>
      <c r="VXP18" s="383"/>
      <c r="VXQ18" s="383"/>
      <c r="VXR18" s="383"/>
      <c r="VXS18" s="383"/>
      <c r="VXT18" s="383"/>
      <c r="VXU18" s="380"/>
      <c r="VXV18" s="376"/>
      <c r="VXW18" s="376"/>
      <c r="VXX18" s="381"/>
      <c r="VXY18" s="381"/>
      <c r="VXZ18" s="382"/>
      <c r="VYA18" s="383"/>
      <c r="VYB18" s="383"/>
      <c r="VYC18" s="383"/>
      <c r="VYD18" s="383"/>
      <c r="VYE18" s="383"/>
      <c r="VYF18" s="383"/>
      <c r="VYG18" s="380"/>
      <c r="VYH18" s="376"/>
      <c r="VYI18" s="376"/>
      <c r="VYJ18" s="381"/>
      <c r="VYK18" s="381"/>
      <c r="VYL18" s="382"/>
      <c r="VYM18" s="383"/>
      <c r="VYN18" s="383"/>
      <c r="VYO18" s="383"/>
      <c r="VYP18" s="383"/>
      <c r="VYQ18" s="383"/>
      <c r="VYR18" s="383"/>
      <c r="VYS18" s="380"/>
      <c r="VYT18" s="376"/>
      <c r="VYU18" s="376"/>
      <c r="VYV18" s="381"/>
      <c r="VYW18" s="381"/>
      <c r="VYX18" s="382"/>
      <c r="VYY18" s="383"/>
      <c r="VYZ18" s="383"/>
      <c r="VZA18" s="383"/>
      <c r="VZB18" s="383"/>
      <c r="VZC18" s="383"/>
      <c r="VZD18" s="383"/>
      <c r="VZE18" s="380"/>
      <c r="VZF18" s="376"/>
      <c r="VZG18" s="376"/>
      <c r="VZH18" s="381"/>
      <c r="VZI18" s="381"/>
      <c r="VZJ18" s="382"/>
      <c r="VZK18" s="383"/>
      <c r="VZL18" s="383"/>
      <c r="VZM18" s="383"/>
      <c r="VZN18" s="383"/>
      <c r="VZO18" s="383"/>
      <c r="VZP18" s="383"/>
      <c r="VZQ18" s="380"/>
      <c r="VZR18" s="376"/>
      <c r="VZS18" s="376"/>
      <c r="VZT18" s="381"/>
      <c r="VZU18" s="381"/>
      <c r="VZV18" s="382"/>
      <c r="VZW18" s="383"/>
      <c r="VZX18" s="383"/>
      <c r="VZY18" s="383"/>
      <c r="VZZ18" s="383"/>
      <c r="WAA18" s="383"/>
      <c r="WAB18" s="383"/>
      <c r="WAC18" s="380"/>
      <c r="WAD18" s="376"/>
      <c r="WAE18" s="376"/>
      <c r="WAF18" s="381"/>
      <c r="WAG18" s="381"/>
      <c r="WAH18" s="382"/>
      <c r="WAI18" s="383"/>
      <c r="WAJ18" s="383"/>
      <c r="WAK18" s="383"/>
      <c r="WAL18" s="383"/>
      <c r="WAM18" s="383"/>
      <c r="WAN18" s="383"/>
      <c r="WAO18" s="380"/>
      <c r="WAP18" s="376"/>
      <c r="WAQ18" s="376"/>
      <c r="WAR18" s="381"/>
      <c r="WAS18" s="381"/>
      <c r="WAT18" s="382"/>
      <c r="WAU18" s="383"/>
      <c r="WAV18" s="383"/>
      <c r="WAW18" s="383"/>
      <c r="WAX18" s="383"/>
      <c r="WAY18" s="383"/>
      <c r="WAZ18" s="383"/>
      <c r="WBA18" s="380"/>
      <c r="WBB18" s="376"/>
      <c r="WBC18" s="376"/>
      <c r="WBD18" s="381"/>
      <c r="WBE18" s="381"/>
      <c r="WBF18" s="382"/>
      <c r="WBG18" s="383"/>
      <c r="WBH18" s="383"/>
      <c r="WBI18" s="383"/>
      <c r="WBJ18" s="383"/>
      <c r="WBK18" s="383"/>
      <c r="WBL18" s="383"/>
      <c r="WBM18" s="380"/>
      <c r="WBN18" s="376"/>
      <c r="WBO18" s="376"/>
      <c r="WBP18" s="381"/>
      <c r="WBQ18" s="381"/>
      <c r="WBR18" s="382"/>
      <c r="WBS18" s="383"/>
      <c r="WBT18" s="383"/>
      <c r="WBU18" s="383"/>
      <c r="WBV18" s="383"/>
      <c r="WBW18" s="383"/>
      <c r="WBX18" s="383"/>
      <c r="WBY18" s="380"/>
      <c r="WBZ18" s="376"/>
      <c r="WCA18" s="376"/>
      <c r="WCB18" s="381"/>
      <c r="WCC18" s="381"/>
      <c r="WCD18" s="382"/>
      <c r="WCE18" s="383"/>
      <c r="WCF18" s="383"/>
      <c r="WCG18" s="383"/>
      <c r="WCH18" s="383"/>
      <c r="WCI18" s="383"/>
      <c r="WCJ18" s="383"/>
      <c r="WCK18" s="380"/>
      <c r="WCL18" s="376"/>
      <c r="WCM18" s="376"/>
      <c r="WCN18" s="381"/>
      <c r="WCO18" s="381"/>
      <c r="WCP18" s="382"/>
      <c r="WCQ18" s="383"/>
      <c r="WCR18" s="383"/>
      <c r="WCS18" s="383"/>
      <c r="WCT18" s="383"/>
      <c r="WCU18" s="383"/>
      <c r="WCV18" s="383"/>
      <c r="WCW18" s="380"/>
      <c r="WCX18" s="376"/>
      <c r="WCY18" s="376"/>
      <c r="WCZ18" s="381"/>
      <c r="WDA18" s="381"/>
      <c r="WDB18" s="382"/>
      <c r="WDC18" s="383"/>
      <c r="WDD18" s="383"/>
      <c r="WDE18" s="383"/>
      <c r="WDF18" s="383"/>
      <c r="WDG18" s="383"/>
      <c r="WDH18" s="383"/>
      <c r="WDI18" s="380"/>
      <c r="WDJ18" s="376"/>
      <c r="WDK18" s="376"/>
      <c r="WDL18" s="381"/>
      <c r="WDM18" s="381"/>
      <c r="WDN18" s="382"/>
      <c r="WDO18" s="383"/>
      <c r="WDP18" s="383"/>
      <c r="WDQ18" s="383"/>
      <c r="WDR18" s="383"/>
      <c r="WDS18" s="383"/>
      <c r="WDT18" s="383"/>
      <c r="WDU18" s="380"/>
      <c r="WDV18" s="376"/>
      <c r="WDW18" s="376"/>
      <c r="WDX18" s="381"/>
      <c r="WDY18" s="381"/>
      <c r="WDZ18" s="382"/>
      <c r="WEA18" s="383"/>
      <c r="WEB18" s="383"/>
      <c r="WEC18" s="383"/>
      <c r="WED18" s="383"/>
      <c r="WEE18" s="383"/>
      <c r="WEF18" s="383"/>
      <c r="WEG18" s="380"/>
      <c r="WEH18" s="376"/>
      <c r="WEI18" s="376"/>
      <c r="WEJ18" s="381"/>
      <c r="WEK18" s="381"/>
      <c r="WEL18" s="382"/>
      <c r="WEM18" s="383"/>
      <c r="WEN18" s="383"/>
      <c r="WEO18" s="383"/>
      <c r="WEP18" s="383"/>
      <c r="WEQ18" s="383"/>
      <c r="WER18" s="383"/>
      <c r="WES18" s="380"/>
      <c r="WET18" s="376"/>
      <c r="WEU18" s="376"/>
      <c r="WEV18" s="381"/>
      <c r="WEW18" s="381"/>
      <c r="WEX18" s="382"/>
      <c r="WEY18" s="383"/>
      <c r="WEZ18" s="383"/>
      <c r="WFA18" s="383"/>
      <c r="WFB18" s="383"/>
      <c r="WFC18" s="383"/>
      <c r="WFD18" s="383"/>
      <c r="WFE18" s="380"/>
      <c r="WFF18" s="376"/>
      <c r="WFG18" s="376"/>
      <c r="WFH18" s="381"/>
      <c r="WFI18" s="381"/>
      <c r="WFJ18" s="382"/>
      <c r="WFK18" s="383"/>
      <c r="WFL18" s="383"/>
      <c r="WFM18" s="383"/>
      <c r="WFN18" s="383"/>
      <c r="WFO18" s="383"/>
      <c r="WFP18" s="383"/>
      <c r="WFQ18" s="380"/>
      <c r="WFR18" s="376"/>
      <c r="WFS18" s="376"/>
      <c r="WFT18" s="381"/>
      <c r="WFU18" s="381"/>
      <c r="WFV18" s="382"/>
      <c r="WFW18" s="383"/>
      <c r="WFX18" s="383"/>
      <c r="WFY18" s="383"/>
      <c r="WFZ18" s="383"/>
      <c r="WGA18" s="383"/>
      <c r="WGB18" s="383"/>
      <c r="WGC18" s="380"/>
      <c r="WGD18" s="376"/>
      <c r="WGE18" s="376"/>
      <c r="WGF18" s="381"/>
      <c r="WGG18" s="381"/>
      <c r="WGH18" s="382"/>
      <c r="WGI18" s="383"/>
      <c r="WGJ18" s="383"/>
      <c r="WGK18" s="383"/>
      <c r="WGL18" s="383"/>
      <c r="WGM18" s="383"/>
      <c r="WGN18" s="383"/>
      <c r="WGO18" s="380"/>
      <c r="WGP18" s="376"/>
      <c r="WGQ18" s="376"/>
      <c r="WGR18" s="381"/>
      <c r="WGS18" s="381"/>
      <c r="WGT18" s="382"/>
      <c r="WGU18" s="383"/>
      <c r="WGV18" s="383"/>
      <c r="WGW18" s="383"/>
      <c r="WGX18" s="383"/>
      <c r="WGY18" s="383"/>
      <c r="WGZ18" s="383"/>
      <c r="WHA18" s="380"/>
      <c r="WHB18" s="376"/>
      <c r="WHC18" s="376"/>
      <c r="WHD18" s="381"/>
      <c r="WHE18" s="381"/>
      <c r="WHF18" s="382"/>
      <c r="WHG18" s="383"/>
      <c r="WHH18" s="383"/>
      <c r="WHI18" s="383"/>
      <c r="WHJ18" s="383"/>
      <c r="WHK18" s="383"/>
      <c r="WHL18" s="383"/>
      <c r="WHM18" s="380"/>
      <c r="WHN18" s="376"/>
      <c r="WHO18" s="376"/>
      <c r="WHP18" s="381"/>
      <c r="WHQ18" s="381"/>
      <c r="WHR18" s="382"/>
      <c r="WHS18" s="383"/>
      <c r="WHT18" s="383"/>
      <c r="WHU18" s="383"/>
      <c r="WHV18" s="383"/>
      <c r="WHW18" s="383"/>
      <c r="WHX18" s="383"/>
      <c r="WHY18" s="380"/>
      <c r="WHZ18" s="376"/>
      <c r="WIA18" s="376"/>
      <c r="WIB18" s="381"/>
      <c r="WIC18" s="381"/>
      <c r="WID18" s="382"/>
      <c r="WIE18" s="383"/>
      <c r="WIF18" s="383"/>
      <c r="WIG18" s="383"/>
      <c r="WIH18" s="383"/>
      <c r="WII18" s="383"/>
      <c r="WIJ18" s="383"/>
      <c r="WIK18" s="380"/>
      <c r="WIL18" s="376"/>
      <c r="WIM18" s="376"/>
      <c r="WIN18" s="381"/>
      <c r="WIO18" s="381"/>
      <c r="WIP18" s="382"/>
      <c r="WIQ18" s="383"/>
      <c r="WIR18" s="383"/>
      <c r="WIS18" s="383"/>
      <c r="WIT18" s="383"/>
      <c r="WIU18" s="383"/>
      <c r="WIV18" s="383"/>
      <c r="WIW18" s="380"/>
      <c r="WIX18" s="376"/>
      <c r="WIY18" s="376"/>
      <c r="WIZ18" s="381"/>
      <c r="WJA18" s="381"/>
      <c r="WJB18" s="382"/>
      <c r="WJC18" s="383"/>
      <c r="WJD18" s="383"/>
      <c r="WJE18" s="383"/>
      <c r="WJF18" s="383"/>
      <c r="WJG18" s="383"/>
      <c r="WJH18" s="383"/>
      <c r="WJI18" s="380"/>
      <c r="WJJ18" s="376"/>
      <c r="WJK18" s="376"/>
      <c r="WJL18" s="381"/>
      <c r="WJM18" s="381"/>
      <c r="WJN18" s="382"/>
      <c r="WJO18" s="383"/>
      <c r="WJP18" s="383"/>
      <c r="WJQ18" s="383"/>
      <c r="WJR18" s="383"/>
      <c r="WJS18" s="383"/>
      <c r="WJT18" s="383"/>
      <c r="WJU18" s="380"/>
      <c r="WJV18" s="376"/>
      <c r="WJW18" s="376"/>
      <c r="WJX18" s="381"/>
      <c r="WJY18" s="381"/>
      <c r="WJZ18" s="382"/>
      <c r="WKA18" s="383"/>
      <c r="WKB18" s="383"/>
      <c r="WKC18" s="383"/>
      <c r="WKD18" s="383"/>
      <c r="WKE18" s="383"/>
      <c r="WKF18" s="383"/>
      <c r="WKG18" s="380"/>
      <c r="WKH18" s="376"/>
      <c r="WKI18" s="376"/>
      <c r="WKJ18" s="381"/>
      <c r="WKK18" s="381"/>
      <c r="WKL18" s="382"/>
      <c r="WKM18" s="383"/>
      <c r="WKN18" s="383"/>
      <c r="WKO18" s="383"/>
      <c r="WKP18" s="383"/>
      <c r="WKQ18" s="383"/>
      <c r="WKR18" s="383"/>
      <c r="WKS18" s="380"/>
      <c r="WKT18" s="376"/>
      <c r="WKU18" s="376"/>
      <c r="WKV18" s="381"/>
      <c r="WKW18" s="381"/>
      <c r="WKX18" s="382"/>
      <c r="WKY18" s="383"/>
      <c r="WKZ18" s="383"/>
      <c r="WLA18" s="383"/>
      <c r="WLB18" s="383"/>
      <c r="WLC18" s="383"/>
      <c r="WLD18" s="383"/>
      <c r="WLE18" s="380"/>
      <c r="WLF18" s="376"/>
      <c r="WLG18" s="376"/>
      <c r="WLH18" s="381"/>
      <c r="WLI18" s="381"/>
      <c r="WLJ18" s="382"/>
      <c r="WLK18" s="383"/>
      <c r="WLL18" s="383"/>
      <c r="WLM18" s="383"/>
      <c r="WLN18" s="383"/>
      <c r="WLO18" s="383"/>
      <c r="WLP18" s="383"/>
      <c r="WLQ18" s="380"/>
      <c r="WLR18" s="376"/>
      <c r="WLS18" s="376"/>
      <c r="WLT18" s="381"/>
      <c r="WLU18" s="381"/>
      <c r="WLV18" s="382"/>
      <c r="WLW18" s="383"/>
      <c r="WLX18" s="383"/>
      <c r="WLY18" s="383"/>
      <c r="WLZ18" s="383"/>
      <c r="WMA18" s="383"/>
      <c r="WMB18" s="383"/>
      <c r="WMC18" s="380"/>
      <c r="WMD18" s="376"/>
      <c r="WME18" s="376"/>
      <c r="WMF18" s="381"/>
      <c r="WMG18" s="381"/>
      <c r="WMH18" s="382"/>
      <c r="WMI18" s="383"/>
      <c r="WMJ18" s="383"/>
      <c r="WMK18" s="383"/>
      <c r="WML18" s="383"/>
      <c r="WMM18" s="383"/>
      <c r="WMN18" s="383"/>
      <c r="WMO18" s="380"/>
      <c r="WMP18" s="376"/>
      <c r="WMQ18" s="376"/>
      <c r="WMR18" s="381"/>
      <c r="WMS18" s="381"/>
      <c r="WMT18" s="382"/>
      <c r="WMU18" s="383"/>
      <c r="WMV18" s="383"/>
      <c r="WMW18" s="383"/>
      <c r="WMX18" s="383"/>
      <c r="WMY18" s="383"/>
      <c r="WMZ18" s="383"/>
      <c r="WNA18" s="380"/>
      <c r="WNB18" s="376"/>
      <c r="WNC18" s="376"/>
      <c r="WND18" s="381"/>
      <c r="WNE18" s="381"/>
      <c r="WNF18" s="382"/>
      <c r="WNG18" s="383"/>
      <c r="WNH18" s="383"/>
      <c r="WNI18" s="383"/>
      <c r="WNJ18" s="383"/>
      <c r="WNK18" s="383"/>
      <c r="WNL18" s="383"/>
      <c r="WNM18" s="380"/>
      <c r="WNN18" s="376"/>
      <c r="WNO18" s="376"/>
      <c r="WNP18" s="381"/>
      <c r="WNQ18" s="381"/>
      <c r="WNR18" s="382"/>
      <c r="WNS18" s="383"/>
      <c r="WNT18" s="383"/>
      <c r="WNU18" s="383"/>
      <c r="WNV18" s="383"/>
      <c r="WNW18" s="383"/>
      <c r="WNX18" s="383"/>
      <c r="WNY18" s="380"/>
      <c r="WNZ18" s="376"/>
      <c r="WOA18" s="376"/>
      <c r="WOB18" s="381"/>
      <c r="WOC18" s="381"/>
      <c r="WOD18" s="382"/>
      <c r="WOE18" s="383"/>
      <c r="WOF18" s="383"/>
      <c r="WOG18" s="383"/>
      <c r="WOH18" s="383"/>
      <c r="WOI18" s="383"/>
      <c r="WOJ18" s="383"/>
      <c r="WOK18" s="380"/>
      <c r="WOL18" s="376"/>
      <c r="WOM18" s="376"/>
      <c r="WON18" s="381"/>
      <c r="WOO18" s="381"/>
      <c r="WOP18" s="382"/>
      <c r="WOQ18" s="383"/>
      <c r="WOR18" s="383"/>
      <c r="WOS18" s="383"/>
      <c r="WOT18" s="383"/>
      <c r="WOU18" s="383"/>
      <c r="WOV18" s="383"/>
      <c r="WOW18" s="380"/>
      <c r="WOX18" s="376"/>
      <c r="WOY18" s="376"/>
      <c r="WOZ18" s="381"/>
      <c r="WPA18" s="381"/>
      <c r="WPB18" s="382"/>
      <c r="WPC18" s="383"/>
      <c r="WPD18" s="383"/>
      <c r="WPE18" s="383"/>
      <c r="WPF18" s="383"/>
      <c r="WPG18" s="383"/>
      <c r="WPH18" s="383"/>
      <c r="WPI18" s="380"/>
      <c r="WPJ18" s="376"/>
      <c r="WPK18" s="376"/>
      <c r="WPL18" s="381"/>
      <c r="WPM18" s="381"/>
      <c r="WPN18" s="382"/>
      <c r="WPO18" s="383"/>
      <c r="WPP18" s="383"/>
      <c r="WPQ18" s="383"/>
      <c r="WPR18" s="383"/>
      <c r="WPS18" s="383"/>
      <c r="WPT18" s="383"/>
      <c r="WPU18" s="380"/>
      <c r="WPV18" s="376"/>
      <c r="WPW18" s="376"/>
      <c r="WPX18" s="381"/>
      <c r="WPY18" s="381"/>
      <c r="WPZ18" s="382"/>
      <c r="WQA18" s="383"/>
      <c r="WQB18" s="383"/>
      <c r="WQC18" s="383"/>
      <c r="WQD18" s="383"/>
      <c r="WQE18" s="383"/>
      <c r="WQF18" s="383"/>
      <c r="WQG18" s="380"/>
      <c r="WQH18" s="376"/>
      <c r="WQI18" s="376"/>
      <c r="WQJ18" s="381"/>
      <c r="WQK18" s="381"/>
      <c r="WQL18" s="382"/>
      <c r="WQM18" s="383"/>
      <c r="WQN18" s="383"/>
      <c r="WQO18" s="383"/>
      <c r="WQP18" s="383"/>
      <c r="WQQ18" s="383"/>
      <c r="WQR18" s="383"/>
      <c r="WQS18" s="380"/>
      <c r="WQT18" s="376"/>
      <c r="WQU18" s="376"/>
      <c r="WQV18" s="381"/>
      <c r="WQW18" s="381"/>
      <c r="WQX18" s="382"/>
      <c r="WQY18" s="383"/>
      <c r="WQZ18" s="383"/>
      <c r="WRA18" s="383"/>
      <c r="WRB18" s="383"/>
      <c r="WRC18" s="383"/>
      <c r="WRD18" s="383"/>
      <c r="WRE18" s="380"/>
      <c r="WRF18" s="376"/>
      <c r="WRG18" s="376"/>
      <c r="WRH18" s="381"/>
      <c r="WRI18" s="381"/>
      <c r="WRJ18" s="382"/>
      <c r="WRK18" s="383"/>
      <c r="WRL18" s="383"/>
      <c r="WRM18" s="383"/>
      <c r="WRN18" s="383"/>
      <c r="WRO18" s="383"/>
      <c r="WRP18" s="383"/>
      <c r="WRQ18" s="380"/>
      <c r="WRR18" s="376"/>
      <c r="WRS18" s="376"/>
      <c r="WRT18" s="381"/>
      <c r="WRU18" s="381"/>
      <c r="WRV18" s="382"/>
      <c r="WRW18" s="383"/>
      <c r="WRX18" s="383"/>
      <c r="WRY18" s="383"/>
      <c r="WRZ18" s="383"/>
      <c r="WSA18" s="383"/>
      <c r="WSB18" s="383"/>
      <c r="WSC18" s="380"/>
      <c r="WSD18" s="376"/>
      <c r="WSE18" s="376"/>
      <c r="WSF18" s="381"/>
      <c r="WSG18" s="381"/>
      <c r="WSH18" s="382"/>
      <c r="WSI18" s="383"/>
      <c r="WSJ18" s="383"/>
      <c r="WSK18" s="383"/>
      <c r="WSL18" s="383"/>
      <c r="WSM18" s="383"/>
      <c r="WSN18" s="383"/>
      <c r="WSO18" s="380"/>
      <c r="WSP18" s="376"/>
      <c r="WSQ18" s="376"/>
      <c r="WSR18" s="381"/>
      <c r="WSS18" s="381"/>
      <c r="WST18" s="382"/>
      <c r="WSU18" s="383"/>
      <c r="WSV18" s="383"/>
      <c r="WSW18" s="383"/>
      <c r="WSX18" s="383"/>
      <c r="WSY18" s="383"/>
      <c r="WSZ18" s="383"/>
      <c r="WTA18" s="380"/>
      <c r="WTB18" s="376"/>
      <c r="WTC18" s="376"/>
      <c r="WTD18" s="381"/>
      <c r="WTE18" s="381"/>
      <c r="WTF18" s="382"/>
      <c r="WTG18" s="383"/>
      <c r="WTH18" s="383"/>
      <c r="WTI18" s="383"/>
      <c r="WTJ18" s="383"/>
      <c r="WTK18" s="383"/>
      <c r="WTL18" s="383"/>
      <c r="WTM18" s="380"/>
      <c r="WTN18" s="376"/>
      <c r="WTO18" s="376"/>
      <c r="WTP18" s="381"/>
      <c r="WTQ18" s="381"/>
      <c r="WTR18" s="382"/>
      <c r="WTS18" s="383"/>
      <c r="WTT18" s="383"/>
      <c r="WTU18" s="383"/>
      <c r="WTV18" s="383"/>
      <c r="WTW18" s="383"/>
      <c r="WTX18" s="383"/>
      <c r="WTY18" s="380"/>
      <c r="WTZ18" s="376"/>
      <c r="WUA18" s="376"/>
      <c r="WUB18" s="381"/>
      <c r="WUC18" s="381"/>
      <c r="WUD18" s="382"/>
      <c r="WUE18" s="383"/>
      <c r="WUF18" s="383"/>
      <c r="WUG18" s="383"/>
      <c r="WUH18" s="383"/>
      <c r="WUI18" s="383"/>
      <c r="WUJ18" s="383"/>
      <c r="WUK18" s="380"/>
      <c r="WUL18" s="376"/>
      <c r="WUM18" s="376"/>
      <c r="WUN18" s="381"/>
      <c r="WUO18" s="381"/>
      <c r="WUP18" s="382"/>
      <c r="WUQ18" s="383"/>
      <c r="WUR18" s="383"/>
      <c r="WUS18" s="383"/>
      <c r="WUT18" s="383"/>
      <c r="WUU18" s="383"/>
      <c r="WUV18" s="383"/>
      <c r="WUW18" s="380"/>
      <c r="WUX18" s="376"/>
      <c r="WUY18" s="376"/>
      <c r="WUZ18" s="381"/>
      <c r="WVA18" s="381"/>
      <c r="WVB18" s="382"/>
      <c r="WVC18" s="383"/>
      <c r="WVD18" s="383"/>
      <c r="WVE18" s="383"/>
      <c r="WVF18" s="383"/>
      <c r="WVG18" s="383"/>
      <c r="WVH18" s="383"/>
      <c r="WVI18" s="380"/>
      <c r="WVJ18" s="376"/>
      <c r="WVK18" s="376"/>
      <c r="WVL18" s="381"/>
      <c r="WVM18" s="381"/>
      <c r="WVN18" s="382"/>
      <c r="WVO18" s="383"/>
      <c r="WVP18" s="383"/>
      <c r="WVQ18" s="383"/>
      <c r="WVR18" s="383"/>
      <c r="WVS18" s="383"/>
      <c r="WVT18" s="383"/>
      <c r="WVU18" s="380"/>
      <c r="WVV18" s="376"/>
      <c r="WVW18" s="376"/>
      <c r="WVX18" s="381"/>
      <c r="WVY18" s="381"/>
      <c r="WVZ18" s="382"/>
      <c r="WWA18" s="383"/>
      <c r="WWB18" s="383"/>
      <c r="WWC18" s="383"/>
      <c r="WWD18" s="383"/>
      <c r="WWE18" s="383"/>
      <c r="WWF18" s="383"/>
      <c r="WWG18" s="380"/>
      <c r="WWH18" s="376"/>
      <c r="WWI18" s="376"/>
      <c r="WWJ18" s="381"/>
      <c r="WWK18" s="381"/>
      <c r="WWL18" s="382"/>
      <c r="WWM18" s="383"/>
      <c r="WWN18" s="383"/>
      <c r="WWO18" s="383"/>
      <c r="WWP18" s="383"/>
      <c r="WWQ18" s="383"/>
      <c r="WWR18" s="383"/>
      <c r="WWS18" s="380"/>
      <c r="WWT18" s="376"/>
      <c r="WWU18" s="376"/>
      <c r="WWV18" s="381"/>
      <c r="WWW18" s="381"/>
      <c r="WWX18" s="382"/>
      <c r="WWY18" s="383"/>
      <c r="WWZ18" s="383"/>
      <c r="WXA18" s="383"/>
      <c r="WXB18" s="383"/>
      <c r="WXC18" s="383"/>
      <c r="WXD18" s="383"/>
      <c r="WXE18" s="380"/>
      <c r="WXF18" s="376"/>
      <c r="WXG18" s="376"/>
      <c r="WXH18" s="381"/>
      <c r="WXI18" s="381"/>
      <c r="WXJ18" s="382"/>
      <c r="WXK18" s="383"/>
      <c r="WXL18" s="383"/>
      <c r="WXM18" s="383"/>
      <c r="WXN18" s="383"/>
      <c r="WXO18" s="383"/>
      <c r="WXP18" s="383"/>
      <c r="WXQ18" s="380"/>
      <c r="WXR18" s="376"/>
      <c r="WXS18" s="376"/>
      <c r="WXT18" s="381"/>
      <c r="WXU18" s="381"/>
      <c r="WXV18" s="382"/>
      <c r="WXW18" s="383"/>
      <c r="WXX18" s="383"/>
      <c r="WXY18" s="383"/>
      <c r="WXZ18" s="383"/>
      <c r="WYA18" s="383"/>
      <c r="WYB18" s="383"/>
      <c r="WYC18" s="380"/>
      <c r="WYD18" s="376"/>
      <c r="WYE18" s="376"/>
      <c r="WYF18" s="381"/>
      <c r="WYG18" s="381"/>
      <c r="WYH18" s="382"/>
      <c r="WYI18" s="383"/>
      <c r="WYJ18" s="383"/>
      <c r="WYK18" s="383"/>
      <c r="WYL18" s="383"/>
      <c r="WYM18" s="383"/>
      <c r="WYN18" s="383"/>
      <c r="WYO18" s="380"/>
      <c r="WYP18" s="376"/>
      <c r="WYQ18" s="376"/>
      <c r="WYR18" s="381"/>
      <c r="WYS18" s="381"/>
      <c r="WYT18" s="382"/>
      <c r="WYU18" s="383"/>
      <c r="WYV18" s="383"/>
      <c r="WYW18" s="383"/>
      <c r="WYX18" s="383"/>
      <c r="WYY18" s="383"/>
      <c r="WYZ18" s="383"/>
      <c r="WZA18" s="380"/>
      <c r="WZB18" s="376"/>
      <c r="WZC18" s="376"/>
      <c r="WZD18" s="381"/>
      <c r="WZE18" s="381"/>
      <c r="WZF18" s="382"/>
      <c r="WZG18" s="383"/>
      <c r="WZH18" s="383"/>
      <c r="WZI18" s="383"/>
      <c r="WZJ18" s="383"/>
      <c r="WZK18" s="383"/>
      <c r="WZL18" s="383"/>
      <c r="WZM18" s="380"/>
      <c r="WZN18" s="376"/>
      <c r="WZO18" s="376"/>
      <c r="WZP18" s="381"/>
      <c r="WZQ18" s="381"/>
      <c r="WZR18" s="382"/>
      <c r="WZS18" s="383"/>
      <c r="WZT18" s="383"/>
      <c r="WZU18" s="383"/>
      <c r="WZV18" s="383"/>
      <c r="WZW18" s="383"/>
      <c r="WZX18" s="383"/>
      <c r="WZY18" s="380"/>
      <c r="WZZ18" s="376"/>
      <c r="XAA18" s="376"/>
      <c r="XAB18" s="381"/>
      <c r="XAC18" s="381"/>
      <c r="XAD18" s="382"/>
      <c r="XAE18" s="383"/>
      <c r="XAF18" s="383"/>
      <c r="XAG18" s="383"/>
      <c r="XAH18" s="383"/>
      <c r="XAI18" s="383"/>
      <c r="XAJ18" s="383"/>
      <c r="XAK18" s="380"/>
      <c r="XAL18" s="376"/>
      <c r="XAM18" s="376"/>
      <c r="XAN18" s="381"/>
      <c r="XAO18" s="381"/>
      <c r="XAP18" s="382"/>
      <c r="XAQ18" s="383"/>
      <c r="XAR18" s="383"/>
      <c r="XAS18" s="383"/>
      <c r="XAT18" s="383"/>
      <c r="XAU18" s="383"/>
      <c r="XAV18" s="383"/>
      <c r="XAW18" s="380"/>
      <c r="XAX18" s="376"/>
      <c r="XAY18" s="376"/>
      <c r="XAZ18" s="381"/>
      <c r="XBA18" s="381"/>
      <c r="XBB18" s="382"/>
      <c r="XBC18" s="383"/>
      <c r="XBD18" s="383"/>
      <c r="XBE18" s="383"/>
      <c r="XBF18" s="383"/>
      <c r="XBG18" s="383"/>
      <c r="XBH18" s="383"/>
      <c r="XBI18" s="380"/>
      <c r="XBJ18" s="376"/>
      <c r="XBK18" s="376"/>
      <c r="XBL18" s="381"/>
      <c r="XBM18" s="381"/>
      <c r="XBN18" s="382"/>
      <c r="XBO18" s="383"/>
      <c r="XBP18" s="383"/>
      <c r="XBQ18" s="383"/>
      <c r="XBR18" s="383"/>
      <c r="XBS18" s="383"/>
      <c r="XBT18" s="383"/>
      <c r="XBU18" s="380"/>
      <c r="XBV18" s="376"/>
      <c r="XBW18" s="376"/>
      <c r="XBX18" s="381"/>
      <c r="XBY18" s="381"/>
      <c r="XBZ18" s="382"/>
      <c r="XCA18" s="383"/>
      <c r="XCB18" s="383"/>
      <c r="XCC18" s="383"/>
      <c r="XCD18" s="383"/>
      <c r="XCE18" s="383"/>
      <c r="XCF18" s="383"/>
      <c r="XCG18" s="380"/>
      <c r="XCH18" s="376"/>
      <c r="XCI18" s="376"/>
      <c r="XCJ18" s="381"/>
      <c r="XCK18" s="381"/>
      <c r="XCL18" s="382"/>
      <c r="XCM18" s="383"/>
      <c r="XCN18" s="383"/>
      <c r="XCO18" s="383"/>
      <c r="XCP18" s="383"/>
      <c r="XCQ18" s="383"/>
      <c r="XCR18" s="383"/>
      <c r="XCS18" s="380"/>
      <c r="XCT18" s="376"/>
      <c r="XCU18" s="376"/>
      <c r="XCV18" s="381"/>
      <c r="XCW18" s="381"/>
      <c r="XCX18" s="382"/>
      <c r="XCY18" s="383"/>
      <c r="XCZ18" s="383"/>
      <c r="XDA18" s="383"/>
      <c r="XDB18" s="383"/>
      <c r="XDC18" s="383"/>
      <c r="XDD18" s="383"/>
      <c r="XDE18" s="380"/>
      <c r="XDF18" s="376"/>
      <c r="XDG18" s="376"/>
      <c r="XDH18" s="381"/>
      <c r="XDI18" s="381"/>
      <c r="XDJ18" s="382"/>
      <c r="XDK18" s="383"/>
      <c r="XDL18" s="383"/>
      <c r="XDM18" s="383"/>
      <c r="XDN18" s="383"/>
      <c r="XDO18" s="383"/>
      <c r="XDP18" s="383"/>
      <c r="XDQ18" s="380"/>
      <c r="XDR18" s="376"/>
      <c r="XDS18" s="376"/>
      <c r="XDT18" s="381"/>
      <c r="XDU18" s="381"/>
      <c r="XDV18" s="382"/>
      <c r="XDW18" s="383"/>
      <c r="XDX18" s="383"/>
      <c r="XDY18" s="383"/>
      <c r="XDZ18" s="383"/>
      <c r="XEA18" s="383"/>
      <c r="XEB18" s="383"/>
      <c r="XEC18" s="380"/>
      <c r="XED18" s="376"/>
      <c r="XEE18" s="376"/>
      <c r="XEF18" s="381"/>
      <c r="XEG18" s="381"/>
      <c r="XEH18" s="382"/>
      <c r="XEI18" s="383"/>
      <c r="XEJ18" s="383"/>
      <c r="XEK18" s="383"/>
      <c r="XEL18" s="383"/>
      <c r="XEM18" s="383"/>
      <c r="XEN18" s="383"/>
      <c r="XEO18" s="380"/>
      <c r="XEP18" s="376"/>
      <c r="XEQ18" s="376"/>
      <c r="XER18" s="381"/>
      <c r="XES18" s="381"/>
      <c r="XET18" s="382"/>
      <c r="XEU18" s="383"/>
      <c r="XEV18" s="383"/>
      <c r="XEW18" s="383"/>
      <c r="XEX18" s="383"/>
      <c r="XEY18" s="383"/>
      <c r="XEZ18" s="383"/>
      <c r="XFA18" s="380"/>
      <c r="XFB18" s="376"/>
      <c r="XFC18" s="376"/>
      <c r="XFD18" s="381"/>
    </row>
    <row r="19" spans="1:16384" s="372" customFormat="1">
      <c r="A19" s="414" t="s">
        <v>1335</v>
      </c>
      <c r="B19" s="415" t="s">
        <v>1336</v>
      </c>
      <c r="C19" s="415"/>
      <c r="D19" s="416">
        <v>45706</v>
      </c>
      <c r="E19" s="416">
        <v>45713</v>
      </c>
      <c r="F19" s="417">
        <f>'CR FIN R$'!F13/'CR FIN R$'!$F$2</f>
        <v>1.8252806293212569E-2</v>
      </c>
      <c r="G19" s="417">
        <f>F19</f>
        <v>1.8252806293212569E-2</v>
      </c>
      <c r="H19" s="417"/>
      <c r="I19" s="417"/>
      <c r="J19" s="417"/>
      <c r="K19" s="417"/>
      <c r="L19" s="417"/>
    </row>
    <row r="20" spans="1:16384" hidden="1" outlineLevel="1">
      <c r="A20" s="418" t="s">
        <v>1337</v>
      </c>
      <c r="B20" s="419" t="s">
        <v>1338</v>
      </c>
      <c r="C20" s="419">
        <v>5</v>
      </c>
      <c r="D20" s="420">
        <v>45706</v>
      </c>
      <c r="E20" s="420">
        <v>45706</v>
      </c>
      <c r="F20" s="421"/>
      <c r="G20" s="412"/>
      <c r="H20" s="412"/>
      <c r="I20" s="412"/>
      <c r="J20" s="412"/>
      <c r="K20" s="412"/>
      <c r="L20" s="412"/>
    </row>
    <row r="21" spans="1:16384" hidden="1" outlineLevel="1">
      <c r="A21" s="418" t="s">
        <v>1339</v>
      </c>
      <c r="B21" s="419" t="s">
        <v>1338</v>
      </c>
      <c r="C21" s="419">
        <v>7</v>
      </c>
      <c r="D21" s="420">
        <v>45707</v>
      </c>
      <c r="E21" s="420">
        <v>45707</v>
      </c>
      <c r="F21" s="421"/>
      <c r="G21" s="412"/>
      <c r="H21" s="412"/>
      <c r="I21" s="412"/>
      <c r="J21" s="412"/>
      <c r="K21" s="412"/>
      <c r="L21" s="412"/>
    </row>
    <row r="22" spans="1:16384" hidden="1" outlineLevel="1">
      <c r="A22" s="418" t="s">
        <v>1340</v>
      </c>
      <c r="B22" s="419" t="s">
        <v>1332</v>
      </c>
      <c r="C22" s="419">
        <v>8</v>
      </c>
      <c r="D22" s="420">
        <v>45708</v>
      </c>
      <c r="E22" s="420">
        <v>45710</v>
      </c>
      <c r="F22" s="421"/>
      <c r="G22" s="412"/>
      <c r="H22" s="412"/>
      <c r="I22" s="412"/>
      <c r="J22" s="412"/>
      <c r="K22" s="412"/>
      <c r="L22" s="412"/>
    </row>
    <row r="23" spans="1:16384" hidden="1" outlineLevel="1">
      <c r="A23" s="418" t="s">
        <v>1341</v>
      </c>
      <c r="B23" s="419" t="s">
        <v>1342</v>
      </c>
      <c r="C23" s="419">
        <v>9</v>
      </c>
      <c r="D23" s="420">
        <v>45711</v>
      </c>
      <c r="E23" s="420">
        <v>45712</v>
      </c>
      <c r="F23" s="421"/>
      <c r="G23" s="412"/>
      <c r="H23" s="412"/>
      <c r="I23" s="412"/>
      <c r="J23" s="412"/>
      <c r="K23" s="412"/>
      <c r="L23" s="412"/>
    </row>
    <row r="24" spans="1:16384" hidden="1" outlineLevel="1">
      <c r="A24" s="418" t="s">
        <v>1343</v>
      </c>
      <c r="B24" s="419" t="s">
        <v>1338</v>
      </c>
      <c r="C24" s="419" t="s">
        <v>1344</v>
      </c>
      <c r="D24" s="420">
        <v>45713</v>
      </c>
      <c r="E24" s="420">
        <v>45713</v>
      </c>
      <c r="F24" s="421"/>
      <c r="G24" s="412"/>
      <c r="H24" s="412"/>
      <c r="I24" s="412"/>
      <c r="J24" s="412"/>
      <c r="K24" s="412"/>
      <c r="L24" s="412"/>
    </row>
    <row r="25" spans="1:16384" s="372" customFormat="1" collapsed="1">
      <c r="A25" s="414" t="s">
        <v>1345</v>
      </c>
      <c r="B25" s="415" t="s">
        <v>1346</v>
      </c>
      <c r="C25" s="415"/>
      <c r="D25" s="416">
        <v>45714</v>
      </c>
      <c r="E25" s="416">
        <v>45720</v>
      </c>
      <c r="F25" s="417">
        <f>'CR FIN R$'!F19/'CR FIN R$'!$F$2</f>
        <v>1.2889297883066713E-2</v>
      </c>
      <c r="G25" s="417">
        <f>'CR FIN R$'!G19/'CR FIN R$'!$F$2</f>
        <v>2.7619431480970518E-3</v>
      </c>
      <c r="H25" s="417">
        <f>'CR FIN R$'!H19/'CR FIN R$'!$F$2</f>
        <v>8.3252665694180435E-3</v>
      </c>
      <c r="I25" s="417"/>
      <c r="J25" s="417"/>
      <c r="K25" s="417"/>
      <c r="L25" s="417"/>
    </row>
    <row r="26" spans="1:16384" hidden="1" outlineLevel="1">
      <c r="A26" s="418" t="s">
        <v>1347</v>
      </c>
      <c r="B26" s="419" t="s">
        <v>1338</v>
      </c>
      <c r="C26" s="419">
        <v>11</v>
      </c>
      <c r="D26" s="420">
        <v>45714</v>
      </c>
      <c r="E26" s="420">
        <v>45714</v>
      </c>
      <c r="F26" s="421"/>
      <c r="G26" s="412"/>
      <c r="H26" s="412"/>
      <c r="I26" s="412"/>
      <c r="J26" s="412"/>
      <c r="K26" s="412"/>
      <c r="L26" s="412"/>
    </row>
    <row r="27" spans="1:16384" hidden="1" outlineLevel="1">
      <c r="A27" s="418" t="s">
        <v>1348</v>
      </c>
      <c r="B27" s="419" t="s">
        <v>1338</v>
      </c>
      <c r="C27" s="419">
        <v>13</v>
      </c>
      <c r="D27" s="420">
        <v>45715</v>
      </c>
      <c r="E27" s="420">
        <v>45715</v>
      </c>
      <c r="F27" s="421"/>
      <c r="G27" s="412"/>
      <c r="H27" s="412"/>
      <c r="I27" s="412"/>
      <c r="J27" s="412"/>
      <c r="K27" s="412"/>
      <c r="L27" s="412"/>
    </row>
    <row r="28" spans="1:16384" hidden="1" outlineLevel="1">
      <c r="A28" s="418" t="s">
        <v>1339</v>
      </c>
      <c r="B28" s="419" t="s">
        <v>1338</v>
      </c>
      <c r="C28" s="419">
        <v>14</v>
      </c>
      <c r="D28" s="420">
        <v>45716</v>
      </c>
      <c r="E28" s="420">
        <v>45716</v>
      </c>
      <c r="F28" s="421"/>
      <c r="G28" s="412"/>
      <c r="H28" s="412"/>
      <c r="I28" s="412"/>
      <c r="J28" s="412"/>
      <c r="K28" s="412"/>
      <c r="L28" s="412"/>
    </row>
    <row r="29" spans="1:16384" hidden="1" outlineLevel="1">
      <c r="A29" s="418" t="s">
        <v>1349</v>
      </c>
      <c r="B29" s="419" t="s">
        <v>1332</v>
      </c>
      <c r="C29" s="419">
        <v>15</v>
      </c>
      <c r="D29" s="420">
        <v>45717</v>
      </c>
      <c r="E29" s="420">
        <v>45719</v>
      </c>
      <c r="F29" s="421"/>
      <c r="G29" s="412"/>
      <c r="H29" s="412"/>
      <c r="I29" s="412"/>
      <c r="J29" s="412"/>
      <c r="K29" s="412"/>
      <c r="L29" s="412"/>
    </row>
    <row r="30" spans="1:16384" hidden="1" outlineLevel="1">
      <c r="A30" s="418" t="s">
        <v>1343</v>
      </c>
      <c r="B30" s="419" t="s">
        <v>1338</v>
      </c>
      <c r="C30" s="419" t="s">
        <v>1350</v>
      </c>
      <c r="D30" s="420">
        <v>45720</v>
      </c>
      <c r="E30" s="420">
        <v>45720</v>
      </c>
      <c r="F30" s="421"/>
      <c r="G30" s="412"/>
      <c r="H30" s="412"/>
      <c r="I30" s="412"/>
      <c r="J30" s="412"/>
      <c r="K30" s="412"/>
      <c r="L30" s="412"/>
    </row>
    <row r="31" spans="1:16384" s="372" customFormat="1" collapsed="1">
      <c r="A31" s="414" t="s">
        <v>1351</v>
      </c>
      <c r="B31" s="415" t="s">
        <v>1334</v>
      </c>
      <c r="C31" s="415"/>
      <c r="D31" s="416">
        <v>45720</v>
      </c>
      <c r="E31" s="416">
        <v>45724</v>
      </c>
      <c r="F31" s="417">
        <f>'CR FIN R$'!F25/'CR FIN R$'!$F$2</f>
        <v>1.9387896940541844E-2</v>
      </c>
      <c r="G31" s="417"/>
      <c r="H31" s="417">
        <f>F31</f>
        <v>1.9387896940541844E-2</v>
      </c>
      <c r="I31" s="417"/>
      <c r="J31" s="417"/>
      <c r="K31" s="417"/>
      <c r="L31" s="417"/>
    </row>
    <row r="32" spans="1:16384" hidden="1" outlineLevel="1">
      <c r="A32" s="418" t="s">
        <v>1347</v>
      </c>
      <c r="B32" s="419" t="s">
        <v>1338</v>
      </c>
      <c r="C32" s="419">
        <v>16</v>
      </c>
      <c r="D32" s="420">
        <v>45720</v>
      </c>
      <c r="E32" s="420">
        <v>45720</v>
      </c>
      <c r="F32" s="421"/>
      <c r="G32" s="412"/>
      <c r="H32" s="412"/>
      <c r="I32" s="412"/>
      <c r="J32" s="412"/>
      <c r="K32" s="412"/>
      <c r="L32" s="412"/>
    </row>
    <row r="33" spans="1:12" hidden="1" outlineLevel="1">
      <c r="A33" s="418" t="s">
        <v>1348</v>
      </c>
      <c r="B33" s="419" t="s">
        <v>1338</v>
      </c>
      <c r="C33" s="419">
        <v>19</v>
      </c>
      <c r="D33" s="420">
        <v>45721</v>
      </c>
      <c r="E33" s="420">
        <v>45721</v>
      </c>
      <c r="F33" s="421"/>
      <c r="G33" s="412"/>
      <c r="H33" s="412"/>
      <c r="I33" s="412"/>
      <c r="J33" s="412"/>
      <c r="K33" s="412"/>
      <c r="L33" s="412"/>
    </row>
    <row r="34" spans="1:12" hidden="1" outlineLevel="1">
      <c r="A34" s="418" t="s">
        <v>1339</v>
      </c>
      <c r="B34" s="419" t="s">
        <v>1338</v>
      </c>
      <c r="C34" s="419">
        <v>20</v>
      </c>
      <c r="D34" s="420">
        <v>45722</v>
      </c>
      <c r="E34" s="420">
        <v>45722</v>
      </c>
      <c r="F34" s="421"/>
      <c r="G34" s="412"/>
      <c r="H34" s="412"/>
      <c r="I34" s="412"/>
      <c r="J34" s="412"/>
      <c r="K34" s="412"/>
      <c r="L34" s="412"/>
    </row>
    <row r="35" spans="1:12" hidden="1" outlineLevel="1">
      <c r="A35" s="418" t="s">
        <v>1349</v>
      </c>
      <c r="B35" s="419" t="s">
        <v>1338</v>
      </c>
      <c r="C35" s="419">
        <v>21</v>
      </c>
      <c r="D35" s="420">
        <v>45723</v>
      </c>
      <c r="E35" s="420">
        <v>45723</v>
      </c>
      <c r="F35" s="421"/>
      <c r="G35" s="412"/>
      <c r="H35" s="412"/>
      <c r="I35" s="412"/>
      <c r="J35" s="412"/>
      <c r="K35" s="412"/>
      <c r="L35" s="412"/>
    </row>
    <row r="36" spans="1:12" hidden="1" outlineLevel="1">
      <c r="A36" s="418" t="s">
        <v>1343</v>
      </c>
      <c r="B36" s="419" t="s">
        <v>1338</v>
      </c>
      <c r="C36" s="419" t="s">
        <v>1352</v>
      </c>
      <c r="D36" s="420">
        <v>45724</v>
      </c>
      <c r="E36" s="420">
        <v>45724</v>
      </c>
      <c r="F36" s="421"/>
      <c r="G36" s="412"/>
      <c r="H36" s="412"/>
      <c r="I36" s="412"/>
      <c r="J36" s="412"/>
      <c r="K36" s="412"/>
      <c r="L36" s="412"/>
    </row>
    <row r="37" spans="1:12" s="372" customFormat="1" collapsed="1">
      <c r="A37" s="414" t="s">
        <v>1353</v>
      </c>
      <c r="B37" s="415" t="s">
        <v>1354</v>
      </c>
      <c r="C37" s="415"/>
      <c r="D37" s="416">
        <v>45724</v>
      </c>
      <c r="E37" s="416">
        <v>45743</v>
      </c>
      <c r="F37" s="417">
        <f>'CR FIN R$'!F31/'CR FIN R$'!$F$2</f>
        <v>9.5650265492873518E-2</v>
      </c>
      <c r="G37" s="417"/>
      <c r="H37" s="417">
        <f>F37</f>
        <v>9.5650265492873518E-2</v>
      </c>
      <c r="I37" s="417"/>
      <c r="J37" s="417"/>
      <c r="K37" s="417"/>
      <c r="L37" s="417"/>
    </row>
    <row r="38" spans="1:12" hidden="1" outlineLevel="1">
      <c r="A38" s="418" t="s">
        <v>1347</v>
      </c>
      <c r="B38" s="419" t="s">
        <v>1338</v>
      </c>
      <c r="C38" s="419">
        <v>22</v>
      </c>
      <c r="D38" s="420">
        <v>45724</v>
      </c>
      <c r="E38" s="420">
        <v>45724</v>
      </c>
      <c r="F38" s="421"/>
      <c r="G38" s="412"/>
      <c r="H38" s="412"/>
      <c r="I38" s="412"/>
      <c r="J38" s="412"/>
      <c r="K38" s="412"/>
      <c r="L38" s="412"/>
    </row>
    <row r="39" spans="1:12" hidden="1" outlineLevel="1">
      <c r="A39" s="418" t="s">
        <v>1355</v>
      </c>
      <c r="B39" s="419" t="s">
        <v>1332</v>
      </c>
      <c r="C39" s="419">
        <v>25</v>
      </c>
      <c r="D39" s="420">
        <v>45725</v>
      </c>
      <c r="E39" s="420">
        <v>45727</v>
      </c>
      <c r="F39" s="421"/>
      <c r="G39" s="412"/>
      <c r="H39" s="412"/>
      <c r="I39" s="412"/>
      <c r="J39" s="412"/>
      <c r="K39" s="412"/>
      <c r="L39" s="412"/>
    </row>
    <row r="40" spans="1:12" hidden="1" outlineLevel="1">
      <c r="A40" s="418" t="s">
        <v>1339</v>
      </c>
      <c r="B40" s="419" t="s">
        <v>1338</v>
      </c>
      <c r="C40" s="419">
        <v>26</v>
      </c>
      <c r="D40" s="420">
        <v>45728</v>
      </c>
      <c r="E40" s="420">
        <v>45728</v>
      </c>
      <c r="F40" s="421"/>
      <c r="G40" s="412"/>
      <c r="H40" s="412"/>
      <c r="I40" s="412"/>
      <c r="J40" s="412"/>
      <c r="K40" s="412"/>
      <c r="L40" s="412"/>
    </row>
    <row r="41" spans="1:12" hidden="1" outlineLevel="1">
      <c r="A41" s="418" t="s">
        <v>1340</v>
      </c>
      <c r="B41" s="419" t="s">
        <v>1334</v>
      </c>
      <c r="C41" s="419">
        <v>27</v>
      </c>
      <c r="D41" s="420">
        <v>45729</v>
      </c>
      <c r="E41" s="420">
        <v>45733</v>
      </c>
      <c r="F41" s="421"/>
      <c r="G41" s="412"/>
      <c r="H41" s="412"/>
      <c r="I41" s="412"/>
      <c r="J41" s="412"/>
      <c r="K41" s="412"/>
      <c r="L41" s="412"/>
    </row>
    <row r="42" spans="1:12" hidden="1" outlineLevel="1">
      <c r="A42" s="418" t="s">
        <v>1356</v>
      </c>
      <c r="B42" s="419" t="s">
        <v>1334</v>
      </c>
      <c r="C42" s="419">
        <v>28</v>
      </c>
      <c r="D42" s="420">
        <v>45734</v>
      </c>
      <c r="E42" s="420">
        <v>45738</v>
      </c>
      <c r="F42" s="421"/>
      <c r="G42" s="412"/>
      <c r="H42" s="412"/>
      <c r="I42" s="412"/>
      <c r="J42" s="412"/>
      <c r="K42" s="412"/>
      <c r="L42" s="412"/>
    </row>
    <row r="43" spans="1:12" hidden="1" outlineLevel="1">
      <c r="A43" s="418" t="s">
        <v>1343</v>
      </c>
      <c r="B43" s="419" t="s">
        <v>1334</v>
      </c>
      <c r="C43" s="419" t="s">
        <v>1357</v>
      </c>
      <c r="D43" s="420">
        <v>45739</v>
      </c>
      <c r="E43" s="420">
        <v>45743</v>
      </c>
      <c r="F43" s="421"/>
      <c r="G43" s="412"/>
      <c r="H43" s="412"/>
      <c r="I43" s="412"/>
      <c r="J43" s="412"/>
      <c r="K43" s="412"/>
      <c r="L43" s="412"/>
    </row>
    <row r="44" spans="1:12" s="372" customFormat="1" collapsed="1">
      <c r="A44" s="414" t="s">
        <v>1358</v>
      </c>
      <c r="B44" s="415" t="s">
        <v>1354</v>
      </c>
      <c r="C44" s="415"/>
      <c r="D44" s="416">
        <v>45744</v>
      </c>
      <c r="E44" s="416">
        <v>45763</v>
      </c>
      <c r="F44" s="417">
        <f>'CR FIN R$'!F38/'CR FIN R$'!$F$2</f>
        <v>0.11068343873731812</v>
      </c>
      <c r="G44" s="417"/>
      <c r="H44" s="417">
        <f>'CR FIN R$'!H38/'CR FIN R$'!$F$2</f>
        <v>1.3529287996493151E-2</v>
      </c>
      <c r="I44" s="417">
        <f>'CR FIN R$'!I38/'CR FIN R$'!$F$2</f>
        <v>9.7154150740824965E-2</v>
      </c>
      <c r="J44" s="417"/>
      <c r="K44" s="417"/>
      <c r="L44" s="417"/>
    </row>
    <row r="45" spans="1:12" hidden="1" outlineLevel="1">
      <c r="A45" s="418" t="s">
        <v>1359</v>
      </c>
      <c r="B45" s="419" t="s">
        <v>1338</v>
      </c>
      <c r="C45" s="419">
        <v>30</v>
      </c>
      <c r="D45" s="420">
        <v>45744</v>
      </c>
      <c r="E45" s="420">
        <v>45744</v>
      </c>
      <c r="F45" s="421"/>
      <c r="G45" s="412"/>
      <c r="H45" s="412"/>
      <c r="I45" s="412"/>
      <c r="J45" s="412"/>
      <c r="K45" s="412"/>
      <c r="L45" s="412"/>
    </row>
    <row r="46" spans="1:12" hidden="1" outlineLevel="1">
      <c r="A46" s="418" t="s">
        <v>1355</v>
      </c>
      <c r="B46" s="419" t="s">
        <v>1332</v>
      </c>
      <c r="C46" s="419">
        <v>32</v>
      </c>
      <c r="D46" s="420">
        <v>45745</v>
      </c>
      <c r="E46" s="420">
        <v>45747</v>
      </c>
      <c r="F46" s="421"/>
      <c r="G46" s="412"/>
      <c r="H46" s="412"/>
      <c r="I46" s="412"/>
      <c r="J46" s="412"/>
      <c r="K46" s="412"/>
      <c r="L46" s="412"/>
    </row>
    <row r="47" spans="1:12" hidden="1" outlineLevel="1">
      <c r="A47" s="418" t="s">
        <v>1339</v>
      </c>
      <c r="B47" s="419" t="s">
        <v>1338</v>
      </c>
      <c r="C47" s="419">
        <v>33</v>
      </c>
      <c r="D47" s="420">
        <v>45748</v>
      </c>
      <c r="E47" s="420">
        <v>45748</v>
      </c>
      <c r="F47" s="421"/>
      <c r="G47" s="412"/>
      <c r="H47" s="412"/>
      <c r="I47" s="412"/>
      <c r="J47" s="412"/>
      <c r="K47" s="412"/>
      <c r="L47" s="412"/>
    </row>
    <row r="48" spans="1:12" hidden="1" outlineLevel="1">
      <c r="A48" s="418" t="s">
        <v>1340</v>
      </c>
      <c r="B48" s="419" t="s">
        <v>1334</v>
      </c>
      <c r="C48" s="419">
        <v>34</v>
      </c>
      <c r="D48" s="420">
        <v>45749</v>
      </c>
      <c r="E48" s="420">
        <v>45753</v>
      </c>
      <c r="F48" s="421"/>
      <c r="G48" s="412"/>
      <c r="H48" s="412"/>
      <c r="I48" s="412"/>
      <c r="J48" s="412"/>
      <c r="K48" s="412"/>
      <c r="L48" s="412"/>
    </row>
    <row r="49" spans="1:12" hidden="1" outlineLevel="1">
      <c r="A49" s="418" t="s">
        <v>1356</v>
      </c>
      <c r="B49" s="419" t="s">
        <v>1334</v>
      </c>
      <c r="C49" s="419">
        <v>35</v>
      </c>
      <c r="D49" s="420">
        <v>45754</v>
      </c>
      <c r="E49" s="420">
        <v>45758</v>
      </c>
      <c r="F49" s="421"/>
      <c r="G49" s="412"/>
      <c r="H49" s="412"/>
      <c r="I49" s="412"/>
      <c r="J49" s="412"/>
      <c r="K49" s="412"/>
      <c r="L49" s="412"/>
    </row>
    <row r="50" spans="1:12" hidden="1" outlineLevel="1">
      <c r="A50" s="418" t="s">
        <v>1343</v>
      </c>
      <c r="B50" s="419" t="s">
        <v>1334</v>
      </c>
      <c r="C50" s="419" t="s">
        <v>1360</v>
      </c>
      <c r="D50" s="420">
        <v>45759</v>
      </c>
      <c r="E50" s="420">
        <v>45763</v>
      </c>
      <c r="F50" s="421"/>
      <c r="G50" s="412"/>
      <c r="H50" s="412"/>
      <c r="I50" s="412"/>
      <c r="J50" s="412"/>
      <c r="K50" s="412"/>
      <c r="L50" s="412"/>
    </row>
    <row r="51" spans="1:12" s="372" customFormat="1" collapsed="1">
      <c r="A51" s="414" t="s">
        <v>1361</v>
      </c>
      <c r="B51" s="415" t="s">
        <v>1354</v>
      </c>
      <c r="C51" s="415"/>
      <c r="D51" s="416">
        <v>45764</v>
      </c>
      <c r="E51" s="416">
        <v>45783</v>
      </c>
      <c r="F51" s="417">
        <f>'CR FIN R$'!F45/'CR FIN R$'!$F$2</f>
        <v>5.2645757720421071E-2</v>
      </c>
      <c r="G51" s="417"/>
      <c r="H51" s="417"/>
      <c r="I51" s="417">
        <f>'CR FIN R$'!I45/'CR FIN R$'!$F$2</f>
        <v>1.2986413158932076E-2</v>
      </c>
      <c r="J51" s="417">
        <f>'CR FIN R$'!J45/'CR FIN R$'!$F$2</f>
        <v>3.9659344561488993E-2</v>
      </c>
      <c r="K51" s="417"/>
      <c r="L51" s="417"/>
    </row>
    <row r="52" spans="1:12" hidden="1" outlineLevel="1">
      <c r="A52" s="418" t="s">
        <v>1359</v>
      </c>
      <c r="B52" s="419" t="s">
        <v>1338</v>
      </c>
      <c r="C52" s="419">
        <v>37</v>
      </c>
      <c r="D52" s="420">
        <v>45764</v>
      </c>
      <c r="E52" s="420">
        <v>45764</v>
      </c>
      <c r="F52" s="421"/>
      <c r="G52" s="412"/>
      <c r="H52" s="412"/>
      <c r="I52" s="412"/>
      <c r="J52" s="412"/>
      <c r="K52" s="412"/>
      <c r="L52" s="412"/>
    </row>
    <row r="53" spans="1:12" hidden="1" outlineLevel="1">
      <c r="A53" s="418" t="s">
        <v>1355</v>
      </c>
      <c r="B53" s="419" t="s">
        <v>1332</v>
      </c>
      <c r="C53" s="419">
        <v>39</v>
      </c>
      <c r="D53" s="420">
        <v>45765</v>
      </c>
      <c r="E53" s="420">
        <v>45767</v>
      </c>
      <c r="F53" s="421"/>
      <c r="G53" s="412"/>
      <c r="H53" s="412"/>
      <c r="I53" s="412"/>
      <c r="J53" s="412"/>
      <c r="K53" s="412"/>
      <c r="L53" s="412"/>
    </row>
    <row r="54" spans="1:12" hidden="1" outlineLevel="1">
      <c r="A54" s="418" t="s">
        <v>1339</v>
      </c>
      <c r="B54" s="419" t="s">
        <v>1338</v>
      </c>
      <c r="C54" s="419">
        <v>40</v>
      </c>
      <c r="D54" s="420">
        <v>45768</v>
      </c>
      <c r="E54" s="420">
        <v>45768</v>
      </c>
      <c r="F54" s="421"/>
      <c r="G54" s="412"/>
      <c r="H54" s="412"/>
      <c r="I54" s="412"/>
      <c r="J54" s="412"/>
      <c r="K54" s="412"/>
      <c r="L54" s="412"/>
    </row>
    <row r="55" spans="1:12" hidden="1" outlineLevel="1">
      <c r="A55" s="418" t="s">
        <v>1340</v>
      </c>
      <c r="B55" s="419" t="s">
        <v>1334</v>
      </c>
      <c r="C55" s="419">
        <v>41</v>
      </c>
      <c r="D55" s="420">
        <v>45769</v>
      </c>
      <c r="E55" s="420">
        <v>45773</v>
      </c>
      <c r="F55" s="421"/>
      <c r="G55" s="412"/>
      <c r="H55" s="412"/>
      <c r="I55" s="412"/>
      <c r="J55" s="412"/>
      <c r="K55" s="412"/>
      <c r="L55" s="412"/>
    </row>
    <row r="56" spans="1:12" hidden="1" outlineLevel="1">
      <c r="A56" s="418" t="s">
        <v>1356</v>
      </c>
      <c r="B56" s="419" t="s">
        <v>1334</v>
      </c>
      <c r="C56" s="419">
        <v>42</v>
      </c>
      <c r="D56" s="420">
        <v>45774</v>
      </c>
      <c r="E56" s="420">
        <v>45778</v>
      </c>
      <c r="F56" s="421"/>
      <c r="G56" s="412"/>
      <c r="H56" s="412"/>
      <c r="I56" s="412"/>
      <c r="J56" s="412"/>
      <c r="K56" s="412"/>
      <c r="L56" s="412"/>
    </row>
    <row r="57" spans="1:12" hidden="1" outlineLevel="1">
      <c r="A57" s="418" t="s">
        <v>1343</v>
      </c>
      <c r="B57" s="419" t="s">
        <v>1334</v>
      </c>
      <c r="C57" s="419" t="s">
        <v>1362</v>
      </c>
      <c r="D57" s="420">
        <v>45779</v>
      </c>
      <c r="E57" s="420">
        <v>45783</v>
      </c>
      <c r="F57" s="421"/>
      <c r="G57" s="412"/>
      <c r="H57" s="412"/>
      <c r="I57" s="412"/>
      <c r="J57" s="412"/>
      <c r="K57" s="412"/>
      <c r="L57" s="412"/>
    </row>
    <row r="58" spans="1:12" s="372" customFormat="1" collapsed="1">
      <c r="A58" s="414" t="s">
        <v>1363</v>
      </c>
      <c r="B58" s="415" t="s">
        <v>1364</v>
      </c>
      <c r="C58" s="415"/>
      <c r="D58" s="416">
        <v>45784</v>
      </c>
      <c r="E58" s="416">
        <v>45805</v>
      </c>
      <c r="F58" s="417">
        <f>'CR FIN R$'!F52/'CR FIN R$'!$F$2</f>
        <v>9.5008210172349714E-2</v>
      </c>
      <c r="G58" s="417"/>
      <c r="H58" s="417"/>
      <c r="I58" s="417"/>
      <c r="J58" s="417">
        <f>F58</f>
        <v>9.5008210172349714E-2</v>
      </c>
      <c r="K58" s="417"/>
      <c r="L58" s="417"/>
    </row>
    <row r="59" spans="1:12" hidden="1" outlineLevel="1">
      <c r="A59" s="418" t="s">
        <v>1359</v>
      </c>
      <c r="B59" s="419" t="s">
        <v>1342</v>
      </c>
      <c r="C59" s="419">
        <v>44</v>
      </c>
      <c r="D59" s="420">
        <v>45784</v>
      </c>
      <c r="E59" s="420">
        <v>45785</v>
      </c>
      <c r="F59" s="421"/>
      <c r="G59" s="412"/>
      <c r="H59" s="412"/>
      <c r="I59" s="412"/>
      <c r="J59" s="412"/>
      <c r="K59" s="412"/>
      <c r="L59" s="412"/>
    </row>
    <row r="60" spans="1:12" hidden="1" outlineLevel="1">
      <c r="A60" s="418" t="s">
        <v>1348</v>
      </c>
      <c r="B60" s="419" t="s">
        <v>1342</v>
      </c>
      <c r="C60" s="419">
        <v>46</v>
      </c>
      <c r="D60" s="420">
        <v>45786</v>
      </c>
      <c r="E60" s="420">
        <v>45787</v>
      </c>
      <c r="F60" s="421"/>
      <c r="G60" s="412"/>
      <c r="H60" s="412"/>
      <c r="I60" s="412"/>
      <c r="J60" s="412"/>
      <c r="K60" s="412"/>
      <c r="L60" s="412"/>
    </row>
    <row r="61" spans="1:12" hidden="1" outlineLevel="1">
      <c r="A61" s="418" t="s">
        <v>1339</v>
      </c>
      <c r="B61" s="419" t="s">
        <v>1338</v>
      </c>
      <c r="C61" s="419">
        <v>47</v>
      </c>
      <c r="D61" s="420">
        <v>45788</v>
      </c>
      <c r="E61" s="420">
        <v>45788</v>
      </c>
      <c r="F61" s="421"/>
      <c r="G61" s="412"/>
      <c r="H61" s="412"/>
      <c r="I61" s="412"/>
      <c r="J61" s="412"/>
      <c r="K61" s="412"/>
      <c r="L61" s="412"/>
    </row>
    <row r="62" spans="1:12" hidden="1" outlineLevel="1">
      <c r="A62" s="418" t="s">
        <v>1365</v>
      </c>
      <c r="B62" s="419" t="s">
        <v>1334</v>
      </c>
      <c r="C62" s="419">
        <v>48</v>
      </c>
      <c r="D62" s="420">
        <v>45789</v>
      </c>
      <c r="E62" s="420">
        <v>45793</v>
      </c>
      <c r="F62" s="421"/>
      <c r="G62" s="412"/>
      <c r="H62" s="412"/>
      <c r="I62" s="412"/>
      <c r="J62" s="412"/>
      <c r="K62" s="412"/>
      <c r="L62" s="412"/>
    </row>
    <row r="63" spans="1:12" hidden="1" outlineLevel="1">
      <c r="A63" s="418" t="s">
        <v>1349</v>
      </c>
      <c r="B63" s="419" t="s">
        <v>1346</v>
      </c>
      <c r="C63" s="419">
        <v>49</v>
      </c>
      <c r="D63" s="420">
        <v>45794</v>
      </c>
      <c r="E63" s="420">
        <v>45800</v>
      </c>
      <c r="F63" s="421"/>
      <c r="G63" s="412"/>
      <c r="H63" s="412"/>
      <c r="I63" s="412"/>
      <c r="J63" s="412"/>
      <c r="K63" s="412"/>
      <c r="L63" s="412"/>
    </row>
    <row r="64" spans="1:12" hidden="1" outlineLevel="1">
      <c r="A64" s="418" t="s">
        <v>1343</v>
      </c>
      <c r="B64" s="419" t="s">
        <v>1334</v>
      </c>
      <c r="C64" s="419" t="s">
        <v>1366</v>
      </c>
      <c r="D64" s="420">
        <v>45801</v>
      </c>
      <c r="E64" s="420">
        <v>45805</v>
      </c>
      <c r="F64" s="421"/>
      <c r="G64" s="412"/>
      <c r="H64" s="412"/>
      <c r="I64" s="412"/>
      <c r="J64" s="412"/>
      <c r="K64" s="412"/>
      <c r="L64" s="412"/>
    </row>
    <row r="65" spans="1:12" s="372" customFormat="1" collapsed="1">
      <c r="A65" s="414" t="s">
        <v>1367</v>
      </c>
      <c r="B65" s="415" t="s">
        <v>1368</v>
      </c>
      <c r="C65" s="415"/>
      <c r="D65" s="416">
        <v>45806</v>
      </c>
      <c r="E65" s="416">
        <v>45815</v>
      </c>
      <c r="F65" s="417">
        <f>'CR FIN R$'!F59/'CR FIN R$'!$F$2</f>
        <v>1.3360432498007134E-2</v>
      </c>
      <c r="G65" s="417"/>
      <c r="H65" s="417"/>
      <c r="I65" s="417"/>
      <c r="J65" s="417">
        <f>'CR FIN R$'!J59/'CR FIN R$'!$F$2</f>
        <v>2.3390232980555893E-3</v>
      </c>
      <c r="K65" s="417">
        <f>'CR FIN R$'!K59/'CR FIN R$'!$F$2</f>
        <v>8.9904997876974774E-3</v>
      </c>
      <c r="L65" s="417"/>
    </row>
    <row r="66" spans="1:12" hidden="1" outlineLevel="1">
      <c r="A66" s="418" t="s">
        <v>1347</v>
      </c>
      <c r="B66" s="419" t="s">
        <v>1338</v>
      </c>
      <c r="C66" s="419">
        <v>51</v>
      </c>
      <c r="D66" s="420">
        <v>45806</v>
      </c>
      <c r="E66" s="420">
        <v>45806</v>
      </c>
      <c r="F66" s="421"/>
      <c r="G66" s="412"/>
      <c r="H66" s="412"/>
      <c r="I66" s="412"/>
      <c r="J66" s="412"/>
      <c r="K66" s="412"/>
      <c r="L66" s="412"/>
    </row>
    <row r="67" spans="1:12" hidden="1" outlineLevel="1">
      <c r="A67" s="418" t="s">
        <v>1348</v>
      </c>
      <c r="B67" s="419" t="s">
        <v>1338</v>
      </c>
      <c r="C67" s="419">
        <v>53</v>
      </c>
      <c r="D67" s="420">
        <v>45807</v>
      </c>
      <c r="E67" s="420">
        <v>45807</v>
      </c>
      <c r="F67" s="421"/>
      <c r="G67" s="412"/>
      <c r="H67" s="412"/>
      <c r="I67" s="412"/>
      <c r="J67" s="412"/>
      <c r="K67" s="412"/>
      <c r="L67" s="412"/>
    </row>
    <row r="68" spans="1:12" hidden="1" outlineLevel="1">
      <c r="A68" s="418" t="s">
        <v>1339</v>
      </c>
      <c r="B68" s="419" t="s">
        <v>1338</v>
      </c>
      <c r="C68" s="419">
        <v>54</v>
      </c>
      <c r="D68" s="420">
        <v>45808</v>
      </c>
      <c r="E68" s="420">
        <v>45808</v>
      </c>
      <c r="F68" s="421"/>
      <c r="G68" s="412"/>
      <c r="H68" s="412"/>
      <c r="I68" s="412"/>
      <c r="J68" s="412"/>
      <c r="K68" s="412"/>
      <c r="L68" s="412"/>
    </row>
    <row r="69" spans="1:12" hidden="1" outlineLevel="1">
      <c r="A69" s="418" t="s">
        <v>1349</v>
      </c>
      <c r="B69" s="419" t="s">
        <v>1332</v>
      </c>
      <c r="C69" s="419">
        <v>55</v>
      </c>
      <c r="D69" s="420">
        <v>45809</v>
      </c>
      <c r="E69" s="420">
        <v>45811</v>
      </c>
      <c r="F69" s="421"/>
      <c r="G69" s="412"/>
      <c r="H69" s="412"/>
      <c r="I69" s="412"/>
      <c r="J69" s="412"/>
      <c r="K69" s="412"/>
      <c r="L69" s="412"/>
    </row>
    <row r="70" spans="1:12" hidden="1" outlineLevel="1">
      <c r="A70" s="418" t="s">
        <v>1369</v>
      </c>
      <c r="B70" s="419" t="s">
        <v>1370</v>
      </c>
      <c r="C70" s="419" t="s">
        <v>1371</v>
      </c>
      <c r="D70" s="420">
        <v>45812</v>
      </c>
      <c r="E70" s="420">
        <v>45815</v>
      </c>
      <c r="F70" s="421"/>
      <c r="G70" s="412"/>
      <c r="H70" s="412"/>
      <c r="I70" s="412"/>
      <c r="J70" s="412"/>
      <c r="K70" s="412"/>
      <c r="L70" s="412"/>
    </row>
    <row r="71" spans="1:12" s="372" customFormat="1" collapsed="1">
      <c r="A71" s="414" t="s">
        <v>1372</v>
      </c>
      <c r="B71" s="415" t="s">
        <v>1373</v>
      </c>
      <c r="C71" s="415"/>
      <c r="D71" s="416">
        <v>45816</v>
      </c>
      <c r="E71" s="416">
        <v>45842</v>
      </c>
      <c r="F71" s="417">
        <f>'CR FIN R$'!F65/'CR FIN R$'!$F$2</f>
        <v>0.14763664231350393</v>
      </c>
      <c r="G71" s="417"/>
      <c r="H71" s="417"/>
      <c r="I71" s="417"/>
      <c r="J71" s="417"/>
      <c r="K71" s="417">
        <f>'CR FIN R$'!K65/'CR FIN R$'!$F$2</f>
        <v>7.1704593849709286E-2</v>
      </c>
      <c r="L71" s="417">
        <f>'CR FIN R$'!L65/'CR FIN R$'!$F$2</f>
        <v>7.5932048463794657E-2</v>
      </c>
    </row>
    <row r="72" spans="1:12" hidden="1" outlineLevel="1">
      <c r="A72" s="418" t="s">
        <v>1359</v>
      </c>
      <c r="B72" s="419" t="s">
        <v>1338</v>
      </c>
      <c r="C72" s="419">
        <v>57</v>
      </c>
      <c r="D72" s="420">
        <v>45816</v>
      </c>
      <c r="E72" s="420">
        <v>45816</v>
      </c>
      <c r="F72" s="421"/>
      <c r="G72" s="412"/>
      <c r="H72" s="412"/>
      <c r="I72" s="412"/>
      <c r="J72" s="412"/>
      <c r="K72" s="412"/>
      <c r="L72" s="412"/>
    </row>
    <row r="73" spans="1:12" hidden="1" outlineLevel="1">
      <c r="A73" s="418" t="s">
        <v>1355</v>
      </c>
      <c r="B73" s="419" t="s">
        <v>1334</v>
      </c>
      <c r="C73" s="419">
        <v>59</v>
      </c>
      <c r="D73" s="420">
        <v>45817</v>
      </c>
      <c r="E73" s="420">
        <v>45821</v>
      </c>
      <c r="F73" s="421"/>
      <c r="G73" s="412"/>
      <c r="H73" s="412"/>
      <c r="I73" s="412"/>
      <c r="J73" s="412"/>
      <c r="K73" s="412"/>
      <c r="L73" s="412"/>
    </row>
    <row r="74" spans="1:12" hidden="1" outlineLevel="1">
      <c r="A74" s="418" t="s">
        <v>1339</v>
      </c>
      <c r="B74" s="419" t="s">
        <v>1342</v>
      </c>
      <c r="C74" s="419">
        <v>60</v>
      </c>
      <c r="D74" s="420">
        <v>45822</v>
      </c>
      <c r="E74" s="420">
        <v>45823</v>
      </c>
      <c r="F74" s="421"/>
      <c r="G74" s="412"/>
      <c r="H74" s="412"/>
      <c r="I74" s="412"/>
      <c r="J74" s="412"/>
      <c r="K74" s="412"/>
      <c r="L74" s="412"/>
    </row>
    <row r="75" spans="1:12" hidden="1" outlineLevel="1">
      <c r="A75" s="418" t="s">
        <v>1340</v>
      </c>
      <c r="B75" s="419" t="s">
        <v>1346</v>
      </c>
      <c r="C75" s="419">
        <v>61</v>
      </c>
      <c r="D75" s="420">
        <v>45824</v>
      </c>
      <c r="E75" s="420">
        <v>45830</v>
      </c>
      <c r="F75" s="421"/>
      <c r="G75" s="412"/>
      <c r="H75" s="412"/>
      <c r="I75" s="412"/>
      <c r="J75" s="412"/>
      <c r="K75" s="412"/>
      <c r="L75" s="412"/>
    </row>
    <row r="76" spans="1:12" hidden="1" outlineLevel="1">
      <c r="A76" s="418" t="s">
        <v>1356</v>
      </c>
      <c r="B76" s="419" t="s">
        <v>1334</v>
      </c>
      <c r="C76" s="419">
        <v>62</v>
      </c>
      <c r="D76" s="420">
        <v>45831</v>
      </c>
      <c r="E76" s="420">
        <v>45835</v>
      </c>
      <c r="F76" s="421"/>
      <c r="G76" s="412"/>
      <c r="H76" s="412"/>
      <c r="I76" s="412"/>
      <c r="J76" s="412"/>
      <c r="K76" s="412"/>
      <c r="L76" s="412"/>
    </row>
    <row r="77" spans="1:12" hidden="1" outlineLevel="1">
      <c r="A77" s="418" t="s">
        <v>1343</v>
      </c>
      <c r="B77" s="419" t="s">
        <v>1346</v>
      </c>
      <c r="C77" s="419" t="s">
        <v>1374</v>
      </c>
      <c r="D77" s="420">
        <v>45836</v>
      </c>
      <c r="E77" s="420">
        <v>45842</v>
      </c>
      <c r="F77" s="421"/>
      <c r="G77" s="412"/>
      <c r="H77" s="412"/>
      <c r="I77" s="412"/>
      <c r="J77" s="412"/>
      <c r="K77" s="412"/>
      <c r="L77" s="412"/>
    </row>
    <row r="78" spans="1:12" s="372" customFormat="1" collapsed="1">
      <c r="A78" s="414" t="s">
        <v>1375</v>
      </c>
      <c r="B78" s="415" t="s">
        <v>1373</v>
      </c>
      <c r="C78" s="415"/>
      <c r="D78" s="416">
        <v>45843</v>
      </c>
      <c r="E78" s="416">
        <v>45869</v>
      </c>
      <c r="F78" s="417">
        <f>'CR FIN R$'!F72/'CR FIN R$'!$F$2</f>
        <v>0.13806575054266201</v>
      </c>
      <c r="G78" s="417"/>
      <c r="H78" s="417"/>
      <c r="I78" s="417"/>
      <c r="J78" s="417"/>
      <c r="K78" s="417">
        <f>F78/3</f>
        <v>4.6021916847554002E-2</v>
      </c>
      <c r="L78" s="417">
        <f>F78*2/3</f>
        <v>9.2043833695108004E-2</v>
      </c>
    </row>
    <row r="79" spans="1:12" hidden="1" outlineLevel="1">
      <c r="A79" s="403" t="s">
        <v>1359</v>
      </c>
      <c r="B79" s="404" t="s">
        <v>1338</v>
      </c>
      <c r="C79" s="404">
        <v>64</v>
      </c>
      <c r="D79" s="405">
        <v>45843</v>
      </c>
      <c r="E79" s="405">
        <v>45843</v>
      </c>
      <c r="F79" s="411"/>
      <c r="G79" s="413"/>
      <c r="H79" s="413"/>
      <c r="I79" s="413"/>
      <c r="J79" s="413"/>
      <c r="K79" s="412"/>
      <c r="L79" s="412"/>
    </row>
    <row r="80" spans="1:12" hidden="1" outlineLevel="1">
      <c r="A80" s="403" t="s">
        <v>1355</v>
      </c>
      <c r="B80" s="404" t="s">
        <v>1334</v>
      </c>
      <c r="C80" s="404">
        <v>66</v>
      </c>
      <c r="D80" s="405">
        <v>45844</v>
      </c>
      <c r="E80" s="405">
        <v>45848</v>
      </c>
      <c r="F80" s="411"/>
      <c r="G80" s="413"/>
      <c r="H80" s="413"/>
      <c r="I80" s="413"/>
      <c r="J80" s="413"/>
      <c r="K80" s="412"/>
      <c r="L80" s="412"/>
    </row>
    <row r="81" spans="1:16384" hidden="1" outlineLevel="1">
      <c r="A81" s="403" t="s">
        <v>1339</v>
      </c>
      <c r="B81" s="404" t="s">
        <v>1342</v>
      </c>
      <c r="C81" s="404">
        <v>67</v>
      </c>
      <c r="D81" s="405">
        <v>45849</v>
      </c>
      <c r="E81" s="405">
        <v>45850</v>
      </c>
      <c r="F81" s="411"/>
      <c r="G81" s="413"/>
      <c r="H81" s="413"/>
      <c r="I81" s="413"/>
      <c r="J81" s="413"/>
      <c r="K81" s="412"/>
      <c r="L81" s="412"/>
    </row>
    <row r="82" spans="1:16384" hidden="1" outlineLevel="1">
      <c r="A82" s="403" t="s">
        <v>1340</v>
      </c>
      <c r="B82" s="404" t="s">
        <v>1346</v>
      </c>
      <c r="C82" s="404">
        <v>68</v>
      </c>
      <c r="D82" s="405">
        <v>45851</v>
      </c>
      <c r="E82" s="405">
        <v>45857</v>
      </c>
      <c r="F82" s="411"/>
      <c r="G82" s="413"/>
      <c r="H82" s="413"/>
      <c r="I82" s="413"/>
      <c r="J82" s="413"/>
      <c r="K82" s="412"/>
      <c r="L82" s="412"/>
    </row>
    <row r="83" spans="1:16384" hidden="1" outlineLevel="1">
      <c r="A83" s="403" t="s">
        <v>1356</v>
      </c>
      <c r="B83" s="404" t="s">
        <v>1334</v>
      </c>
      <c r="C83" s="404">
        <v>69</v>
      </c>
      <c r="D83" s="405">
        <v>45858</v>
      </c>
      <c r="E83" s="405">
        <v>45862</v>
      </c>
      <c r="F83" s="411"/>
      <c r="G83" s="413"/>
      <c r="H83" s="413"/>
      <c r="I83" s="413"/>
      <c r="J83" s="413"/>
      <c r="K83" s="412"/>
      <c r="L83" s="412"/>
    </row>
    <row r="84" spans="1:16384" hidden="1" outlineLevel="1">
      <c r="A84" s="403" t="s">
        <v>1343</v>
      </c>
      <c r="B84" s="404" t="s">
        <v>1346</v>
      </c>
      <c r="C84" s="404" t="s">
        <v>1376</v>
      </c>
      <c r="D84" s="405">
        <v>45863</v>
      </c>
      <c r="E84" s="405">
        <v>45869</v>
      </c>
      <c r="F84" s="411"/>
      <c r="G84" s="413"/>
      <c r="H84" s="413"/>
      <c r="I84" s="413"/>
      <c r="J84" s="413"/>
      <c r="K84" s="412"/>
      <c r="L84" s="412"/>
    </row>
    <row r="85" spans="1:16384" s="384" customFormat="1" collapsed="1">
      <c r="A85" s="373" t="s">
        <v>1390</v>
      </c>
      <c r="B85" s="374"/>
      <c r="C85" s="374"/>
      <c r="D85" s="375"/>
      <c r="E85" s="375"/>
      <c r="F85" s="410">
        <f>'CR FIN R$'!F79/'CR FIN R$'!$F$2</f>
        <v>1.5728020038661625E-2</v>
      </c>
      <c r="G85" s="410"/>
      <c r="H85" s="410"/>
      <c r="I85" s="410"/>
      <c r="J85" s="410"/>
      <c r="K85" s="410"/>
      <c r="L85" s="410">
        <f>F85</f>
        <v>1.5728020038661625E-2</v>
      </c>
      <c r="M85" s="380"/>
      <c r="N85" s="380"/>
      <c r="O85" s="376"/>
      <c r="P85" s="381"/>
      <c r="Q85" s="381"/>
      <c r="R85" s="382"/>
      <c r="S85" s="383"/>
      <c r="T85" s="383"/>
      <c r="U85" s="383"/>
      <c r="V85" s="383"/>
      <c r="W85" s="383"/>
      <c r="X85" s="383"/>
      <c r="Y85" s="380"/>
      <c r="Z85" s="376"/>
      <c r="AA85" s="376"/>
      <c r="AB85" s="381"/>
      <c r="AC85" s="381"/>
      <c r="AD85" s="382"/>
      <c r="AE85" s="383"/>
      <c r="AF85" s="383"/>
      <c r="AG85" s="383"/>
      <c r="AH85" s="383"/>
      <c r="AI85" s="383"/>
      <c r="AJ85" s="383"/>
      <c r="AK85" s="380"/>
      <c r="AL85" s="376"/>
      <c r="AM85" s="376"/>
      <c r="AN85" s="381"/>
      <c r="AO85" s="381"/>
      <c r="AP85" s="382"/>
      <c r="AQ85" s="383"/>
      <c r="AR85" s="383"/>
      <c r="AS85" s="383"/>
      <c r="AT85" s="383"/>
      <c r="AU85" s="383"/>
      <c r="AV85" s="383"/>
      <c r="AW85" s="380"/>
      <c r="AX85" s="376"/>
      <c r="AY85" s="376"/>
      <c r="AZ85" s="381"/>
      <c r="BA85" s="381"/>
      <c r="BB85" s="382"/>
      <c r="BC85" s="383"/>
      <c r="BD85" s="383"/>
      <c r="BE85" s="383"/>
      <c r="BF85" s="383"/>
      <c r="BG85" s="383"/>
      <c r="BH85" s="383"/>
      <c r="BI85" s="380"/>
      <c r="BJ85" s="376"/>
      <c r="BK85" s="376"/>
      <c r="BL85" s="381"/>
      <c r="BM85" s="381"/>
      <c r="BN85" s="382"/>
      <c r="BO85" s="383"/>
      <c r="BP85" s="383"/>
      <c r="BQ85" s="383"/>
      <c r="BR85" s="383"/>
      <c r="BS85" s="383"/>
      <c r="BT85" s="383"/>
      <c r="BU85" s="380"/>
      <c r="BV85" s="376"/>
      <c r="BW85" s="376"/>
      <c r="BX85" s="381"/>
      <c r="BY85" s="381"/>
      <c r="BZ85" s="382"/>
      <c r="CA85" s="383"/>
      <c r="CB85" s="383"/>
      <c r="CC85" s="383"/>
      <c r="CD85" s="383"/>
      <c r="CE85" s="383"/>
      <c r="CF85" s="383"/>
      <c r="CG85" s="380"/>
      <c r="CH85" s="376"/>
      <c r="CI85" s="376"/>
      <c r="CJ85" s="381"/>
      <c r="CK85" s="381"/>
      <c r="CL85" s="382"/>
      <c r="CM85" s="383"/>
      <c r="CN85" s="383"/>
      <c r="CO85" s="383"/>
      <c r="CP85" s="383"/>
      <c r="CQ85" s="383"/>
      <c r="CR85" s="383"/>
      <c r="CS85" s="380"/>
      <c r="CT85" s="376"/>
      <c r="CU85" s="376"/>
      <c r="CV85" s="381"/>
      <c r="CW85" s="381"/>
      <c r="CX85" s="382"/>
      <c r="CY85" s="383"/>
      <c r="CZ85" s="383"/>
      <c r="DA85" s="383"/>
      <c r="DB85" s="383"/>
      <c r="DC85" s="383"/>
      <c r="DD85" s="383"/>
      <c r="DE85" s="380"/>
      <c r="DF85" s="376"/>
      <c r="DG85" s="376"/>
      <c r="DH85" s="381"/>
      <c r="DI85" s="381"/>
      <c r="DJ85" s="382"/>
      <c r="DK85" s="383"/>
      <c r="DL85" s="383"/>
      <c r="DM85" s="383"/>
      <c r="DN85" s="383"/>
      <c r="DO85" s="383"/>
      <c r="DP85" s="383"/>
      <c r="DQ85" s="380"/>
      <c r="DR85" s="376"/>
      <c r="DS85" s="376"/>
      <c r="DT85" s="381"/>
      <c r="DU85" s="381"/>
      <c r="DV85" s="382"/>
      <c r="DW85" s="383"/>
      <c r="DX85" s="383"/>
      <c r="DY85" s="383"/>
      <c r="DZ85" s="383"/>
      <c r="EA85" s="383"/>
      <c r="EB85" s="383"/>
      <c r="EC85" s="380"/>
      <c r="ED85" s="376"/>
      <c r="EE85" s="376"/>
      <c r="EF85" s="381"/>
      <c r="EG85" s="381"/>
      <c r="EH85" s="382"/>
      <c r="EI85" s="383"/>
      <c r="EJ85" s="383"/>
      <c r="EK85" s="383"/>
      <c r="EL85" s="383"/>
      <c r="EM85" s="383"/>
      <c r="EN85" s="383"/>
      <c r="EO85" s="380"/>
      <c r="EP85" s="376"/>
      <c r="EQ85" s="376"/>
      <c r="ER85" s="381"/>
      <c r="ES85" s="381"/>
      <c r="ET85" s="382"/>
      <c r="EU85" s="383"/>
      <c r="EV85" s="383"/>
      <c r="EW85" s="383"/>
      <c r="EX85" s="383"/>
      <c r="EY85" s="383"/>
      <c r="EZ85" s="383"/>
      <c r="FA85" s="380"/>
      <c r="FB85" s="376"/>
      <c r="FC85" s="376"/>
      <c r="FD85" s="381"/>
      <c r="FE85" s="381"/>
      <c r="FF85" s="382"/>
      <c r="FG85" s="383"/>
      <c r="FH85" s="383"/>
      <c r="FI85" s="383"/>
      <c r="FJ85" s="383"/>
      <c r="FK85" s="383"/>
      <c r="FL85" s="383"/>
      <c r="FM85" s="380"/>
      <c r="FN85" s="376"/>
      <c r="FO85" s="376"/>
      <c r="FP85" s="381"/>
      <c r="FQ85" s="381"/>
      <c r="FR85" s="382"/>
      <c r="FS85" s="383"/>
      <c r="FT85" s="383"/>
      <c r="FU85" s="383"/>
      <c r="FV85" s="383"/>
      <c r="FW85" s="383"/>
      <c r="FX85" s="383"/>
      <c r="FY85" s="380"/>
      <c r="FZ85" s="376"/>
      <c r="GA85" s="376"/>
      <c r="GB85" s="381"/>
      <c r="GC85" s="381"/>
      <c r="GD85" s="382"/>
      <c r="GE85" s="383"/>
      <c r="GF85" s="383"/>
      <c r="GG85" s="383"/>
      <c r="GH85" s="383"/>
      <c r="GI85" s="383"/>
      <c r="GJ85" s="383"/>
      <c r="GK85" s="380"/>
      <c r="GL85" s="376"/>
      <c r="GM85" s="376"/>
      <c r="GN85" s="381"/>
      <c r="GO85" s="381"/>
      <c r="GP85" s="382"/>
      <c r="GQ85" s="383"/>
      <c r="GR85" s="383"/>
      <c r="GS85" s="383"/>
      <c r="GT85" s="383"/>
      <c r="GU85" s="383"/>
      <c r="GV85" s="383"/>
      <c r="GW85" s="380"/>
      <c r="GX85" s="376"/>
      <c r="GY85" s="376"/>
      <c r="GZ85" s="381"/>
      <c r="HA85" s="381"/>
      <c r="HB85" s="382"/>
      <c r="HC85" s="383"/>
      <c r="HD85" s="383"/>
      <c r="HE85" s="383"/>
      <c r="HF85" s="383"/>
      <c r="HG85" s="383"/>
      <c r="HH85" s="383"/>
      <c r="HI85" s="380"/>
      <c r="HJ85" s="376"/>
      <c r="HK85" s="376"/>
      <c r="HL85" s="381"/>
      <c r="HM85" s="381"/>
      <c r="HN85" s="382"/>
      <c r="HO85" s="383"/>
      <c r="HP85" s="383"/>
      <c r="HQ85" s="383"/>
      <c r="HR85" s="383"/>
      <c r="HS85" s="383"/>
      <c r="HT85" s="383"/>
      <c r="HU85" s="380"/>
      <c r="HV85" s="376"/>
      <c r="HW85" s="376"/>
      <c r="HX85" s="381"/>
      <c r="HY85" s="381"/>
      <c r="HZ85" s="382"/>
      <c r="IA85" s="383"/>
      <c r="IB85" s="383"/>
      <c r="IC85" s="383"/>
      <c r="ID85" s="383"/>
      <c r="IE85" s="383"/>
      <c r="IF85" s="383"/>
      <c r="IG85" s="380"/>
      <c r="IH85" s="376"/>
      <c r="II85" s="376"/>
      <c r="IJ85" s="381"/>
      <c r="IK85" s="381"/>
      <c r="IL85" s="382"/>
      <c r="IM85" s="383"/>
      <c r="IN85" s="383"/>
      <c r="IO85" s="383"/>
      <c r="IP85" s="383"/>
      <c r="IQ85" s="383"/>
      <c r="IR85" s="383"/>
      <c r="IS85" s="380"/>
      <c r="IT85" s="376"/>
      <c r="IU85" s="376"/>
      <c r="IV85" s="381"/>
      <c r="IW85" s="381"/>
      <c r="IX85" s="382"/>
      <c r="IY85" s="383"/>
      <c r="IZ85" s="383"/>
      <c r="JA85" s="383"/>
      <c r="JB85" s="383"/>
      <c r="JC85" s="383"/>
      <c r="JD85" s="383"/>
      <c r="JE85" s="380"/>
      <c r="JF85" s="376"/>
      <c r="JG85" s="376"/>
      <c r="JH85" s="381"/>
      <c r="JI85" s="381"/>
      <c r="JJ85" s="382"/>
      <c r="JK85" s="383"/>
      <c r="JL85" s="383"/>
      <c r="JM85" s="383"/>
      <c r="JN85" s="383"/>
      <c r="JO85" s="383"/>
      <c r="JP85" s="383"/>
      <c r="JQ85" s="380"/>
      <c r="JR85" s="376"/>
      <c r="JS85" s="376"/>
      <c r="JT85" s="381"/>
      <c r="JU85" s="381"/>
      <c r="JV85" s="382"/>
      <c r="JW85" s="383"/>
      <c r="JX85" s="383"/>
      <c r="JY85" s="383"/>
      <c r="JZ85" s="383"/>
      <c r="KA85" s="383"/>
      <c r="KB85" s="383"/>
      <c r="KC85" s="380"/>
      <c r="KD85" s="376"/>
      <c r="KE85" s="376"/>
      <c r="KF85" s="381"/>
      <c r="KG85" s="381"/>
      <c r="KH85" s="382"/>
      <c r="KI85" s="383"/>
      <c r="KJ85" s="383"/>
      <c r="KK85" s="383"/>
      <c r="KL85" s="383"/>
      <c r="KM85" s="383"/>
      <c r="KN85" s="383"/>
      <c r="KO85" s="380"/>
      <c r="KP85" s="376"/>
      <c r="KQ85" s="376"/>
      <c r="KR85" s="381"/>
      <c r="KS85" s="381"/>
      <c r="KT85" s="382"/>
      <c r="KU85" s="383"/>
      <c r="KV85" s="383"/>
      <c r="KW85" s="383"/>
      <c r="KX85" s="383"/>
      <c r="KY85" s="383"/>
      <c r="KZ85" s="383"/>
      <c r="LA85" s="380"/>
      <c r="LB85" s="376"/>
      <c r="LC85" s="376"/>
      <c r="LD85" s="381"/>
      <c r="LE85" s="381"/>
      <c r="LF85" s="382"/>
      <c r="LG85" s="383"/>
      <c r="LH85" s="383"/>
      <c r="LI85" s="383"/>
      <c r="LJ85" s="383"/>
      <c r="LK85" s="383"/>
      <c r="LL85" s="383"/>
      <c r="LM85" s="380"/>
      <c r="LN85" s="376"/>
      <c r="LO85" s="376"/>
      <c r="LP85" s="381"/>
      <c r="LQ85" s="381"/>
      <c r="LR85" s="382"/>
      <c r="LS85" s="383"/>
      <c r="LT85" s="383"/>
      <c r="LU85" s="383"/>
      <c r="LV85" s="383"/>
      <c r="LW85" s="383"/>
      <c r="LX85" s="383"/>
      <c r="LY85" s="380"/>
      <c r="LZ85" s="376"/>
      <c r="MA85" s="376"/>
      <c r="MB85" s="381"/>
      <c r="MC85" s="381"/>
      <c r="MD85" s="382"/>
      <c r="ME85" s="383"/>
      <c r="MF85" s="383"/>
      <c r="MG85" s="383"/>
      <c r="MH85" s="383"/>
      <c r="MI85" s="383"/>
      <c r="MJ85" s="383"/>
      <c r="MK85" s="380"/>
      <c r="ML85" s="376"/>
      <c r="MM85" s="376"/>
      <c r="MN85" s="381"/>
      <c r="MO85" s="381"/>
      <c r="MP85" s="382"/>
      <c r="MQ85" s="383"/>
      <c r="MR85" s="383"/>
      <c r="MS85" s="383"/>
      <c r="MT85" s="383"/>
      <c r="MU85" s="383"/>
      <c r="MV85" s="383"/>
      <c r="MW85" s="380"/>
      <c r="MX85" s="376"/>
      <c r="MY85" s="376"/>
      <c r="MZ85" s="381"/>
      <c r="NA85" s="381"/>
      <c r="NB85" s="382"/>
      <c r="NC85" s="383"/>
      <c r="ND85" s="383"/>
      <c r="NE85" s="383"/>
      <c r="NF85" s="383"/>
      <c r="NG85" s="383"/>
      <c r="NH85" s="383"/>
      <c r="NI85" s="380"/>
      <c r="NJ85" s="376"/>
      <c r="NK85" s="376"/>
      <c r="NL85" s="381"/>
      <c r="NM85" s="381"/>
      <c r="NN85" s="382"/>
      <c r="NO85" s="383"/>
      <c r="NP85" s="383"/>
      <c r="NQ85" s="383"/>
      <c r="NR85" s="383"/>
      <c r="NS85" s="383"/>
      <c r="NT85" s="383"/>
      <c r="NU85" s="380"/>
      <c r="NV85" s="376"/>
      <c r="NW85" s="376"/>
      <c r="NX85" s="381"/>
      <c r="NY85" s="381"/>
      <c r="NZ85" s="382"/>
      <c r="OA85" s="383"/>
      <c r="OB85" s="383"/>
      <c r="OC85" s="383"/>
      <c r="OD85" s="383"/>
      <c r="OE85" s="383"/>
      <c r="OF85" s="383"/>
      <c r="OG85" s="380"/>
      <c r="OH85" s="376"/>
      <c r="OI85" s="376"/>
      <c r="OJ85" s="381"/>
      <c r="OK85" s="381"/>
      <c r="OL85" s="382"/>
      <c r="OM85" s="383"/>
      <c r="ON85" s="383"/>
      <c r="OO85" s="383"/>
      <c r="OP85" s="383"/>
      <c r="OQ85" s="383"/>
      <c r="OR85" s="383"/>
      <c r="OS85" s="380"/>
      <c r="OT85" s="376"/>
      <c r="OU85" s="376"/>
      <c r="OV85" s="381"/>
      <c r="OW85" s="381"/>
      <c r="OX85" s="382"/>
      <c r="OY85" s="383"/>
      <c r="OZ85" s="383"/>
      <c r="PA85" s="383"/>
      <c r="PB85" s="383"/>
      <c r="PC85" s="383"/>
      <c r="PD85" s="383"/>
      <c r="PE85" s="380"/>
      <c r="PF85" s="376"/>
      <c r="PG85" s="376"/>
      <c r="PH85" s="381"/>
      <c r="PI85" s="381"/>
      <c r="PJ85" s="382"/>
      <c r="PK85" s="383"/>
      <c r="PL85" s="383"/>
      <c r="PM85" s="383"/>
      <c r="PN85" s="383"/>
      <c r="PO85" s="383"/>
      <c r="PP85" s="383"/>
      <c r="PQ85" s="380"/>
      <c r="PR85" s="376"/>
      <c r="PS85" s="376"/>
      <c r="PT85" s="381"/>
      <c r="PU85" s="381"/>
      <c r="PV85" s="382"/>
      <c r="PW85" s="383"/>
      <c r="PX85" s="383"/>
      <c r="PY85" s="383"/>
      <c r="PZ85" s="383"/>
      <c r="QA85" s="383"/>
      <c r="QB85" s="383"/>
      <c r="QC85" s="380"/>
      <c r="QD85" s="376"/>
      <c r="QE85" s="376"/>
      <c r="QF85" s="381"/>
      <c r="QG85" s="381"/>
      <c r="QH85" s="382"/>
      <c r="QI85" s="383"/>
      <c r="QJ85" s="383"/>
      <c r="QK85" s="383"/>
      <c r="QL85" s="383"/>
      <c r="QM85" s="383"/>
      <c r="QN85" s="383"/>
      <c r="QO85" s="380"/>
      <c r="QP85" s="376"/>
      <c r="QQ85" s="376"/>
      <c r="QR85" s="381"/>
      <c r="QS85" s="381"/>
      <c r="QT85" s="382"/>
      <c r="QU85" s="383"/>
      <c r="QV85" s="383"/>
      <c r="QW85" s="383"/>
      <c r="QX85" s="383"/>
      <c r="QY85" s="383"/>
      <c r="QZ85" s="383"/>
      <c r="RA85" s="380"/>
      <c r="RB85" s="376"/>
      <c r="RC85" s="376"/>
      <c r="RD85" s="381"/>
      <c r="RE85" s="381"/>
      <c r="RF85" s="382"/>
      <c r="RG85" s="383"/>
      <c r="RH85" s="383"/>
      <c r="RI85" s="383"/>
      <c r="RJ85" s="383"/>
      <c r="RK85" s="383"/>
      <c r="RL85" s="383"/>
      <c r="RM85" s="380"/>
      <c r="RN85" s="376"/>
      <c r="RO85" s="376"/>
      <c r="RP85" s="381"/>
      <c r="RQ85" s="381"/>
      <c r="RR85" s="382"/>
      <c r="RS85" s="383"/>
      <c r="RT85" s="383"/>
      <c r="RU85" s="383"/>
      <c r="RV85" s="383"/>
      <c r="RW85" s="383"/>
      <c r="RX85" s="383"/>
      <c r="RY85" s="380"/>
      <c r="RZ85" s="376"/>
      <c r="SA85" s="376"/>
      <c r="SB85" s="381"/>
      <c r="SC85" s="381"/>
      <c r="SD85" s="382"/>
      <c r="SE85" s="383"/>
      <c r="SF85" s="383"/>
      <c r="SG85" s="383"/>
      <c r="SH85" s="383"/>
      <c r="SI85" s="383"/>
      <c r="SJ85" s="383"/>
      <c r="SK85" s="380"/>
      <c r="SL85" s="376"/>
      <c r="SM85" s="376"/>
      <c r="SN85" s="381"/>
      <c r="SO85" s="381"/>
      <c r="SP85" s="382"/>
      <c r="SQ85" s="383"/>
      <c r="SR85" s="383"/>
      <c r="SS85" s="383"/>
      <c r="ST85" s="383"/>
      <c r="SU85" s="383"/>
      <c r="SV85" s="383"/>
      <c r="SW85" s="380"/>
      <c r="SX85" s="376"/>
      <c r="SY85" s="376"/>
      <c r="SZ85" s="381"/>
      <c r="TA85" s="381"/>
      <c r="TB85" s="382"/>
      <c r="TC85" s="383"/>
      <c r="TD85" s="383"/>
      <c r="TE85" s="383"/>
      <c r="TF85" s="383"/>
      <c r="TG85" s="383"/>
      <c r="TH85" s="383"/>
      <c r="TI85" s="380"/>
      <c r="TJ85" s="376"/>
      <c r="TK85" s="376"/>
      <c r="TL85" s="381"/>
      <c r="TM85" s="381"/>
      <c r="TN85" s="382"/>
      <c r="TO85" s="383"/>
      <c r="TP85" s="383"/>
      <c r="TQ85" s="383"/>
      <c r="TR85" s="383"/>
      <c r="TS85" s="383"/>
      <c r="TT85" s="383"/>
      <c r="TU85" s="380"/>
      <c r="TV85" s="376"/>
      <c r="TW85" s="376"/>
      <c r="TX85" s="381"/>
      <c r="TY85" s="381"/>
      <c r="TZ85" s="382"/>
      <c r="UA85" s="383"/>
      <c r="UB85" s="383"/>
      <c r="UC85" s="383"/>
      <c r="UD85" s="383"/>
      <c r="UE85" s="383"/>
      <c r="UF85" s="383"/>
      <c r="UG85" s="380"/>
      <c r="UH85" s="376"/>
      <c r="UI85" s="376"/>
      <c r="UJ85" s="381"/>
      <c r="UK85" s="381"/>
      <c r="UL85" s="382"/>
      <c r="UM85" s="383"/>
      <c r="UN85" s="383"/>
      <c r="UO85" s="383"/>
      <c r="UP85" s="383"/>
      <c r="UQ85" s="383"/>
      <c r="UR85" s="383"/>
      <c r="US85" s="380"/>
      <c r="UT85" s="376"/>
      <c r="UU85" s="376"/>
      <c r="UV85" s="381"/>
      <c r="UW85" s="381"/>
      <c r="UX85" s="382"/>
      <c r="UY85" s="383"/>
      <c r="UZ85" s="383"/>
      <c r="VA85" s="383"/>
      <c r="VB85" s="383"/>
      <c r="VC85" s="383"/>
      <c r="VD85" s="383"/>
      <c r="VE85" s="380"/>
      <c r="VF85" s="376"/>
      <c r="VG85" s="376"/>
      <c r="VH85" s="381"/>
      <c r="VI85" s="381"/>
      <c r="VJ85" s="382"/>
      <c r="VK85" s="383"/>
      <c r="VL85" s="383"/>
      <c r="VM85" s="383"/>
      <c r="VN85" s="383"/>
      <c r="VO85" s="383"/>
      <c r="VP85" s="383"/>
      <c r="VQ85" s="380"/>
      <c r="VR85" s="376"/>
      <c r="VS85" s="376"/>
      <c r="VT85" s="381"/>
      <c r="VU85" s="381"/>
      <c r="VV85" s="382"/>
      <c r="VW85" s="383"/>
      <c r="VX85" s="383"/>
      <c r="VY85" s="383"/>
      <c r="VZ85" s="383"/>
      <c r="WA85" s="383"/>
      <c r="WB85" s="383"/>
      <c r="WC85" s="380"/>
      <c r="WD85" s="376"/>
      <c r="WE85" s="376"/>
      <c r="WF85" s="381"/>
      <c r="WG85" s="381"/>
      <c r="WH85" s="382"/>
      <c r="WI85" s="383"/>
      <c r="WJ85" s="383"/>
      <c r="WK85" s="383"/>
      <c r="WL85" s="383"/>
      <c r="WM85" s="383"/>
      <c r="WN85" s="383"/>
      <c r="WO85" s="380"/>
      <c r="WP85" s="376"/>
      <c r="WQ85" s="376"/>
      <c r="WR85" s="381"/>
      <c r="WS85" s="381"/>
      <c r="WT85" s="382"/>
      <c r="WU85" s="383"/>
      <c r="WV85" s="383"/>
      <c r="WW85" s="383"/>
      <c r="WX85" s="383"/>
      <c r="WY85" s="383"/>
      <c r="WZ85" s="383"/>
      <c r="XA85" s="380"/>
      <c r="XB85" s="376"/>
      <c r="XC85" s="376"/>
      <c r="XD85" s="381"/>
      <c r="XE85" s="381"/>
      <c r="XF85" s="382"/>
      <c r="XG85" s="383"/>
      <c r="XH85" s="383"/>
      <c r="XI85" s="383"/>
      <c r="XJ85" s="383"/>
      <c r="XK85" s="383"/>
      <c r="XL85" s="383"/>
      <c r="XM85" s="380"/>
      <c r="XN85" s="376"/>
      <c r="XO85" s="376"/>
      <c r="XP85" s="381"/>
      <c r="XQ85" s="381"/>
      <c r="XR85" s="382"/>
      <c r="XS85" s="383"/>
      <c r="XT85" s="383"/>
      <c r="XU85" s="383"/>
      <c r="XV85" s="383"/>
      <c r="XW85" s="383"/>
      <c r="XX85" s="383"/>
      <c r="XY85" s="380"/>
      <c r="XZ85" s="376"/>
      <c r="YA85" s="376"/>
      <c r="YB85" s="381"/>
      <c r="YC85" s="381"/>
      <c r="YD85" s="382"/>
      <c r="YE85" s="383"/>
      <c r="YF85" s="383"/>
      <c r="YG85" s="383"/>
      <c r="YH85" s="383"/>
      <c r="YI85" s="383"/>
      <c r="YJ85" s="383"/>
      <c r="YK85" s="380"/>
      <c r="YL85" s="376"/>
      <c r="YM85" s="376"/>
      <c r="YN85" s="381"/>
      <c r="YO85" s="381"/>
      <c r="YP85" s="382"/>
      <c r="YQ85" s="383"/>
      <c r="YR85" s="383"/>
      <c r="YS85" s="383"/>
      <c r="YT85" s="383"/>
      <c r="YU85" s="383"/>
      <c r="YV85" s="383"/>
      <c r="YW85" s="380"/>
      <c r="YX85" s="376"/>
      <c r="YY85" s="376"/>
      <c r="YZ85" s="381"/>
      <c r="ZA85" s="381"/>
      <c r="ZB85" s="382"/>
      <c r="ZC85" s="383"/>
      <c r="ZD85" s="383"/>
      <c r="ZE85" s="383"/>
      <c r="ZF85" s="383"/>
      <c r="ZG85" s="383"/>
      <c r="ZH85" s="383"/>
      <c r="ZI85" s="380"/>
      <c r="ZJ85" s="376"/>
      <c r="ZK85" s="376"/>
      <c r="ZL85" s="381"/>
      <c r="ZM85" s="381"/>
      <c r="ZN85" s="382"/>
      <c r="ZO85" s="383"/>
      <c r="ZP85" s="383"/>
      <c r="ZQ85" s="383"/>
      <c r="ZR85" s="383"/>
      <c r="ZS85" s="383"/>
      <c r="ZT85" s="383"/>
      <c r="ZU85" s="380"/>
      <c r="ZV85" s="376"/>
      <c r="ZW85" s="376"/>
      <c r="ZX85" s="381"/>
      <c r="ZY85" s="381"/>
      <c r="ZZ85" s="382"/>
      <c r="AAA85" s="383"/>
      <c r="AAB85" s="383"/>
      <c r="AAC85" s="383"/>
      <c r="AAD85" s="383"/>
      <c r="AAE85" s="383"/>
      <c r="AAF85" s="383"/>
      <c r="AAG85" s="380"/>
      <c r="AAH85" s="376"/>
      <c r="AAI85" s="376"/>
      <c r="AAJ85" s="381"/>
      <c r="AAK85" s="381"/>
      <c r="AAL85" s="382"/>
      <c r="AAM85" s="383"/>
      <c r="AAN85" s="383"/>
      <c r="AAO85" s="383"/>
      <c r="AAP85" s="383"/>
      <c r="AAQ85" s="383"/>
      <c r="AAR85" s="383"/>
      <c r="AAS85" s="380"/>
      <c r="AAT85" s="376"/>
      <c r="AAU85" s="376"/>
      <c r="AAV85" s="381"/>
      <c r="AAW85" s="381"/>
      <c r="AAX85" s="382"/>
      <c r="AAY85" s="383"/>
      <c r="AAZ85" s="383"/>
      <c r="ABA85" s="383"/>
      <c r="ABB85" s="383"/>
      <c r="ABC85" s="383"/>
      <c r="ABD85" s="383"/>
      <c r="ABE85" s="380"/>
      <c r="ABF85" s="376"/>
      <c r="ABG85" s="376"/>
      <c r="ABH85" s="381"/>
      <c r="ABI85" s="381"/>
      <c r="ABJ85" s="382"/>
      <c r="ABK85" s="383"/>
      <c r="ABL85" s="383"/>
      <c r="ABM85" s="383"/>
      <c r="ABN85" s="383"/>
      <c r="ABO85" s="383"/>
      <c r="ABP85" s="383"/>
      <c r="ABQ85" s="380"/>
      <c r="ABR85" s="376"/>
      <c r="ABS85" s="376"/>
      <c r="ABT85" s="381"/>
      <c r="ABU85" s="381"/>
      <c r="ABV85" s="382"/>
      <c r="ABW85" s="383"/>
      <c r="ABX85" s="383"/>
      <c r="ABY85" s="383"/>
      <c r="ABZ85" s="383"/>
      <c r="ACA85" s="383"/>
      <c r="ACB85" s="383"/>
      <c r="ACC85" s="380"/>
      <c r="ACD85" s="376"/>
      <c r="ACE85" s="376"/>
      <c r="ACF85" s="381"/>
      <c r="ACG85" s="381"/>
      <c r="ACH85" s="382"/>
      <c r="ACI85" s="383"/>
      <c r="ACJ85" s="383"/>
      <c r="ACK85" s="383"/>
      <c r="ACL85" s="383"/>
      <c r="ACM85" s="383"/>
      <c r="ACN85" s="383"/>
      <c r="ACO85" s="380"/>
      <c r="ACP85" s="376"/>
      <c r="ACQ85" s="376"/>
      <c r="ACR85" s="381"/>
      <c r="ACS85" s="381"/>
      <c r="ACT85" s="382"/>
      <c r="ACU85" s="383"/>
      <c r="ACV85" s="383"/>
      <c r="ACW85" s="383"/>
      <c r="ACX85" s="383"/>
      <c r="ACY85" s="383"/>
      <c r="ACZ85" s="383"/>
      <c r="ADA85" s="380"/>
      <c r="ADB85" s="376"/>
      <c r="ADC85" s="376"/>
      <c r="ADD85" s="381"/>
      <c r="ADE85" s="381"/>
      <c r="ADF85" s="382"/>
      <c r="ADG85" s="383"/>
      <c r="ADH85" s="383"/>
      <c r="ADI85" s="383"/>
      <c r="ADJ85" s="383"/>
      <c r="ADK85" s="383"/>
      <c r="ADL85" s="383"/>
      <c r="ADM85" s="380"/>
      <c r="ADN85" s="376"/>
      <c r="ADO85" s="376"/>
      <c r="ADP85" s="381"/>
      <c r="ADQ85" s="381"/>
      <c r="ADR85" s="382"/>
      <c r="ADS85" s="383"/>
      <c r="ADT85" s="383"/>
      <c r="ADU85" s="383"/>
      <c r="ADV85" s="383"/>
      <c r="ADW85" s="383"/>
      <c r="ADX85" s="383"/>
      <c r="ADY85" s="380"/>
      <c r="ADZ85" s="376"/>
      <c r="AEA85" s="376"/>
      <c r="AEB85" s="381"/>
      <c r="AEC85" s="381"/>
      <c r="AED85" s="382"/>
      <c r="AEE85" s="383"/>
      <c r="AEF85" s="383"/>
      <c r="AEG85" s="383"/>
      <c r="AEH85" s="383"/>
      <c r="AEI85" s="383"/>
      <c r="AEJ85" s="383"/>
      <c r="AEK85" s="380"/>
      <c r="AEL85" s="376"/>
      <c r="AEM85" s="376"/>
      <c r="AEN85" s="381"/>
      <c r="AEO85" s="381"/>
      <c r="AEP85" s="382"/>
      <c r="AEQ85" s="383"/>
      <c r="AER85" s="383"/>
      <c r="AES85" s="383"/>
      <c r="AET85" s="383"/>
      <c r="AEU85" s="383"/>
      <c r="AEV85" s="383"/>
      <c r="AEW85" s="380"/>
      <c r="AEX85" s="376"/>
      <c r="AEY85" s="376"/>
      <c r="AEZ85" s="381"/>
      <c r="AFA85" s="381"/>
      <c r="AFB85" s="382"/>
      <c r="AFC85" s="383"/>
      <c r="AFD85" s="383"/>
      <c r="AFE85" s="383"/>
      <c r="AFF85" s="383"/>
      <c r="AFG85" s="383"/>
      <c r="AFH85" s="383"/>
      <c r="AFI85" s="380"/>
      <c r="AFJ85" s="376"/>
      <c r="AFK85" s="376"/>
      <c r="AFL85" s="381"/>
      <c r="AFM85" s="381"/>
      <c r="AFN85" s="382"/>
      <c r="AFO85" s="383"/>
      <c r="AFP85" s="383"/>
      <c r="AFQ85" s="383"/>
      <c r="AFR85" s="383"/>
      <c r="AFS85" s="383"/>
      <c r="AFT85" s="383"/>
      <c r="AFU85" s="380"/>
      <c r="AFV85" s="376"/>
      <c r="AFW85" s="376"/>
      <c r="AFX85" s="381"/>
      <c r="AFY85" s="381"/>
      <c r="AFZ85" s="382"/>
      <c r="AGA85" s="383"/>
      <c r="AGB85" s="383"/>
      <c r="AGC85" s="383"/>
      <c r="AGD85" s="383"/>
      <c r="AGE85" s="383"/>
      <c r="AGF85" s="383"/>
      <c r="AGG85" s="380"/>
      <c r="AGH85" s="376"/>
      <c r="AGI85" s="376"/>
      <c r="AGJ85" s="381"/>
      <c r="AGK85" s="381"/>
      <c r="AGL85" s="382"/>
      <c r="AGM85" s="383"/>
      <c r="AGN85" s="383"/>
      <c r="AGO85" s="383"/>
      <c r="AGP85" s="383"/>
      <c r="AGQ85" s="383"/>
      <c r="AGR85" s="383"/>
      <c r="AGS85" s="380"/>
      <c r="AGT85" s="376"/>
      <c r="AGU85" s="376"/>
      <c r="AGV85" s="381"/>
      <c r="AGW85" s="381"/>
      <c r="AGX85" s="382"/>
      <c r="AGY85" s="383"/>
      <c r="AGZ85" s="383"/>
      <c r="AHA85" s="383"/>
      <c r="AHB85" s="383"/>
      <c r="AHC85" s="383"/>
      <c r="AHD85" s="383"/>
      <c r="AHE85" s="380"/>
      <c r="AHF85" s="376"/>
      <c r="AHG85" s="376"/>
      <c r="AHH85" s="381"/>
      <c r="AHI85" s="381"/>
      <c r="AHJ85" s="382"/>
      <c r="AHK85" s="383"/>
      <c r="AHL85" s="383"/>
      <c r="AHM85" s="383"/>
      <c r="AHN85" s="383"/>
      <c r="AHO85" s="383"/>
      <c r="AHP85" s="383"/>
      <c r="AHQ85" s="380"/>
      <c r="AHR85" s="376"/>
      <c r="AHS85" s="376"/>
      <c r="AHT85" s="381"/>
      <c r="AHU85" s="381"/>
      <c r="AHV85" s="382"/>
      <c r="AHW85" s="383"/>
      <c r="AHX85" s="383"/>
      <c r="AHY85" s="383"/>
      <c r="AHZ85" s="383"/>
      <c r="AIA85" s="383"/>
      <c r="AIB85" s="383"/>
      <c r="AIC85" s="380"/>
      <c r="AID85" s="376"/>
      <c r="AIE85" s="376"/>
      <c r="AIF85" s="381"/>
      <c r="AIG85" s="381"/>
      <c r="AIH85" s="382"/>
      <c r="AII85" s="383"/>
      <c r="AIJ85" s="383"/>
      <c r="AIK85" s="383"/>
      <c r="AIL85" s="383"/>
      <c r="AIM85" s="383"/>
      <c r="AIN85" s="383"/>
      <c r="AIO85" s="380"/>
      <c r="AIP85" s="376"/>
      <c r="AIQ85" s="376"/>
      <c r="AIR85" s="381"/>
      <c r="AIS85" s="381"/>
      <c r="AIT85" s="382"/>
      <c r="AIU85" s="383"/>
      <c r="AIV85" s="383"/>
      <c r="AIW85" s="383"/>
      <c r="AIX85" s="383"/>
      <c r="AIY85" s="383"/>
      <c r="AIZ85" s="383"/>
      <c r="AJA85" s="380"/>
      <c r="AJB85" s="376"/>
      <c r="AJC85" s="376"/>
      <c r="AJD85" s="381"/>
      <c r="AJE85" s="381"/>
      <c r="AJF85" s="382"/>
      <c r="AJG85" s="383"/>
      <c r="AJH85" s="383"/>
      <c r="AJI85" s="383"/>
      <c r="AJJ85" s="383"/>
      <c r="AJK85" s="383"/>
      <c r="AJL85" s="383"/>
      <c r="AJM85" s="380"/>
      <c r="AJN85" s="376"/>
      <c r="AJO85" s="376"/>
      <c r="AJP85" s="381"/>
      <c r="AJQ85" s="381"/>
      <c r="AJR85" s="382"/>
      <c r="AJS85" s="383"/>
      <c r="AJT85" s="383"/>
      <c r="AJU85" s="383"/>
      <c r="AJV85" s="383"/>
      <c r="AJW85" s="383"/>
      <c r="AJX85" s="383"/>
      <c r="AJY85" s="380"/>
      <c r="AJZ85" s="376"/>
      <c r="AKA85" s="376"/>
      <c r="AKB85" s="381"/>
      <c r="AKC85" s="381"/>
      <c r="AKD85" s="382"/>
      <c r="AKE85" s="383"/>
      <c r="AKF85" s="383"/>
      <c r="AKG85" s="383"/>
      <c r="AKH85" s="383"/>
      <c r="AKI85" s="383"/>
      <c r="AKJ85" s="383"/>
      <c r="AKK85" s="380"/>
      <c r="AKL85" s="376"/>
      <c r="AKM85" s="376"/>
      <c r="AKN85" s="381"/>
      <c r="AKO85" s="381"/>
      <c r="AKP85" s="382"/>
      <c r="AKQ85" s="383"/>
      <c r="AKR85" s="383"/>
      <c r="AKS85" s="383"/>
      <c r="AKT85" s="383"/>
      <c r="AKU85" s="383"/>
      <c r="AKV85" s="383"/>
      <c r="AKW85" s="380"/>
      <c r="AKX85" s="376"/>
      <c r="AKY85" s="376"/>
      <c r="AKZ85" s="381"/>
      <c r="ALA85" s="381"/>
      <c r="ALB85" s="382"/>
      <c r="ALC85" s="383"/>
      <c r="ALD85" s="383"/>
      <c r="ALE85" s="383"/>
      <c r="ALF85" s="383"/>
      <c r="ALG85" s="383"/>
      <c r="ALH85" s="383"/>
      <c r="ALI85" s="380"/>
      <c r="ALJ85" s="376"/>
      <c r="ALK85" s="376"/>
      <c r="ALL85" s="381"/>
      <c r="ALM85" s="381"/>
      <c r="ALN85" s="382"/>
      <c r="ALO85" s="383"/>
      <c r="ALP85" s="383"/>
      <c r="ALQ85" s="383"/>
      <c r="ALR85" s="383"/>
      <c r="ALS85" s="383"/>
      <c r="ALT85" s="383"/>
      <c r="ALU85" s="380"/>
      <c r="ALV85" s="376"/>
      <c r="ALW85" s="376"/>
      <c r="ALX85" s="381"/>
      <c r="ALY85" s="381"/>
      <c r="ALZ85" s="382"/>
      <c r="AMA85" s="383"/>
      <c r="AMB85" s="383"/>
      <c r="AMC85" s="383"/>
      <c r="AMD85" s="383"/>
      <c r="AME85" s="383"/>
      <c r="AMF85" s="383"/>
      <c r="AMG85" s="380"/>
      <c r="AMH85" s="376"/>
      <c r="AMI85" s="376"/>
      <c r="AMJ85" s="381"/>
      <c r="AMK85" s="381"/>
      <c r="AML85" s="382"/>
      <c r="AMM85" s="383"/>
      <c r="AMN85" s="383"/>
      <c r="AMO85" s="383"/>
      <c r="AMP85" s="383"/>
      <c r="AMQ85" s="383"/>
      <c r="AMR85" s="383"/>
      <c r="AMS85" s="380"/>
      <c r="AMT85" s="376"/>
      <c r="AMU85" s="376"/>
      <c r="AMV85" s="381"/>
      <c r="AMW85" s="381"/>
      <c r="AMX85" s="382"/>
      <c r="AMY85" s="383"/>
      <c r="AMZ85" s="383"/>
      <c r="ANA85" s="383"/>
      <c r="ANB85" s="383"/>
      <c r="ANC85" s="383"/>
      <c r="AND85" s="383"/>
      <c r="ANE85" s="380"/>
      <c r="ANF85" s="376"/>
      <c r="ANG85" s="376"/>
      <c r="ANH85" s="381"/>
      <c r="ANI85" s="381"/>
      <c r="ANJ85" s="382"/>
      <c r="ANK85" s="383"/>
      <c r="ANL85" s="383"/>
      <c r="ANM85" s="383"/>
      <c r="ANN85" s="383"/>
      <c r="ANO85" s="383"/>
      <c r="ANP85" s="383"/>
      <c r="ANQ85" s="380"/>
      <c r="ANR85" s="376"/>
      <c r="ANS85" s="376"/>
      <c r="ANT85" s="381"/>
      <c r="ANU85" s="381"/>
      <c r="ANV85" s="382"/>
      <c r="ANW85" s="383"/>
      <c r="ANX85" s="383"/>
      <c r="ANY85" s="383"/>
      <c r="ANZ85" s="383"/>
      <c r="AOA85" s="383"/>
      <c r="AOB85" s="383"/>
      <c r="AOC85" s="380"/>
      <c r="AOD85" s="376"/>
      <c r="AOE85" s="376"/>
      <c r="AOF85" s="381"/>
      <c r="AOG85" s="381"/>
      <c r="AOH85" s="382"/>
      <c r="AOI85" s="383"/>
      <c r="AOJ85" s="383"/>
      <c r="AOK85" s="383"/>
      <c r="AOL85" s="383"/>
      <c r="AOM85" s="383"/>
      <c r="AON85" s="383"/>
      <c r="AOO85" s="380"/>
      <c r="AOP85" s="376"/>
      <c r="AOQ85" s="376"/>
      <c r="AOR85" s="381"/>
      <c r="AOS85" s="381"/>
      <c r="AOT85" s="382"/>
      <c r="AOU85" s="383"/>
      <c r="AOV85" s="383"/>
      <c r="AOW85" s="383"/>
      <c r="AOX85" s="383"/>
      <c r="AOY85" s="383"/>
      <c r="AOZ85" s="383"/>
      <c r="APA85" s="380"/>
      <c r="APB85" s="376"/>
      <c r="APC85" s="376"/>
      <c r="APD85" s="381"/>
      <c r="APE85" s="381"/>
      <c r="APF85" s="382"/>
      <c r="APG85" s="383"/>
      <c r="APH85" s="383"/>
      <c r="API85" s="383"/>
      <c r="APJ85" s="383"/>
      <c r="APK85" s="383"/>
      <c r="APL85" s="383"/>
      <c r="APM85" s="380"/>
      <c r="APN85" s="376"/>
      <c r="APO85" s="376"/>
      <c r="APP85" s="381"/>
      <c r="APQ85" s="381"/>
      <c r="APR85" s="382"/>
      <c r="APS85" s="383"/>
      <c r="APT85" s="383"/>
      <c r="APU85" s="383"/>
      <c r="APV85" s="383"/>
      <c r="APW85" s="383"/>
      <c r="APX85" s="383"/>
      <c r="APY85" s="380"/>
      <c r="APZ85" s="376"/>
      <c r="AQA85" s="376"/>
      <c r="AQB85" s="381"/>
      <c r="AQC85" s="381"/>
      <c r="AQD85" s="382"/>
      <c r="AQE85" s="383"/>
      <c r="AQF85" s="383"/>
      <c r="AQG85" s="383"/>
      <c r="AQH85" s="383"/>
      <c r="AQI85" s="383"/>
      <c r="AQJ85" s="383"/>
      <c r="AQK85" s="380"/>
      <c r="AQL85" s="376"/>
      <c r="AQM85" s="376"/>
      <c r="AQN85" s="381"/>
      <c r="AQO85" s="381"/>
      <c r="AQP85" s="382"/>
      <c r="AQQ85" s="383"/>
      <c r="AQR85" s="383"/>
      <c r="AQS85" s="383"/>
      <c r="AQT85" s="383"/>
      <c r="AQU85" s="383"/>
      <c r="AQV85" s="383"/>
      <c r="AQW85" s="380"/>
      <c r="AQX85" s="376"/>
      <c r="AQY85" s="376"/>
      <c r="AQZ85" s="381"/>
      <c r="ARA85" s="381"/>
      <c r="ARB85" s="382"/>
      <c r="ARC85" s="383"/>
      <c r="ARD85" s="383"/>
      <c r="ARE85" s="383"/>
      <c r="ARF85" s="383"/>
      <c r="ARG85" s="383"/>
      <c r="ARH85" s="383"/>
      <c r="ARI85" s="380"/>
      <c r="ARJ85" s="376"/>
      <c r="ARK85" s="376"/>
      <c r="ARL85" s="381"/>
      <c r="ARM85" s="381"/>
      <c r="ARN85" s="382"/>
      <c r="ARO85" s="383"/>
      <c r="ARP85" s="383"/>
      <c r="ARQ85" s="383"/>
      <c r="ARR85" s="383"/>
      <c r="ARS85" s="383"/>
      <c r="ART85" s="383"/>
      <c r="ARU85" s="380"/>
      <c r="ARV85" s="376"/>
      <c r="ARW85" s="376"/>
      <c r="ARX85" s="381"/>
      <c r="ARY85" s="381"/>
      <c r="ARZ85" s="382"/>
      <c r="ASA85" s="383"/>
      <c r="ASB85" s="383"/>
      <c r="ASC85" s="383"/>
      <c r="ASD85" s="383"/>
      <c r="ASE85" s="383"/>
      <c r="ASF85" s="383"/>
      <c r="ASG85" s="380"/>
      <c r="ASH85" s="376"/>
      <c r="ASI85" s="376"/>
      <c r="ASJ85" s="381"/>
      <c r="ASK85" s="381"/>
      <c r="ASL85" s="382"/>
      <c r="ASM85" s="383"/>
      <c r="ASN85" s="383"/>
      <c r="ASO85" s="383"/>
      <c r="ASP85" s="383"/>
      <c r="ASQ85" s="383"/>
      <c r="ASR85" s="383"/>
      <c r="ASS85" s="380"/>
      <c r="AST85" s="376"/>
      <c r="ASU85" s="376"/>
      <c r="ASV85" s="381"/>
      <c r="ASW85" s="381"/>
      <c r="ASX85" s="382"/>
      <c r="ASY85" s="383"/>
      <c r="ASZ85" s="383"/>
      <c r="ATA85" s="383"/>
      <c r="ATB85" s="383"/>
      <c r="ATC85" s="383"/>
      <c r="ATD85" s="383"/>
      <c r="ATE85" s="380"/>
      <c r="ATF85" s="376"/>
      <c r="ATG85" s="376"/>
      <c r="ATH85" s="381"/>
      <c r="ATI85" s="381"/>
      <c r="ATJ85" s="382"/>
      <c r="ATK85" s="383"/>
      <c r="ATL85" s="383"/>
      <c r="ATM85" s="383"/>
      <c r="ATN85" s="383"/>
      <c r="ATO85" s="383"/>
      <c r="ATP85" s="383"/>
      <c r="ATQ85" s="380"/>
      <c r="ATR85" s="376"/>
      <c r="ATS85" s="376"/>
      <c r="ATT85" s="381"/>
      <c r="ATU85" s="381"/>
      <c r="ATV85" s="382"/>
      <c r="ATW85" s="383"/>
      <c r="ATX85" s="383"/>
      <c r="ATY85" s="383"/>
      <c r="ATZ85" s="383"/>
      <c r="AUA85" s="383"/>
      <c r="AUB85" s="383"/>
      <c r="AUC85" s="380"/>
      <c r="AUD85" s="376"/>
      <c r="AUE85" s="376"/>
      <c r="AUF85" s="381"/>
      <c r="AUG85" s="381"/>
      <c r="AUH85" s="382"/>
      <c r="AUI85" s="383"/>
      <c r="AUJ85" s="383"/>
      <c r="AUK85" s="383"/>
      <c r="AUL85" s="383"/>
      <c r="AUM85" s="383"/>
      <c r="AUN85" s="383"/>
      <c r="AUO85" s="380"/>
      <c r="AUP85" s="376"/>
      <c r="AUQ85" s="376"/>
      <c r="AUR85" s="381"/>
      <c r="AUS85" s="381"/>
      <c r="AUT85" s="382"/>
      <c r="AUU85" s="383"/>
      <c r="AUV85" s="383"/>
      <c r="AUW85" s="383"/>
      <c r="AUX85" s="383"/>
      <c r="AUY85" s="383"/>
      <c r="AUZ85" s="383"/>
      <c r="AVA85" s="380"/>
      <c r="AVB85" s="376"/>
      <c r="AVC85" s="376"/>
      <c r="AVD85" s="381"/>
      <c r="AVE85" s="381"/>
      <c r="AVF85" s="382"/>
      <c r="AVG85" s="383"/>
      <c r="AVH85" s="383"/>
      <c r="AVI85" s="383"/>
      <c r="AVJ85" s="383"/>
      <c r="AVK85" s="383"/>
      <c r="AVL85" s="383"/>
      <c r="AVM85" s="380"/>
      <c r="AVN85" s="376"/>
      <c r="AVO85" s="376"/>
      <c r="AVP85" s="381"/>
      <c r="AVQ85" s="381"/>
      <c r="AVR85" s="382"/>
      <c r="AVS85" s="383"/>
      <c r="AVT85" s="383"/>
      <c r="AVU85" s="383"/>
      <c r="AVV85" s="383"/>
      <c r="AVW85" s="383"/>
      <c r="AVX85" s="383"/>
      <c r="AVY85" s="380"/>
      <c r="AVZ85" s="376"/>
      <c r="AWA85" s="376"/>
      <c r="AWB85" s="381"/>
      <c r="AWC85" s="381"/>
      <c r="AWD85" s="382"/>
      <c r="AWE85" s="383"/>
      <c r="AWF85" s="383"/>
      <c r="AWG85" s="383"/>
      <c r="AWH85" s="383"/>
      <c r="AWI85" s="383"/>
      <c r="AWJ85" s="383"/>
      <c r="AWK85" s="380"/>
      <c r="AWL85" s="376"/>
      <c r="AWM85" s="376"/>
      <c r="AWN85" s="381"/>
      <c r="AWO85" s="381"/>
      <c r="AWP85" s="382"/>
      <c r="AWQ85" s="383"/>
      <c r="AWR85" s="383"/>
      <c r="AWS85" s="383"/>
      <c r="AWT85" s="383"/>
      <c r="AWU85" s="383"/>
      <c r="AWV85" s="383"/>
      <c r="AWW85" s="380"/>
      <c r="AWX85" s="376"/>
      <c r="AWY85" s="376"/>
      <c r="AWZ85" s="381"/>
      <c r="AXA85" s="381"/>
      <c r="AXB85" s="382"/>
      <c r="AXC85" s="383"/>
      <c r="AXD85" s="383"/>
      <c r="AXE85" s="383"/>
      <c r="AXF85" s="383"/>
      <c r="AXG85" s="383"/>
      <c r="AXH85" s="383"/>
      <c r="AXI85" s="380"/>
      <c r="AXJ85" s="376"/>
      <c r="AXK85" s="376"/>
      <c r="AXL85" s="381"/>
      <c r="AXM85" s="381"/>
      <c r="AXN85" s="382"/>
      <c r="AXO85" s="383"/>
      <c r="AXP85" s="383"/>
      <c r="AXQ85" s="383"/>
      <c r="AXR85" s="383"/>
      <c r="AXS85" s="383"/>
      <c r="AXT85" s="383"/>
      <c r="AXU85" s="380"/>
      <c r="AXV85" s="376"/>
      <c r="AXW85" s="376"/>
      <c r="AXX85" s="381"/>
      <c r="AXY85" s="381"/>
      <c r="AXZ85" s="382"/>
      <c r="AYA85" s="383"/>
      <c r="AYB85" s="383"/>
      <c r="AYC85" s="383"/>
      <c r="AYD85" s="383"/>
      <c r="AYE85" s="383"/>
      <c r="AYF85" s="383"/>
      <c r="AYG85" s="380"/>
      <c r="AYH85" s="376"/>
      <c r="AYI85" s="376"/>
      <c r="AYJ85" s="381"/>
      <c r="AYK85" s="381"/>
      <c r="AYL85" s="382"/>
      <c r="AYM85" s="383"/>
      <c r="AYN85" s="383"/>
      <c r="AYO85" s="383"/>
      <c r="AYP85" s="383"/>
      <c r="AYQ85" s="383"/>
      <c r="AYR85" s="383"/>
      <c r="AYS85" s="380"/>
      <c r="AYT85" s="376"/>
      <c r="AYU85" s="376"/>
      <c r="AYV85" s="381"/>
      <c r="AYW85" s="381"/>
      <c r="AYX85" s="382"/>
      <c r="AYY85" s="383"/>
      <c r="AYZ85" s="383"/>
      <c r="AZA85" s="383"/>
      <c r="AZB85" s="383"/>
      <c r="AZC85" s="383"/>
      <c r="AZD85" s="383"/>
      <c r="AZE85" s="380"/>
      <c r="AZF85" s="376"/>
      <c r="AZG85" s="376"/>
      <c r="AZH85" s="381"/>
      <c r="AZI85" s="381"/>
      <c r="AZJ85" s="382"/>
      <c r="AZK85" s="383"/>
      <c r="AZL85" s="383"/>
      <c r="AZM85" s="383"/>
      <c r="AZN85" s="383"/>
      <c r="AZO85" s="383"/>
      <c r="AZP85" s="383"/>
      <c r="AZQ85" s="380"/>
      <c r="AZR85" s="376"/>
      <c r="AZS85" s="376"/>
      <c r="AZT85" s="381"/>
      <c r="AZU85" s="381"/>
      <c r="AZV85" s="382"/>
      <c r="AZW85" s="383"/>
      <c r="AZX85" s="383"/>
      <c r="AZY85" s="383"/>
      <c r="AZZ85" s="383"/>
      <c r="BAA85" s="383"/>
      <c r="BAB85" s="383"/>
      <c r="BAC85" s="380"/>
      <c r="BAD85" s="376"/>
      <c r="BAE85" s="376"/>
      <c r="BAF85" s="381"/>
      <c r="BAG85" s="381"/>
      <c r="BAH85" s="382"/>
      <c r="BAI85" s="383"/>
      <c r="BAJ85" s="383"/>
      <c r="BAK85" s="383"/>
      <c r="BAL85" s="383"/>
      <c r="BAM85" s="383"/>
      <c r="BAN85" s="383"/>
      <c r="BAO85" s="380"/>
      <c r="BAP85" s="376"/>
      <c r="BAQ85" s="376"/>
      <c r="BAR85" s="381"/>
      <c r="BAS85" s="381"/>
      <c r="BAT85" s="382"/>
      <c r="BAU85" s="383"/>
      <c r="BAV85" s="383"/>
      <c r="BAW85" s="383"/>
      <c r="BAX85" s="383"/>
      <c r="BAY85" s="383"/>
      <c r="BAZ85" s="383"/>
      <c r="BBA85" s="380"/>
      <c r="BBB85" s="376"/>
      <c r="BBC85" s="376"/>
      <c r="BBD85" s="381"/>
      <c r="BBE85" s="381"/>
      <c r="BBF85" s="382"/>
      <c r="BBG85" s="383"/>
      <c r="BBH85" s="383"/>
      <c r="BBI85" s="383"/>
      <c r="BBJ85" s="383"/>
      <c r="BBK85" s="383"/>
      <c r="BBL85" s="383"/>
      <c r="BBM85" s="380"/>
      <c r="BBN85" s="376"/>
      <c r="BBO85" s="376"/>
      <c r="BBP85" s="381"/>
      <c r="BBQ85" s="381"/>
      <c r="BBR85" s="382"/>
      <c r="BBS85" s="383"/>
      <c r="BBT85" s="383"/>
      <c r="BBU85" s="383"/>
      <c r="BBV85" s="383"/>
      <c r="BBW85" s="383"/>
      <c r="BBX85" s="383"/>
      <c r="BBY85" s="380"/>
      <c r="BBZ85" s="376"/>
      <c r="BCA85" s="376"/>
      <c r="BCB85" s="381"/>
      <c r="BCC85" s="381"/>
      <c r="BCD85" s="382"/>
      <c r="BCE85" s="383"/>
      <c r="BCF85" s="383"/>
      <c r="BCG85" s="383"/>
      <c r="BCH85" s="383"/>
      <c r="BCI85" s="383"/>
      <c r="BCJ85" s="383"/>
      <c r="BCK85" s="380"/>
      <c r="BCL85" s="376"/>
      <c r="BCM85" s="376"/>
      <c r="BCN85" s="381"/>
      <c r="BCO85" s="381"/>
      <c r="BCP85" s="382"/>
      <c r="BCQ85" s="383"/>
      <c r="BCR85" s="383"/>
      <c r="BCS85" s="383"/>
      <c r="BCT85" s="383"/>
      <c r="BCU85" s="383"/>
      <c r="BCV85" s="383"/>
      <c r="BCW85" s="380"/>
      <c r="BCX85" s="376"/>
      <c r="BCY85" s="376"/>
      <c r="BCZ85" s="381"/>
      <c r="BDA85" s="381"/>
      <c r="BDB85" s="382"/>
      <c r="BDC85" s="383"/>
      <c r="BDD85" s="383"/>
      <c r="BDE85" s="383"/>
      <c r="BDF85" s="383"/>
      <c r="BDG85" s="383"/>
      <c r="BDH85" s="383"/>
      <c r="BDI85" s="380"/>
      <c r="BDJ85" s="376"/>
      <c r="BDK85" s="376"/>
      <c r="BDL85" s="381"/>
      <c r="BDM85" s="381"/>
      <c r="BDN85" s="382"/>
      <c r="BDO85" s="383"/>
      <c r="BDP85" s="383"/>
      <c r="BDQ85" s="383"/>
      <c r="BDR85" s="383"/>
      <c r="BDS85" s="383"/>
      <c r="BDT85" s="383"/>
      <c r="BDU85" s="380"/>
      <c r="BDV85" s="376"/>
      <c r="BDW85" s="376"/>
      <c r="BDX85" s="381"/>
      <c r="BDY85" s="381"/>
      <c r="BDZ85" s="382"/>
      <c r="BEA85" s="383"/>
      <c r="BEB85" s="383"/>
      <c r="BEC85" s="383"/>
      <c r="BED85" s="383"/>
      <c r="BEE85" s="383"/>
      <c r="BEF85" s="383"/>
      <c r="BEG85" s="380"/>
      <c r="BEH85" s="376"/>
      <c r="BEI85" s="376"/>
      <c r="BEJ85" s="381"/>
      <c r="BEK85" s="381"/>
      <c r="BEL85" s="382"/>
      <c r="BEM85" s="383"/>
      <c r="BEN85" s="383"/>
      <c r="BEO85" s="383"/>
      <c r="BEP85" s="383"/>
      <c r="BEQ85" s="383"/>
      <c r="BER85" s="383"/>
      <c r="BES85" s="380"/>
      <c r="BET85" s="376"/>
      <c r="BEU85" s="376"/>
      <c r="BEV85" s="381"/>
      <c r="BEW85" s="381"/>
      <c r="BEX85" s="382"/>
      <c r="BEY85" s="383"/>
      <c r="BEZ85" s="383"/>
      <c r="BFA85" s="383"/>
      <c r="BFB85" s="383"/>
      <c r="BFC85" s="383"/>
      <c r="BFD85" s="383"/>
      <c r="BFE85" s="380"/>
      <c r="BFF85" s="376"/>
      <c r="BFG85" s="376"/>
      <c r="BFH85" s="381"/>
      <c r="BFI85" s="381"/>
      <c r="BFJ85" s="382"/>
      <c r="BFK85" s="383"/>
      <c r="BFL85" s="383"/>
      <c r="BFM85" s="383"/>
      <c r="BFN85" s="383"/>
      <c r="BFO85" s="383"/>
      <c r="BFP85" s="383"/>
      <c r="BFQ85" s="380"/>
      <c r="BFR85" s="376"/>
      <c r="BFS85" s="376"/>
      <c r="BFT85" s="381"/>
      <c r="BFU85" s="381"/>
      <c r="BFV85" s="382"/>
      <c r="BFW85" s="383"/>
      <c r="BFX85" s="383"/>
      <c r="BFY85" s="383"/>
      <c r="BFZ85" s="383"/>
      <c r="BGA85" s="383"/>
      <c r="BGB85" s="383"/>
      <c r="BGC85" s="380"/>
      <c r="BGD85" s="376"/>
      <c r="BGE85" s="376"/>
      <c r="BGF85" s="381"/>
      <c r="BGG85" s="381"/>
      <c r="BGH85" s="382"/>
      <c r="BGI85" s="383"/>
      <c r="BGJ85" s="383"/>
      <c r="BGK85" s="383"/>
      <c r="BGL85" s="383"/>
      <c r="BGM85" s="383"/>
      <c r="BGN85" s="383"/>
      <c r="BGO85" s="380"/>
      <c r="BGP85" s="376"/>
      <c r="BGQ85" s="376"/>
      <c r="BGR85" s="381"/>
      <c r="BGS85" s="381"/>
      <c r="BGT85" s="382"/>
      <c r="BGU85" s="383"/>
      <c r="BGV85" s="383"/>
      <c r="BGW85" s="383"/>
      <c r="BGX85" s="383"/>
      <c r="BGY85" s="383"/>
      <c r="BGZ85" s="383"/>
      <c r="BHA85" s="380"/>
      <c r="BHB85" s="376"/>
      <c r="BHC85" s="376"/>
      <c r="BHD85" s="381"/>
      <c r="BHE85" s="381"/>
      <c r="BHF85" s="382"/>
      <c r="BHG85" s="383"/>
      <c r="BHH85" s="383"/>
      <c r="BHI85" s="383"/>
      <c r="BHJ85" s="383"/>
      <c r="BHK85" s="383"/>
      <c r="BHL85" s="383"/>
      <c r="BHM85" s="380"/>
      <c r="BHN85" s="376"/>
      <c r="BHO85" s="376"/>
      <c r="BHP85" s="381"/>
      <c r="BHQ85" s="381"/>
      <c r="BHR85" s="382"/>
      <c r="BHS85" s="383"/>
      <c r="BHT85" s="383"/>
      <c r="BHU85" s="383"/>
      <c r="BHV85" s="383"/>
      <c r="BHW85" s="383"/>
      <c r="BHX85" s="383"/>
      <c r="BHY85" s="380"/>
      <c r="BHZ85" s="376"/>
      <c r="BIA85" s="376"/>
      <c r="BIB85" s="381"/>
      <c r="BIC85" s="381"/>
      <c r="BID85" s="382"/>
      <c r="BIE85" s="383"/>
      <c r="BIF85" s="383"/>
      <c r="BIG85" s="383"/>
      <c r="BIH85" s="383"/>
      <c r="BII85" s="383"/>
      <c r="BIJ85" s="383"/>
      <c r="BIK85" s="380"/>
      <c r="BIL85" s="376"/>
      <c r="BIM85" s="376"/>
      <c r="BIN85" s="381"/>
      <c r="BIO85" s="381"/>
      <c r="BIP85" s="382"/>
      <c r="BIQ85" s="383"/>
      <c r="BIR85" s="383"/>
      <c r="BIS85" s="383"/>
      <c r="BIT85" s="383"/>
      <c r="BIU85" s="383"/>
      <c r="BIV85" s="383"/>
      <c r="BIW85" s="380"/>
      <c r="BIX85" s="376"/>
      <c r="BIY85" s="376"/>
      <c r="BIZ85" s="381"/>
      <c r="BJA85" s="381"/>
      <c r="BJB85" s="382"/>
      <c r="BJC85" s="383"/>
      <c r="BJD85" s="383"/>
      <c r="BJE85" s="383"/>
      <c r="BJF85" s="383"/>
      <c r="BJG85" s="383"/>
      <c r="BJH85" s="383"/>
      <c r="BJI85" s="380"/>
      <c r="BJJ85" s="376"/>
      <c r="BJK85" s="376"/>
      <c r="BJL85" s="381"/>
      <c r="BJM85" s="381"/>
      <c r="BJN85" s="382"/>
      <c r="BJO85" s="383"/>
      <c r="BJP85" s="383"/>
      <c r="BJQ85" s="383"/>
      <c r="BJR85" s="383"/>
      <c r="BJS85" s="383"/>
      <c r="BJT85" s="383"/>
      <c r="BJU85" s="380"/>
      <c r="BJV85" s="376"/>
      <c r="BJW85" s="376"/>
      <c r="BJX85" s="381"/>
      <c r="BJY85" s="381"/>
      <c r="BJZ85" s="382"/>
      <c r="BKA85" s="383"/>
      <c r="BKB85" s="383"/>
      <c r="BKC85" s="383"/>
      <c r="BKD85" s="383"/>
      <c r="BKE85" s="383"/>
      <c r="BKF85" s="383"/>
      <c r="BKG85" s="380"/>
      <c r="BKH85" s="376"/>
      <c r="BKI85" s="376"/>
      <c r="BKJ85" s="381"/>
      <c r="BKK85" s="381"/>
      <c r="BKL85" s="382"/>
      <c r="BKM85" s="383"/>
      <c r="BKN85" s="383"/>
      <c r="BKO85" s="383"/>
      <c r="BKP85" s="383"/>
      <c r="BKQ85" s="383"/>
      <c r="BKR85" s="383"/>
      <c r="BKS85" s="380"/>
      <c r="BKT85" s="376"/>
      <c r="BKU85" s="376"/>
      <c r="BKV85" s="381"/>
      <c r="BKW85" s="381"/>
      <c r="BKX85" s="382"/>
      <c r="BKY85" s="383"/>
      <c r="BKZ85" s="383"/>
      <c r="BLA85" s="383"/>
      <c r="BLB85" s="383"/>
      <c r="BLC85" s="383"/>
      <c r="BLD85" s="383"/>
      <c r="BLE85" s="380"/>
      <c r="BLF85" s="376"/>
      <c r="BLG85" s="376"/>
      <c r="BLH85" s="381"/>
      <c r="BLI85" s="381"/>
      <c r="BLJ85" s="382"/>
      <c r="BLK85" s="383"/>
      <c r="BLL85" s="383"/>
      <c r="BLM85" s="383"/>
      <c r="BLN85" s="383"/>
      <c r="BLO85" s="383"/>
      <c r="BLP85" s="383"/>
      <c r="BLQ85" s="380"/>
      <c r="BLR85" s="376"/>
      <c r="BLS85" s="376"/>
      <c r="BLT85" s="381"/>
      <c r="BLU85" s="381"/>
      <c r="BLV85" s="382"/>
      <c r="BLW85" s="383"/>
      <c r="BLX85" s="383"/>
      <c r="BLY85" s="383"/>
      <c r="BLZ85" s="383"/>
      <c r="BMA85" s="383"/>
      <c r="BMB85" s="383"/>
      <c r="BMC85" s="380"/>
      <c r="BMD85" s="376"/>
      <c r="BME85" s="376"/>
      <c r="BMF85" s="381"/>
      <c r="BMG85" s="381"/>
      <c r="BMH85" s="382"/>
      <c r="BMI85" s="383"/>
      <c r="BMJ85" s="383"/>
      <c r="BMK85" s="383"/>
      <c r="BML85" s="383"/>
      <c r="BMM85" s="383"/>
      <c r="BMN85" s="383"/>
      <c r="BMO85" s="380"/>
      <c r="BMP85" s="376"/>
      <c r="BMQ85" s="376"/>
      <c r="BMR85" s="381"/>
      <c r="BMS85" s="381"/>
      <c r="BMT85" s="382"/>
      <c r="BMU85" s="383"/>
      <c r="BMV85" s="383"/>
      <c r="BMW85" s="383"/>
      <c r="BMX85" s="383"/>
      <c r="BMY85" s="383"/>
      <c r="BMZ85" s="383"/>
      <c r="BNA85" s="380"/>
      <c r="BNB85" s="376"/>
      <c r="BNC85" s="376"/>
      <c r="BND85" s="381"/>
      <c r="BNE85" s="381"/>
      <c r="BNF85" s="382"/>
      <c r="BNG85" s="383"/>
      <c r="BNH85" s="383"/>
      <c r="BNI85" s="383"/>
      <c r="BNJ85" s="383"/>
      <c r="BNK85" s="383"/>
      <c r="BNL85" s="383"/>
      <c r="BNM85" s="380"/>
      <c r="BNN85" s="376"/>
      <c r="BNO85" s="376"/>
      <c r="BNP85" s="381"/>
      <c r="BNQ85" s="381"/>
      <c r="BNR85" s="382"/>
      <c r="BNS85" s="383"/>
      <c r="BNT85" s="383"/>
      <c r="BNU85" s="383"/>
      <c r="BNV85" s="383"/>
      <c r="BNW85" s="383"/>
      <c r="BNX85" s="383"/>
      <c r="BNY85" s="380"/>
      <c r="BNZ85" s="376"/>
      <c r="BOA85" s="376"/>
      <c r="BOB85" s="381"/>
      <c r="BOC85" s="381"/>
      <c r="BOD85" s="382"/>
      <c r="BOE85" s="383"/>
      <c r="BOF85" s="383"/>
      <c r="BOG85" s="383"/>
      <c r="BOH85" s="383"/>
      <c r="BOI85" s="383"/>
      <c r="BOJ85" s="383"/>
      <c r="BOK85" s="380"/>
      <c r="BOL85" s="376"/>
      <c r="BOM85" s="376"/>
      <c r="BON85" s="381"/>
      <c r="BOO85" s="381"/>
      <c r="BOP85" s="382"/>
      <c r="BOQ85" s="383"/>
      <c r="BOR85" s="383"/>
      <c r="BOS85" s="383"/>
      <c r="BOT85" s="383"/>
      <c r="BOU85" s="383"/>
      <c r="BOV85" s="383"/>
      <c r="BOW85" s="380"/>
      <c r="BOX85" s="376"/>
      <c r="BOY85" s="376"/>
      <c r="BOZ85" s="381"/>
      <c r="BPA85" s="381"/>
      <c r="BPB85" s="382"/>
      <c r="BPC85" s="383"/>
      <c r="BPD85" s="383"/>
      <c r="BPE85" s="383"/>
      <c r="BPF85" s="383"/>
      <c r="BPG85" s="383"/>
      <c r="BPH85" s="383"/>
      <c r="BPI85" s="380"/>
      <c r="BPJ85" s="376"/>
      <c r="BPK85" s="376"/>
      <c r="BPL85" s="381"/>
      <c r="BPM85" s="381"/>
      <c r="BPN85" s="382"/>
      <c r="BPO85" s="383"/>
      <c r="BPP85" s="383"/>
      <c r="BPQ85" s="383"/>
      <c r="BPR85" s="383"/>
      <c r="BPS85" s="383"/>
      <c r="BPT85" s="383"/>
      <c r="BPU85" s="380"/>
      <c r="BPV85" s="376"/>
      <c r="BPW85" s="376"/>
      <c r="BPX85" s="381"/>
      <c r="BPY85" s="381"/>
      <c r="BPZ85" s="382"/>
      <c r="BQA85" s="383"/>
      <c r="BQB85" s="383"/>
      <c r="BQC85" s="383"/>
      <c r="BQD85" s="383"/>
      <c r="BQE85" s="383"/>
      <c r="BQF85" s="383"/>
      <c r="BQG85" s="380"/>
      <c r="BQH85" s="376"/>
      <c r="BQI85" s="376"/>
      <c r="BQJ85" s="381"/>
      <c r="BQK85" s="381"/>
      <c r="BQL85" s="382"/>
      <c r="BQM85" s="383"/>
      <c r="BQN85" s="383"/>
      <c r="BQO85" s="383"/>
      <c r="BQP85" s="383"/>
      <c r="BQQ85" s="383"/>
      <c r="BQR85" s="383"/>
      <c r="BQS85" s="380"/>
      <c r="BQT85" s="376"/>
      <c r="BQU85" s="376"/>
      <c r="BQV85" s="381"/>
      <c r="BQW85" s="381"/>
      <c r="BQX85" s="382"/>
      <c r="BQY85" s="383"/>
      <c r="BQZ85" s="383"/>
      <c r="BRA85" s="383"/>
      <c r="BRB85" s="383"/>
      <c r="BRC85" s="383"/>
      <c r="BRD85" s="383"/>
      <c r="BRE85" s="380"/>
      <c r="BRF85" s="376"/>
      <c r="BRG85" s="376"/>
      <c r="BRH85" s="381"/>
      <c r="BRI85" s="381"/>
      <c r="BRJ85" s="382"/>
      <c r="BRK85" s="383"/>
      <c r="BRL85" s="383"/>
      <c r="BRM85" s="383"/>
      <c r="BRN85" s="383"/>
      <c r="BRO85" s="383"/>
      <c r="BRP85" s="383"/>
      <c r="BRQ85" s="380"/>
      <c r="BRR85" s="376"/>
      <c r="BRS85" s="376"/>
      <c r="BRT85" s="381"/>
      <c r="BRU85" s="381"/>
      <c r="BRV85" s="382"/>
      <c r="BRW85" s="383"/>
      <c r="BRX85" s="383"/>
      <c r="BRY85" s="383"/>
      <c r="BRZ85" s="383"/>
      <c r="BSA85" s="383"/>
      <c r="BSB85" s="383"/>
      <c r="BSC85" s="380"/>
      <c r="BSD85" s="376"/>
      <c r="BSE85" s="376"/>
      <c r="BSF85" s="381"/>
      <c r="BSG85" s="381"/>
      <c r="BSH85" s="382"/>
      <c r="BSI85" s="383"/>
      <c r="BSJ85" s="383"/>
      <c r="BSK85" s="383"/>
      <c r="BSL85" s="383"/>
      <c r="BSM85" s="383"/>
      <c r="BSN85" s="383"/>
      <c r="BSO85" s="380"/>
      <c r="BSP85" s="376"/>
      <c r="BSQ85" s="376"/>
      <c r="BSR85" s="381"/>
      <c r="BSS85" s="381"/>
      <c r="BST85" s="382"/>
      <c r="BSU85" s="383"/>
      <c r="BSV85" s="383"/>
      <c r="BSW85" s="383"/>
      <c r="BSX85" s="383"/>
      <c r="BSY85" s="383"/>
      <c r="BSZ85" s="383"/>
      <c r="BTA85" s="380"/>
      <c r="BTB85" s="376"/>
      <c r="BTC85" s="376"/>
      <c r="BTD85" s="381"/>
      <c r="BTE85" s="381"/>
      <c r="BTF85" s="382"/>
      <c r="BTG85" s="383"/>
      <c r="BTH85" s="383"/>
      <c r="BTI85" s="383"/>
      <c r="BTJ85" s="383"/>
      <c r="BTK85" s="383"/>
      <c r="BTL85" s="383"/>
      <c r="BTM85" s="380"/>
      <c r="BTN85" s="376"/>
      <c r="BTO85" s="376"/>
      <c r="BTP85" s="381"/>
      <c r="BTQ85" s="381"/>
      <c r="BTR85" s="382"/>
      <c r="BTS85" s="383"/>
      <c r="BTT85" s="383"/>
      <c r="BTU85" s="383"/>
      <c r="BTV85" s="383"/>
      <c r="BTW85" s="383"/>
      <c r="BTX85" s="383"/>
      <c r="BTY85" s="380"/>
      <c r="BTZ85" s="376"/>
      <c r="BUA85" s="376"/>
      <c r="BUB85" s="381"/>
      <c r="BUC85" s="381"/>
      <c r="BUD85" s="382"/>
      <c r="BUE85" s="383"/>
      <c r="BUF85" s="383"/>
      <c r="BUG85" s="383"/>
      <c r="BUH85" s="383"/>
      <c r="BUI85" s="383"/>
      <c r="BUJ85" s="383"/>
      <c r="BUK85" s="380"/>
      <c r="BUL85" s="376"/>
      <c r="BUM85" s="376"/>
      <c r="BUN85" s="381"/>
      <c r="BUO85" s="381"/>
      <c r="BUP85" s="382"/>
      <c r="BUQ85" s="383"/>
      <c r="BUR85" s="383"/>
      <c r="BUS85" s="383"/>
      <c r="BUT85" s="383"/>
      <c r="BUU85" s="383"/>
      <c r="BUV85" s="383"/>
      <c r="BUW85" s="380"/>
      <c r="BUX85" s="376"/>
      <c r="BUY85" s="376"/>
      <c r="BUZ85" s="381"/>
      <c r="BVA85" s="381"/>
      <c r="BVB85" s="382"/>
      <c r="BVC85" s="383"/>
      <c r="BVD85" s="383"/>
      <c r="BVE85" s="383"/>
      <c r="BVF85" s="383"/>
      <c r="BVG85" s="383"/>
      <c r="BVH85" s="383"/>
      <c r="BVI85" s="380"/>
      <c r="BVJ85" s="376"/>
      <c r="BVK85" s="376"/>
      <c r="BVL85" s="381"/>
      <c r="BVM85" s="381"/>
      <c r="BVN85" s="382"/>
      <c r="BVO85" s="383"/>
      <c r="BVP85" s="383"/>
      <c r="BVQ85" s="383"/>
      <c r="BVR85" s="383"/>
      <c r="BVS85" s="383"/>
      <c r="BVT85" s="383"/>
      <c r="BVU85" s="380"/>
      <c r="BVV85" s="376"/>
      <c r="BVW85" s="376"/>
      <c r="BVX85" s="381"/>
      <c r="BVY85" s="381"/>
      <c r="BVZ85" s="382"/>
      <c r="BWA85" s="383"/>
      <c r="BWB85" s="383"/>
      <c r="BWC85" s="383"/>
      <c r="BWD85" s="383"/>
      <c r="BWE85" s="383"/>
      <c r="BWF85" s="383"/>
      <c r="BWG85" s="380"/>
      <c r="BWH85" s="376"/>
      <c r="BWI85" s="376"/>
      <c r="BWJ85" s="381"/>
      <c r="BWK85" s="381"/>
      <c r="BWL85" s="382"/>
      <c r="BWM85" s="383"/>
      <c r="BWN85" s="383"/>
      <c r="BWO85" s="383"/>
      <c r="BWP85" s="383"/>
      <c r="BWQ85" s="383"/>
      <c r="BWR85" s="383"/>
      <c r="BWS85" s="380"/>
      <c r="BWT85" s="376"/>
      <c r="BWU85" s="376"/>
      <c r="BWV85" s="381"/>
      <c r="BWW85" s="381"/>
      <c r="BWX85" s="382"/>
      <c r="BWY85" s="383"/>
      <c r="BWZ85" s="383"/>
      <c r="BXA85" s="383"/>
      <c r="BXB85" s="383"/>
      <c r="BXC85" s="383"/>
      <c r="BXD85" s="383"/>
      <c r="BXE85" s="380"/>
      <c r="BXF85" s="376"/>
      <c r="BXG85" s="376"/>
      <c r="BXH85" s="381"/>
      <c r="BXI85" s="381"/>
      <c r="BXJ85" s="382"/>
      <c r="BXK85" s="383"/>
      <c r="BXL85" s="383"/>
      <c r="BXM85" s="383"/>
      <c r="BXN85" s="383"/>
      <c r="BXO85" s="383"/>
      <c r="BXP85" s="383"/>
      <c r="BXQ85" s="380"/>
      <c r="BXR85" s="376"/>
      <c r="BXS85" s="376"/>
      <c r="BXT85" s="381"/>
      <c r="BXU85" s="381"/>
      <c r="BXV85" s="382"/>
      <c r="BXW85" s="383"/>
      <c r="BXX85" s="383"/>
      <c r="BXY85" s="383"/>
      <c r="BXZ85" s="383"/>
      <c r="BYA85" s="383"/>
      <c r="BYB85" s="383"/>
      <c r="BYC85" s="380"/>
      <c r="BYD85" s="376"/>
      <c r="BYE85" s="376"/>
      <c r="BYF85" s="381"/>
      <c r="BYG85" s="381"/>
      <c r="BYH85" s="382"/>
      <c r="BYI85" s="383"/>
      <c r="BYJ85" s="383"/>
      <c r="BYK85" s="383"/>
      <c r="BYL85" s="383"/>
      <c r="BYM85" s="383"/>
      <c r="BYN85" s="383"/>
      <c r="BYO85" s="380"/>
      <c r="BYP85" s="376"/>
      <c r="BYQ85" s="376"/>
      <c r="BYR85" s="381"/>
      <c r="BYS85" s="381"/>
      <c r="BYT85" s="382"/>
      <c r="BYU85" s="383"/>
      <c r="BYV85" s="383"/>
      <c r="BYW85" s="383"/>
      <c r="BYX85" s="383"/>
      <c r="BYY85" s="383"/>
      <c r="BYZ85" s="383"/>
      <c r="BZA85" s="380"/>
      <c r="BZB85" s="376"/>
      <c r="BZC85" s="376"/>
      <c r="BZD85" s="381"/>
      <c r="BZE85" s="381"/>
      <c r="BZF85" s="382"/>
      <c r="BZG85" s="383"/>
      <c r="BZH85" s="383"/>
      <c r="BZI85" s="383"/>
      <c r="BZJ85" s="383"/>
      <c r="BZK85" s="383"/>
      <c r="BZL85" s="383"/>
      <c r="BZM85" s="380"/>
      <c r="BZN85" s="376"/>
      <c r="BZO85" s="376"/>
      <c r="BZP85" s="381"/>
      <c r="BZQ85" s="381"/>
      <c r="BZR85" s="382"/>
      <c r="BZS85" s="383"/>
      <c r="BZT85" s="383"/>
      <c r="BZU85" s="383"/>
      <c r="BZV85" s="383"/>
      <c r="BZW85" s="383"/>
      <c r="BZX85" s="383"/>
      <c r="BZY85" s="380"/>
      <c r="BZZ85" s="376"/>
      <c r="CAA85" s="376"/>
      <c r="CAB85" s="381"/>
      <c r="CAC85" s="381"/>
      <c r="CAD85" s="382"/>
      <c r="CAE85" s="383"/>
      <c r="CAF85" s="383"/>
      <c r="CAG85" s="383"/>
      <c r="CAH85" s="383"/>
      <c r="CAI85" s="383"/>
      <c r="CAJ85" s="383"/>
      <c r="CAK85" s="380"/>
      <c r="CAL85" s="376"/>
      <c r="CAM85" s="376"/>
      <c r="CAN85" s="381"/>
      <c r="CAO85" s="381"/>
      <c r="CAP85" s="382"/>
      <c r="CAQ85" s="383"/>
      <c r="CAR85" s="383"/>
      <c r="CAS85" s="383"/>
      <c r="CAT85" s="383"/>
      <c r="CAU85" s="383"/>
      <c r="CAV85" s="383"/>
      <c r="CAW85" s="380"/>
      <c r="CAX85" s="376"/>
      <c r="CAY85" s="376"/>
      <c r="CAZ85" s="381"/>
      <c r="CBA85" s="381"/>
      <c r="CBB85" s="382"/>
      <c r="CBC85" s="383"/>
      <c r="CBD85" s="383"/>
      <c r="CBE85" s="383"/>
      <c r="CBF85" s="383"/>
      <c r="CBG85" s="383"/>
      <c r="CBH85" s="383"/>
      <c r="CBI85" s="380"/>
      <c r="CBJ85" s="376"/>
      <c r="CBK85" s="376"/>
      <c r="CBL85" s="381"/>
      <c r="CBM85" s="381"/>
      <c r="CBN85" s="382"/>
      <c r="CBO85" s="383"/>
      <c r="CBP85" s="383"/>
      <c r="CBQ85" s="383"/>
      <c r="CBR85" s="383"/>
      <c r="CBS85" s="383"/>
      <c r="CBT85" s="383"/>
      <c r="CBU85" s="380"/>
      <c r="CBV85" s="376"/>
      <c r="CBW85" s="376"/>
      <c r="CBX85" s="381"/>
      <c r="CBY85" s="381"/>
      <c r="CBZ85" s="382"/>
      <c r="CCA85" s="383"/>
      <c r="CCB85" s="383"/>
      <c r="CCC85" s="383"/>
      <c r="CCD85" s="383"/>
      <c r="CCE85" s="383"/>
      <c r="CCF85" s="383"/>
      <c r="CCG85" s="380"/>
      <c r="CCH85" s="376"/>
      <c r="CCI85" s="376"/>
      <c r="CCJ85" s="381"/>
      <c r="CCK85" s="381"/>
      <c r="CCL85" s="382"/>
      <c r="CCM85" s="383"/>
      <c r="CCN85" s="383"/>
      <c r="CCO85" s="383"/>
      <c r="CCP85" s="383"/>
      <c r="CCQ85" s="383"/>
      <c r="CCR85" s="383"/>
      <c r="CCS85" s="380"/>
      <c r="CCT85" s="376"/>
      <c r="CCU85" s="376"/>
      <c r="CCV85" s="381"/>
      <c r="CCW85" s="381"/>
      <c r="CCX85" s="382"/>
      <c r="CCY85" s="383"/>
      <c r="CCZ85" s="383"/>
      <c r="CDA85" s="383"/>
      <c r="CDB85" s="383"/>
      <c r="CDC85" s="383"/>
      <c r="CDD85" s="383"/>
      <c r="CDE85" s="380"/>
      <c r="CDF85" s="376"/>
      <c r="CDG85" s="376"/>
      <c r="CDH85" s="381"/>
      <c r="CDI85" s="381"/>
      <c r="CDJ85" s="382"/>
      <c r="CDK85" s="383"/>
      <c r="CDL85" s="383"/>
      <c r="CDM85" s="383"/>
      <c r="CDN85" s="383"/>
      <c r="CDO85" s="383"/>
      <c r="CDP85" s="383"/>
      <c r="CDQ85" s="380"/>
      <c r="CDR85" s="376"/>
      <c r="CDS85" s="376"/>
      <c r="CDT85" s="381"/>
      <c r="CDU85" s="381"/>
      <c r="CDV85" s="382"/>
      <c r="CDW85" s="383"/>
      <c r="CDX85" s="383"/>
      <c r="CDY85" s="383"/>
      <c r="CDZ85" s="383"/>
      <c r="CEA85" s="383"/>
      <c r="CEB85" s="383"/>
      <c r="CEC85" s="380"/>
      <c r="CED85" s="376"/>
      <c r="CEE85" s="376"/>
      <c r="CEF85" s="381"/>
      <c r="CEG85" s="381"/>
      <c r="CEH85" s="382"/>
      <c r="CEI85" s="383"/>
      <c r="CEJ85" s="383"/>
      <c r="CEK85" s="383"/>
      <c r="CEL85" s="383"/>
      <c r="CEM85" s="383"/>
      <c r="CEN85" s="383"/>
      <c r="CEO85" s="380"/>
      <c r="CEP85" s="376"/>
      <c r="CEQ85" s="376"/>
      <c r="CER85" s="381"/>
      <c r="CES85" s="381"/>
      <c r="CET85" s="382"/>
      <c r="CEU85" s="383"/>
      <c r="CEV85" s="383"/>
      <c r="CEW85" s="383"/>
      <c r="CEX85" s="383"/>
      <c r="CEY85" s="383"/>
      <c r="CEZ85" s="383"/>
      <c r="CFA85" s="380"/>
      <c r="CFB85" s="376"/>
      <c r="CFC85" s="376"/>
      <c r="CFD85" s="381"/>
      <c r="CFE85" s="381"/>
      <c r="CFF85" s="382"/>
      <c r="CFG85" s="383"/>
      <c r="CFH85" s="383"/>
      <c r="CFI85" s="383"/>
      <c r="CFJ85" s="383"/>
      <c r="CFK85" s="383"/>
      <c r="CFL85" s="383"/>
      <c r="CFM85" s="380"/>
      <c r="CFN85" s="376"/>
      <c r="CFO85" s="376"/>
      <c r="CFP85" s="381"/>
      <c r="CFQ85" s="381"/>
      <c r="CFR85" s="382"/>
      <c r="CFS85" s="383"/>
      <c r="CFT85" s="383"/>
      <c r="CFU85" s="383"/>
      <c r="CFV85" s="383"/>
      <c r="CFW85" s="383"/>
      <c r="CFX85" s="383"/>
      <c r="CFY85" s="380"/>
      <c r="CFZ85" s="376"/>
      <c r="CGA85" s="376"/>
      <c r="CGB85" s="381"/>
      <c r="CGC85" s="381"/>
      <c r="CGD85" s="382"/>
      <c r="CGE85" s="383"/>
      <c r="CGF85" s="383"/>
      <c r="CGG85" s="383"/>
      <c r="CGH85" s="383"/>
      <c r="CGI85" s="383"/>
      <c r="CGJ85" s="383"/>
      <c r="CGK85" s="380"/>
      <c r="CGL85" s="376"/>
      <c r="CGM85" s="376"/>
      <c r="CGN85" s="381"/>
      <c r="CGO85" s="381"/>
      <c r="CGP85" s="382"/>
      <c r="CGQ85" s="383"/>
      <c r="CGR85" s="383"/>
      <c r="CGS85" s="383"/>
      <c r="CGT85" s="383"/>
      <c r="CGU85" s="383"/>
      <c r="CGV85" s="383"/>
      <c r="CGW85" s="380"/>
      <c r="CGX85" s="376"/>
      <c r="CGY85" s="376"/>
      <c r="CGZ85" s="381"/>
      <c r="CHA85" s="381"/>
      <c r="CHB85" s="382"/>
      <c r="CHC85" s="383"/>
      <c r="CHD85" s="383"/>
      <c r="CHE85" s="383"/>
      <c r="CHF85" s="383"/>
      <c r="CHG85" s="383"/>
      <c r="CHH85" s="383"/>
      <c r="CHI85" s="380"/>
      <c r="CHJ85" s="376"/>
      <c r="CHK85" s="376"/>
      <c r="CHL85" s="381"/>
      <c r="CHM85" s="381"/>
      <c r="CHN85" s="382"/>
      <c r="CHO85" s="383"/>
      <c r="CHP85" s="383"/>
      <c r="CHQ85" s="383"/>
      <c r="CHR85" s="383"/>
      <c r="CHS85" s="383"/>
      <c r="CHT85" s="383"/>
      <c r="CHU85" s="380"/>
      <c r="CHV85" s="376"/>
      <c r="CHW85" s="376"/>
      <c r="CHX85" s="381"/>
      <c r="CHY85" s="381"/>
      <c r="CHZ85" s="382"/>
      <c r="CIA85" s="383"/>
      <c r="CIB85" s="383"/>
      <c r="CIC85" s="383"/>
      <c r="CID85" s="383"/>
      <c r="CIE85" s="383"/>
      <c r="CIF85" s="383"/>
      <c r="CIG85" s="380"/>
      <c r="CIH85" s="376"/>
      <c r="CII85" s="376"/>
      <c r="CIJ85" s="381"/>
      <c r="CIK85" s="381"/>
      <c r="CIL85" s="382"/>
      <c r="CIM85" s="383"/>
      <c r="CIN85" s="383"/>
      <c r="CIO85" s="383"/>
      <c r="CIP85" s="383"/>
      <c r="CIQ85" s="383"/>
      <c r="CIR85" s="383"/>
      <c r="CIS85" s="380"/>
      <c r="CIT85" s="376"/>
      <c r="CIU85" s="376"/>
      <c r="CIV85" s="381"/>
      <c r="CIW85" s="381"/>
      <c r="CIX85" s="382"/>
      <c r="CIY85" s="383"/>
      <c r="CIZ85" s="383"/>
      <c r="CJA85" s="383"/>
      <c r="CJB85" s="383"/>
      <c r="CJC85" s="383"/>
      <c r="CJD85" s="383"/>
      <c r="CJE85" s="380"/>
      <c r="CJF85" s="376"/>
      <c r="CJG85" s="376"/>
      <c r="CJH85" s="381"/>
      <c r="CJI85" s="381"/>
      <c r="CJJ85" s="382"/>
      <c r="CJK85" s="383"/>
      <c r="CJL85" s="383"/>
      <c r="CJM85" s="383"/>
      <c r="CJN85" s="383"/>
      <c r="CJO85" s="383"/>
      <c r="CJP85" s="383"/>
      <c r="CJQ85" s="380"/>
      <c r="CJR85" s="376"/>
      <c r="CJS85" s="376"/>
      <c r="CJT85" s="381"/>
      <c r="CJU85" s="381"/>
      <c r="CJV85" s="382"/>
      <c r="CJW85" s="383"/>
      <c r="CJX85" s="383"/>
      <c r="CJY85" s="383"/>
      <c r="CJZ85" s="383"/>
      <c r="CKA85" s="383"/>
      <c r="CKB85" s="383"/>
      <c r="CKC85" s="380"/>
      <c r="CKD85" s="376"/>
      <c r="CKE85" s="376"/>
      <c r="CKF85" s="381"/>
      <c r="CKG85" s="381"/>
      <c r="CKH85" s="382"/>
      <c r="CKI85" s="383"/>
      <c r="CKJ85" s="383"/>
      <c r="CKK85" s="383"/>
      <c r="CKL85" s="383"/>
      <c r="CKM85" s="383"/>
      <c r="CKN85" s="383"/>
      <c r="CKO85" s="380"/>
      <c r="CKP85" s="376"/>
      <c r="CKQ85" s="376"/>
      <c r="CKR85" s="381"/>
      <c r="CKS85" s="381"/>
      <c r="CKT85" s="382"/>
      <c r="CKU85" s="383"/>
      <c r="CKV85" s="383"/>
      <c r="CKW85" s="383"/>
      <c r="CKX85" s="383"/>
      <c r="CKY85" s="383"/>
      <c r="CKZ85" s="383"/>
      <c r="CLA85" s="380"/>
      <c r="CLB85" s="376"/>
      <c r="CLC85" s="376"/>
      <c r="CLD85" s="381"/>
      <c r="CLE85" s="381"/>
      <c r="CLF85" s="382"/>
      <c r="CLG85" s="383"/>
      <c r="CLH85" s="383"/>
      <c r="CLI85" s="383"/>
      <c r="CLJ85" s="383"/>
      <c r="CLK85" s="383"/>
      <c r="CLL85" s="383"/>
      <c r="CLM85" s="380"/>
      <c r="CLN85" s="376"/>
      <c r="CLO85" s="376"/>
      <c r="CLP85" s="381"/>
      <c r="CLQ85" s="381"/>
      <c r="CLR85" s="382"/>
      <c r="CLS85" s="383"/>
      <c r="CLT85" s="383"/>
      <c r="CLU85" s="383"/>
      <c r="CLV85" s="383"/>
      <c r="CLW85" s="383"/>
      <c r="CLX85" s="383"/>
      <c r="CLY85" s="380"/>
      <c r="CLZ85" s="376"/>
      <c r="CMA85" s="376"/>
      <c r="CMB85" s="381"/>
      <c r="CMC85" s="381"/>
      <c r="CMD85" s="382"/>
      <c r="CME85" s="383"/>
      <c r="CMF85" s="383"/>
      <c r="CMG85" s="383"/>
      <c r="CMH85" s="383"/>
      <c r="CMI85" s="383"/>
      <c r="CMJ85" s="383"/>
      <c r="CMK85" s="380"/>
      <c r="CML85" s="376"/>
      <c r="CMM85" s="376"/>
      <c r="CMN85" s="381"/>
      <c r="CMO85" s="381"/>
      <c r="CMP85" s="382"/>
      <c r="CMQ85" s="383"/>
      <c r="CMR85" s="383"/>
      <c r="CMS85" s="383"/>
      <c r="CMT85" s="383"/>
      <c r="CMU85" s="383"/>
      <c r="CMV85" s="383"/>
      <c r="CMW85" s="380"/>
      <c r="CMX85" s="376"/>
      <c r="CMY85" s="376"/>
      <c r="CMZ85" s="381"/>
      <c r="CNA85" s="381"/>
      <c r="CNB85" s="382"/>
      <c r="CNC85" s="383"/>
      <c r="CND85" s="383"/>
      <c r="CNE85" s="383"/>
      <c r="CNF85" s="383"/>
      <c r="CNG85" s="383"/>
      <c r="CNH85" s="383"/>
      <c r="CNI85" s="380"/>
      <c r="CNJ85" s="376"/>
      <c r="CNK85" s="376"/>
      <c r="CNL85" s="381"/>
      <c r="CNM85" s="381"/>
      <c r="CNN85" s="382"/>
      <c r="CNO85" s="383"/>
      <c r="CNP85" s="383"/>
      <c r="CNQ85" s="383"/>
      <c r="CNR85" s="383"/>
      <c r="CNS85" s="383"/>
      <c r="CNT85" s="383"/>
      <c r="CNU85" s="380"/>
      <c r="CNV85" s="376"/>
      <c r="CNW85" s="376"/>
      <c r="CNX85" s="381"/>
      <c r="CNY85" s="381"/>
      <c r="CNZ85" s="382"/>
      <c r="COA85" s="383"/>
      <c r="COB85" s="383"/>
      <c r="COC85" s="383"/>
      <c r="COD85" s="383"/>
      <c r="COE85" s="383"/>
      <c r="COF85" s="383"/>
      <c r="COG85" s="380"/>
      <c r="COH85" s="376"/>
      <c r="COI85" s="376"/>
      <c r="COJ85" s="381"/>
      <c r="COK85" s="381"/>
      <c r="COL85" s="382"/>
      <c r="COM85" s="383"/>
      <c r="CON85" s="383"/>
      <c r="COO85" s="383"/>
      <c r="COP85" s="383"/>
      <c r="COQ85" s="383"/>
      <c r="COR85" s="383"/>
      <c r="COS85" s="380"/>
      <c r="COT85" s="376"/>
      <c r="COU85" s="376"/>
      <c r="COV85" s="381"/>
      <c r="COW85" s="381"/>
      <c r="COX85" s="382"/>
      <c r="COY85" s="383"/>
      <c r="COZ85" s="383"/>
      <c r="CPA85" s="383"/>
      <c r="CPB85" s="383"/>
      <c r="CPC85" s="383"/>
      <c r="CPD85" s="383"/>
      <c r="CPE85" s="380"/>
      <c r="CPF85" s="376"/>
      <c r="CPG85" s="376"/>
      <c r="CPH85" s="381"/>
      <c r="CPI85" s="381"/>
      <c r="CPJ85" s="382"/>
      <c r="CPK85" s="383"/>
      <c r="CPL85" s="383"/>
      <c r="CPM85" s="383"/>
      <c r="CPN85" s="383"/>
      <c r="CPO85" s="383"/>
      <c r="CPP85" s="383"/>
      <c r="CPQ85" s="380"/>
      <c r="CPR85" s="376"/>
      <c r="CPS85" s="376"/>
      <c r="CPT85" s="381"/>
      <c r="CPU85" s="381"/>
      <c r="CPV85" s="382"/>
      <c r="CPW85" s="383"/>
      <c r="CPX85" s="383"/>
      <c r="CPY85" s="383"/>
      <c r="CPZ85" s="383"/>
      <c r="CQA85" s="383"/>
      <c r="CQB85" s="383"/>
      <c r="CQC85" s="380"/>
      <c r="CQD85" s="376"/>
      <c r="CQE85" s="376"/>
      <c r="CQF85" s="381"/>
      <c r="CQG85" s="381"/>
      <c r="CQH85" s="382"/>
      <c r="CQI85" s="383"/>
      <c r="CQJ85" s="383"/>
      <c r="CQK85" s="383"/>
      <c r="CQL85" s="383"/>
      <c r="CQM85" s="383"/>
      <c r="CQN85" s="383"/>
      <c r="CQO85" s="380"/>
      <c r="CQP85" s="376"/>
      <c r="CQQ85" s="376"/>
      <c r="CQR85" s="381"/>
      <c r="CQS85" s="381"/>
      <c r="CQT85" s="382"/>
      <c r="CQU85" s="383"/>
      <c r="CQV85" s="383"/>
      <c r="CQW85" s="383"/>
      <c r="CQX85" s="383"/>
      <c r="CQY85" s="383"/>
      <c r="CQZ85" s="383"/>
      <c r="CRA85" s="380"/>
      <c r="CRB85" s="376"/>
      <c r="CRC85" s="376"/>
      <c r="CRD85" s="381"/>
      <c r="CRE85" s="381"/>
      <c r="CRF85" s="382"/>
      <c r="CRG85" s="383"/>
      <c r="CRH85" s="383"/>
      <c r="CRI85" s="383"/>
      <c r="CRJ85" s="383"/>
      <c r="CRK85" s="383"/>
      <c r="CRL85" s="383"/>
      <c r="CRM85" s="380"/>
      <c r="CRN85" s="376"/>
      <c r="CRO85" s="376"/>
      <c r="CRP85" s="381"/>
      <c r="CRQ85" s="381"/>
      <c r="CRR85" s="382"/>
      <c r="CRS85" s="383"/>
      <c r="CRT85" s="383"/>
      <c r="CRU85" s="383"/>
      <c r="CRV85" s="383"/>
      <c r="CRW85" s="383"/>
      <c r="CRX85" s="383"/>
      <c r="CRY85" s="380"/>
      <c r="CRZ85" s="376"/>
      <c r="CSA85" s="376"/>
      <c r="CSB85" s="381"/>
      <c r="CSC85" s="381"/>
      <c r="CSD85" s="382"/>
      <c r="CSE85" s="383"/>
      <c r="CSF85" s="383"/>
      <c r="CSG85" s="383"/>
      <c r="CSH85" s="383"/>
      <c r="CSI85" s="383"/>
      <c r="CSJ85" s="383"/>
      <c r="CSK85" s="380"/>
      <c r="CSL85" s="376"/>
      <c r="CSM85" s="376"/>
      <c r="CSN85" s="381"/>
      <c r="CSO85" s="381"/>
      <c r="CSP85" s="382"/>
      <c r="CSQ85" s="383"/>
      <c r="CSR85" s="383"/>
      <c r="CSS85" s="383"/>
      <c r="CST85" s="383"/>
      <c r="CSU85" s="383"/>
      <c r="CSV85" s="383"/>
      <c r="CSW85" s="380"/>
      <c r="CSX85" s="376"/>
      <c r="CSY85" s="376"/>
      <c r="CSZ85" s="381"/>
      <c r="CTA85" s="381"/>
      <c r="CTB85" s="382"/>
      <c r="CTC85" s="383"/>
      <c r="CTD85" s="383"/>
      <c r="CTE85" s="383"/>
      <c r="CTF85" s="383"/>
      <c r="CTG85" s="383"/>
      <c r="CTH85" s="383"/>
      <c r="CTI85" s="380"/>
      <c r="CTJ85" s="376"/>
      <c r="CTK85" s="376"/>
      <c r="CTL85" s="381"/>
      <c r="CTM85" s="381"/>
      <c r="CTN85" s="382"/>
      <c r="CTO85" s="383"/>
      <c r="CTP85" s="383"/>
      <c r="CTQ85" s="383"/>
      <c r="CTR85" s="383"/>
      <c r="CTS85" s="383"/>
      <c r="CTT85" s="383"/>
      <c r="CTU85" s="380"/>
      <c r="CTV85" s="376"/>
      <c r="CTW85" s="376"/>
      <c r="CTX85" s="381"/>
      <c r="CTY85" s="381"/>
      <c r="CTZ85" s="382"/>
      <c r="CUA85" s="383"/>
      <c r="CUB85" s="383"/>
      <c r="CUC85" s="383"/>
      <c r="CUD85" s="383"/>
      <c r="CUE85" s="383"/>
      <c r="CUF85" s="383"/>
      <c r="CUG85" s="380"/>
      <c r="CUH85" s="376"/>
      <c r="CUI85" s="376"/>
      <c r="CUJ85" s="381"/>
      <c r="CUK85" s="381"/>
      <c r="CUL85" s="382"/>
      <c r="CUM85" s="383"/>
      <c r="CUN85" s="383"/>
      <c r="CUO85" s="383"/>
      <c r="CUP85" s="383"/>
      <c r="CUQ85" s="383"/>
      <c r="CUR85" s="383"/>
      <c r="CUS85" s="380"/>
      <c r="CUT85" s="376"/>
      <c r="CUU85" s="376"/>
      <c r="CUV85" s="381"/>
      <c r="CUW85" s="381"/>
      <c r="CUX85" s="382"/>
      <c r="CUY85" s="383"/>
      <c r="CUZ85" s="383"/>
      <c r="CVA85" s="383"/>
      <c r="CVB85" s="383"/>
      <c r="CVC85" s="383"/>
      <c r="CVD85" s="383"/>
      <c r="CVE85" s="380"/>
      <c r="CVF85" s="376"/>
      <c r="CVG85" s="376"/>
      <c r="CVH85" s="381"/>
      <c r="CVI85" s="381"/>
      <c r="CVJ85" s="382"/>
      <c r="CVK85" s="383"/>
      <c r="CVL85" s="383"/>
      <c r="CVM85" s="383"/>
      <c r="CVN85" s="383"/>
      <c r="CVO85" s="383"/>
      <c r="CVP85" s="383"/>
      <c r="CVQ85" s="380"/>
      <c r="CVR85" s="376"/>
      <c r="CVS85" s="376"/>
      <c r="CVT85" s="381"/>
      <c r="CVU85" s="381"/>
      <c r="CVV85" s="382"/>
      <c r="CVW85" s="383"/>
      <c r="CVX85" s="383"/>
      <c r="CVY85" s="383"/>
      <c r="CVZ85" s="383"/>
      <c r="CWA85" s="383"/>
      <c r="CWB85" s="383"/>
      <c r="CWC85" s="380"/>
      <c r="CWD85" s="376"/>
      <c r="CWE85" s="376"/>
      <c r="CWF85" s="381"/>
      <c r="CWG85" s="381"/>
      <c r="CWH85" s="382"/>
      <c r="CWI85" s="383"/>
      <c r="CWJ85" s="383"/>
      <c r="CWK85" s="383"/>
      <c r="CWL85" s="383"/>
      <c r="CWM85" s="383"/>
      <c r="CWN85" s="383"/>
      <c r="CWO85" s="380"/>
      <c r="CWP85" s="376"/>
      <c r="CWQ85" s="376"/>
      <c r="CWR85" s="381"/>
      <c r="CWS85" s="381"/>
      <c r="CWT85" s="382"/>
      <c r="CWU85" s="383"/>
      <c r="CWV85" s="383"/>
      <c r="CWW85" s="383"/>
      <c r="CWX85" s="383"/>
      <c r="CWY85" s="383"/>
      <c r="CWZ85" s="383"/>
      <c r="CXA85" s="380"/>
      <c r="CXB85" s="376"/>
      <c r="CXC85" s="376"/>
      <c r="CXD85" s="381"/>
      <c r="CXE85" s="381"/>
      <c r="CXF85" s="382"/>
      <c r="CXG85" s="383"/>
      <c r="CXH85" s="383"/>
      <c r="CXI85" s="383"/>
      <c r="CXJ85" s="383"/>
      <c r="CXK85" s="383"/>
      <c r="CXL85" s="383"/>
      <c r="CXM85" s="380"/>
      <c r="CXN85" s="376"/>
      <c r="CXO85" s="376"/>
      <c r="CXP85" s="381"/>
      <c r="CXQ85" s="381"/>
      <c r="CXR85" s="382"/>
      <c r="CXS85" s="383"/>
      <c r="CXT85" s="383"/>
      <c r="CXU85" s="383"/>
      <c r="CXV85" s="383"/>
      <c r="CXW85" s="383"/>
      <c r="CXX85" s="383"/>
      <c r="CXY85" s="380"/>
      <c r="CXZ85" s="376"/>
      <c r="CYA85" s="376"/>
      <c r="CYB85" s="381"/>
      <c r="CYC85" s="381"/>
      <c r="CYD85" s="382"/>
      <c r="CYE85" s="383"/>
      <c r="CYF85" s="383"/>
      <c r="CYG85" s="383"/>
      <c r="CYH85" s="383"/>
      <c r="CYI85" s="383"/>
      <c r="CYJ85" s="383"/>
      <c r="CYK85" s="380"/>
      <c r="CYL85" s="376"/>
      <c r="CYM85" s="376"/>
      <c r="CYN85" s="381"/>
      <c r="CYO85" s="381"/>
      <c r="CYP85" s="382"/>
      <c r="CYQ85" s="383"/>
      <c r="CYR85" s="383"/>
      <c r="CYS85" s="383"/>
      <c r="CYT85" s="383"/>
      <c r="CYU85" s="383"/>
      <c r="CYV85" s="383"/>
      <c r="CYW85" s="380"/>
      <c r="CYX85" s="376"/>
      <c r="CYY85" s="376"/>
      <c r="CYZ85" s="381"/>
      <c r="CZA85" s="381"/>
      <c r="CZB85" s="382"/>
      <c r="CZC85" s="383"/>
      <c r="CZD85" s="383"/>
      <c r="CZE85" s="383"/>
      <c r="CZF85" s="383"/>
      <c r="CZG85" s="383"/>
      <c r="CZH85" s="383"/>
      <c r="CZI85" s="380"/>
      <c r="CZJ85" s="376"/>
      <c r="CZK85" s="376"/>
      <c r="CZL85" s="381"/>
      <c r="CZM85" s="381"/>
      <c r="CZN85" s="382"/>
      <c r="CZO85" s="383"/>
      <c r="CZP85" s="383"/>
      <c r="CZQ85" s="383"/>
      <c r="CZR85" s="383"/>
      <c r="CZS85" s="383"/>
      <c r="CZT85" s="383"/>
      <c r="CZU85" s="380"/>
      <c r="CZV85" s="376"/>
      <c r="CZW85" s="376"/>
      <c r="CZX85" s="381"/>
      <c r="CZY85" s="381"/>
      <c r="CZZ85" s="382"/>
      <c r="DAA85" s="383"/>
      <c r="DAB85" s="383"/>
      <c r="DAC85" s="383"/>
      <c r="DAD85" s="383"/>
      <c r="DAE85" s="383"/>
      <c r="DAF85" s="383"/>
      <c r="DAG85" s="380"/>
      <c r="DAH85" s="376"/>
      <c r="DAI85" s="376"/>
      <c r="DAJ85" s="381"/>
      <c r="DAK85" s="381"/>
      <c r="DAL85" s="382"/>
      <c r="DAM85" s="383"/>
      <c r="DAN85" s="383"/>
      <c r="DAO85" s="383"/>
      <c r="DAP85" s="383"/>
      <c r="DAQ85" s="383"/>
      <c r="DAR85" s="383"/>
      <c r="DAS85" s="380"/>
      <c r="DAT85" s="376"/>
      <c r="DAU85" s="376"/>
      <c r="DAV85" s="381"/>
      <c r="DAW85" s="381"/>
      <c r="DAX85" s="382"/>
      <c r="DAY85" s="383"/>
      <c r="DAZ85" s="383"/>
      <c r="DBA85" s="383"/>
      <c r="DBB85" s="383"/>
      <c r="DBC85" s="383"/>
      <c r="DBD85" s="383"/>
      <c r="DBE85" s="380"/>
      <c r="DBF85" s="376"/>
      <c r="DBG85" s="376"/>
      <c r="DBH85" s="381"/>
      <c r="DBI85" s="381"/>
      <c r="DBJ85" s="382"/>
      <c r="DBK85" s="383"/>
      <c r="DBL85" s="383"/>
      <c r="DBM85" s="383"/>
      <c r="DBN85" s="383"/>
      <c r="DBO85" s="383"/>
      <c r="DBP85" s="383"/>
      <c r="DBQ85" s="380"/>
      <c r="DBR85" s="376"/>
      <c r="DBS85" s="376"/>
      <c r="DBT85" s="381"/>
      <c r="DBU85" s="381"/>
      <c r="DBV85" s="382"/>
      <c r="DBW85" s="383"/>
      <c r="DBX85" s="383"/>
      <c r="DBY85" s="383"/>
      <c r="DBZ85" s="383"/>
      <c r="DCA85" s="383"/>
      <c r="DCB85" s="383"/>
      <c r="DCC85" s="380"/>
      <c r="DCD85" s="376"/>
      <c r="DCE85" s="376"/>
      <c r="DCF85" s="381"/>
      <c r="DCG85" s="381"/>
      <c r="DCH85" s="382"/>
      <c r="DCI85" s="383"/>
      <c r="DCJ85" s="383"/>
      <c r="DCK85" s="383"/>
      <c r="DCL85" s="383"/>
      <c r="DCM85" s="383"/>
      <c r="DCN85" s="383"/>
      <c r="DCO85" s="380"/>
      <c r="DCP85" s="376"/>
      <c r="DCQ85" s="376"/>
      <c r="DCR85" s="381"/>
      <c r="DCS85" s="381"/>
      <c r="DCT85" s="382"/>
      <c r="DCU85" s="383"/>
      <c r="DCV85" s="383"/>
      <c r="DCW85" s="383"/>
      <c r="DCX85" s="383"/>
      <c r="DCY85" s="383"/>
      <c r="DCZ85" s="383"/>
      <c r="DDA85" s="380"/>
      <c r="DDB85" s="376"/>
      <c r="DDC85" s="376"/>
      <c r="DDD85" s="381"/>
      <c r="DDE85" s="381"/>
      <c r="DDF85" s="382"/>
      <c r="DDG85" s="383"/>
      <c r="DDH85" s="383"/>
      <c r="DDI85" s="383"/>
      <c r="DDJ85" s="383"/>
      <c r="DDK85" s="383"/>
      <c r="DDL85" s="383"/>
      <c r="DDM85" s="380"/>
      <c r="DDN85" s="376"/>
      <c r="DDO85" s="376"/>
      <c r="DDP85" s="381"/>
      <c r="DDQ85" s="381"/>
      <c r="DDR85" s="382"/>
      <c r="DDS85" s="383"/>
      <c r="DDT85" s="383"/>
      <c r="DDU85" s="383"/>
      <c r="DDV85" s="383"/>
      <c r="DDW85" s="383"/>
      <c r="DDX85" s="383"/>
      <c r="DDY85" s="380"/>
      <c r="DDZ85" s="376"/>
      <c r="DEA85" s="376"/>
      <c r="DEB85" s="381"/>
      <c r="DEC85" s="381"/>
      <c r="DED85" s="382"/>
      <c r="DEE85" s="383"/>
      <c r="DEF85" s="383"/>
      <c r="DEG85" s="383"/>
      <c r="DEH85" s="383"/>
      <c r="DEI85" s="383"/>
      <c r="DEJ85" s="383"/>
      <c r="DEK85" s="380"/>
      <c r="DEL85" s="376"/>
      <c r="DEM85" s="376"/>
      <c r="DEN85" s="381"/>
      <c r="DEO85" s="381"/>
      <c r="DEP85" s="382"/>
      <c r="DEQ85" s="383"/>
      <c r="DER85" s="383"/>
      <c r="DES85" s="383"/>
      <c r="DET85" s="383"/>
      <c r="DEU85" s="383"/>
      <c r="DEV85" s="383"/>
      <c r="DEW85" s="380"/>
      <c r="DEX85" s="376"/>
      <c r="DEY85" s="376"/>
      <c r="DEZ85" s="381"/>
      <c r="DFA85" s="381"/>
      <c r="DFB85" s="382"/>
      <c r="DFC85" s="383"/>
      <c r="DFD85" s="383"/>
      <c r="DFE85" s="383"/>
      <c r="DFF85" s="383"/>
      <c r="DFG85" s="383"/>
      <c r="DFH85" s="383"/>
      <c r="DFI85" s="380"/>
      <c r="DFJ85" s="376"/>
      <c r="DFK85" s="376"/>
      <c r="DFL85" s="381"/>
      <c r="DFM85" s="381"/>
      <c r="DFN85" s="382"/>
      <c r="DFO85" s="383"/>
      <c r="DFP85" s="383"/>
      <c r="DFQ85" s="383"/>
      <c r="DFR85" s="383"/>
      <c r="DFS85" s="383"/>
      <c r="DFT85" s="383"/>
      <c r="DFU85" s="380"/>
      <c r="DFV85" s="376"/>
      <c r="DFW85" s="376"/>
      <c r="DFX85" s="381"/>
      <c r="DFY85" s="381"/>
      <c r="DFZ85" s="382"/>
      <c r="DGA85" s="383"/>
      <c r="DGB85" s="383"/>
      <c r="DGC85" s="383"/>
      <c r="DGD85" s="383"/>
      <c r="DGE85" s="383"/>
      <c r="DGF85" s="383"/>
      <c r="DGG85" s="380"/>
      <c r="DGH85" s="376"/>
      <c r="DGI85" s="376"/>
      <c r="DGJ85" s="381"/>
      <c r="DGK85" s="381"/>
      <c r="DGL85" s="382"/>
      <c r="DGM85" s="383"/>
      <c r="DGN85" s="383"/>
      <c r="DGO85" s="383"/>
      <c r="DGP85" s="383"/>
      <c r="DGQ85" s="383"/>
      <c r="DGR85" s="383"/>
      <c r="DGS85" s="380"/>
      <c r="DGT85" s="376"/>
      <c r="DGU85" s="376"/>
      <c r="DGV85" s="381"/>
      <c r="DGW85" s="381"/>
      <c r="DGX85" s="382"/>
      <c r="DGY85" s="383"/>
      <c r="DGZ85" s="383"/>
      <c r="DHA85" s="383"/>
      <c r="DHB85" s="383"/>
      <c r="DHC85" s="383"/>
      <c r="DHD85" s="383"/>
      <c r="DHE85" s="380"/>
      <c r="DHF85" s="376"/>
      <c r="DHG85" s="376"/>
      <c r="DHH85" s="381"/>
      <c r="DHI85" s="381"/>
      <c r="DHJ85" s="382"/>
      <c r="DHK85" s="383"/>
      <c r="DHL85" s="383"/>
      <c r="DHM85" s="383"/>
      <c r="DHN85" s="383"/>
      <c r="DHO85" s="383"/>
      <c r="DHP85" s="383"/>
      <c r="DHQ85" s="380"/>
      <c r="DHR85" s="376"/>
      <c r="DHS85" s="376"/>
      <c r="DHT85" s="381"/>
      <c r="DHU85" s="381"/>
      <c r="DHV85" s="382"/>
      <c r="DHW85" s="383"/>
      <c r="DHX85" s="383"/>
      <c r="DHY85" s="383"/>
      <c r="DHZ85" s="383"/>
      <c r="DIA85" s="383"/>
      <c r="DIB85" s="383"/>
      <c r="DIC85" s="380"/>
      <c r="DID85" s="376"/>
      <c r="DIE85" s="376"/>
      <c r="DIF85" s="381"/>
      <c r="DIG85" s="381"/>
      <c r="DIH85" s="382"/>
      <c r="DII85" s="383"/>
      <c r="DIJ85" s="383"/>
      <c r="DIK85" s="383"/>
      <c r="DIL85" s="383"/>
      <c r="DIM85" s="383"/>
      <c r="DIN85" s="383"/>
      <c r="DIO85" s="380"/>
      <c r="DIP85" s="376"/>
      <c r="DIQ85" s="376"/>
      <c r="DIR85" s="381"/>
      <c r="DIS85" s="381"/>
      <c r="DIT85" s="382"/>
      <c r="DIU85" s="383"/>
      <c r="DIV85" s="383"/>
      <c r="DIW85" s="383"/>
      <c r="DIX85" s="383"/>
      <c r="DIY85" s="383"/>
      <c r="DIZ85" s="383"/>
      <c r="DJA85" s="380"/>
      <c r="DJB85" s="376"/>
      <c r="DJC85" s="376"/>
      <c r="DJD85" s="381"/>
      <c r="DJE85" s="381"/>
      <c r="DJF85" s="382"/>
      <c r="DJG85" s="383"/>
      <c r="DJH85" s="383"/>
      <c r="DJI85" s="383"/>
      <c r="DJJ85" s="383"/>
      <c r="DJK85" s="383"/>
      <c r="DJL85" s="383"/>
      <c r="DJM85" s="380"/>
      <c r="DJN85" s="376"/>
      <c r="DJO85" s="376"/>
      <c r="DJP85" s="381"/>
      <c r="DJQ85" s="381"/>
      <c r="DJR85" s="382"/>
      <c r="DJS85" s="383"/>
      <c r="DJT85" s="383"/>
      <c r="DJU85" s="383"/>
      <c r="DJV85" s="383"/>
      <c r="DJW85" s="383"/>
      <c r="DJX85" s="383"/>
      <c r="DJY85" s="380"/>
      <c r="DJZ85" s="376"/>
      <c r="DKA85" s="376"/>
      <c r="DKB85" s="381"/>
      <c r="DKC85" s="381"/>
      <c r="DKD85" s="382"/>
      <c r="DKE85" s="383"/>
      <c r="DKF85" s="383"/>
      <c r="DKG85" s="383"/>
      <c r="DKH85" s="383"/>
      <c r="DKI85" s="383"/>
      <c r="DKJ85" s="383"/>
      <c r="DKK85" s="380"/>
      <c r="DKL85" s="376"/>
      <c r="DKM85" s="376"/>
      <c r="DKN85" s="381"/>
      <c r="DKO85" s="381"/>
      <c r="DKP85" s="382"/>
      <c r="DKQ85" s="383"/>
      <c r="DKR85" s="383"/>
      <c r="DKS85" s="383"/>
      <c r="DKT85" s="383"/>
      <c r="DKU85" s="383"/>
      <c r="DKV85" s="383"/>
      <c r="DKW85" s="380"/>
      <c r="DKX85" s="376"/>
      <c r="DKY85" s="376"/>
      <c r="DKZ85" s="381"/>
      <c r="DLA85" s="381"/>
      <c r="DLB85" s="382"/>
      <c r="DLC85" s="383"/>
      <c r="DLD85" s="383"/>
      <c r="DLE85" s="383"/>
      <c r="DLF85" s="383"/>
      <c r="DLG85" s="383"/>
      <c r="DLH85" s="383"/>
      <c r="DLI85" s="380"/>
      <c r="DLJ85" s="376"/>
      <c r="DLK85" s="376"/>
      <c r="DLL85" s="381"/>
      <c r="DLM85" s="381"/>
      <c r="DLN85" s="382"/>
      <c r="DLO85" s="383"/>
      <c r="DLP85" s="383"/>
      <c r="DLQ85" s="383"/>
      <c r="DLR85" s="383"/>
      <c r="DLS85" s="383"/>
      <c r="DLT85" s="383"/>
      <c r="DLU85" s="380"/>
      <c r="DLV85" s="376"/>
      <c r="DLW85" s="376"/>
      <c r="DLX85" s="381"/>
      <c r="DLY85" s="381"/>
      <c r="DLZ85" s="382"/>
      <c r="DMA85" s="383"/>
      <c r="DMB85" s="383"/>
      <c r="DMC85" s="383"/>
      <c r="DMD85" s="383"/>
      <c r="DME85" s="383"/>
      <c r="DMF85" s="383"/>
      <c r="DMG85" s="380"/>
      <c r="DMH85" s="376"/>
      <c r="DMI85" s="376"/>
      <c r="DMJ85" s="381"/>
      <c r="DMK85" s="381"/>
      <c r="DML85" s="382"/>
      <c r="DMM85" s="383"/>
      <c r="DMN85" s="383"/>
      <c r="DMO85" s="383"/>
      <c r="DMP85" s="383"/>
      <c r="DMQ85" s="383"/>
      <c r="DMR85" s="383"/>
      <c r="DMS85" s="380"/>
      <c r="DMT85" s="376"/>
      <c r="DMU85" s="376"/>
      <c r="DMV85" s="381"/>
      <c r="DMW85" s="381"/>
      <c r="DMX85" s="382"/>
      <c r="DMY85" s="383"/>
      <c r="DMZ85" s="383"/>
      <c r="DNA85" s="383"/>
      <c r="DNB85" s="383"/>
      <c r="DNC85" s="383"/>
      <c r="DND85" s="383"/>
      <c r="DNE85" s="380"/>
      <c r="DNF85" s="376"/>
      <c r="DNG85" s="376"/>
      <c r="DNH85" s="381"/>
      <c r="DNI85" s="381"/>
      <c r="DNJ85" s="382"/>
      <c r="DNK85" s="383"/>
      <c r="DNL85" s="383"/>
      <c r="DNM85" s="383"/>
      <c r="DNN85" s="383"/>
      <c r="DNO85" s="383"/>
      <c r="DNP85" s="383"/>
      <c r="DNQ85" s="380"/>
      <c r="DNR85" s="376"/>
      <c r="DNS85" s="376"/>
      <c r="DNT85" s="381"/>
      <c r="DNU85" s="381"/>
      <c r="DNV85" s="382"/>
      <c r="DNW85" s="383"/>
      <c r="DNX85" s="383"/>
      <c r="DNY85" s="383"/>
      <c r="DNZ85" s="383"/>
      <c r="DOA85" s="383"/>
      <c r="DOB85" s="383"/>
      <c r="DOC85" s="380"/>
      <c r="DOD85" s="376"/>
      <c r="DOE85" s="376"/>
      <c r="DOF85" s="381"/>
      <c r="DOG85" s="381"/>
      <c r="DOH85" s="382"/>
      <c r="DOI85" s="383"/>
      <c r="DOJ85" s="383"/>
      <c r="DOK85" s="383"/>
      <c r="DOL85" s="383"/>
      <c r="DOM85" s="383"/>
      <c r="DON85" s="383"/>
      <c r="DOO85" s="380"/>
      <c r="DOP85" s="376"/>
      <c r="DOQ85" s="376"/>
      <c r="DOR85" s="381"/>
      <c r="DOS85" s="381"/>
      <c r="DOT85" s="382"/>
      <c r="DOU85" s="383"/>
      <c r="DOV85" s="383"/>
      <c r="DOW85" s="383"/>
      <c r="DOX85" s="383"/>
      <c r="DOY85" s="383"/>
      <c r="DOZ85" s="383"/>
      <c r="DPA85" s="380"/>
      <c r="DPB85" s="376"/>
      <c r="DPC85" s="376"/>
      <c r="DPD85" s="381"/>
      <c r="DPE85" s="381"/>
      <c r="DPF85" s="382"/>
      <c r="DPG85" s="383"/>
      <c r="DPH85" s="383"/>
      <c r="DPI85" s="383"/>
      <c r="DPJ85" s="383"/>
      <c r="DPK85" s="383"/>
      <c r="DPL85" s="383"/>
      <c r="DPM85" s="380"/>
      <c r="DPN85" s="376"/>
      <c r="DPO85" s="376"/>
      <c r="DPP85" s="381"/>
      <c r="DPQ85" s="381"/>
      <c r="DPR85" s="382"/>
      <c r="DPS85" s="383"/>
      <c r="DPT85" s="383"/>
      <c r="DPU85" s="383"/>
      <c r="DPV85" s="383"/>
      <c r="DPW85" s="383"/>
      <c r="DPX85" s="383"/>
      <c r="DPY85" s="380"/>
      <c r="DPZ85" s="376"/>
      <c r="DQA85" s="376"/>
      <c r="DQB85" s="381"/>
      <c r="DQC85" s="381"/>
      <c r="DQD85" s="382"/>
      <c r="DQE85" s="383"/>
      <c r="DQF85" s="383"/>
      <c r="DQG85" s="383"/>
      <c r="DQH85" s="383"/>
      <c r="DQI85" s="383"/>
      <c r="DQJ85" s="383"/>
      <c r="DQK85" s="380"/>
      <c r="DQL85" s="376"/>
      <c r="DQM85" s="376"/>
      <c r="DQN85" s="381"/>
      <c r="DQO85" s="381"/>
      <c r="DQP85" s="382"/>
      <c r="DQQ85" s="383"/>
      <c r="DQR85" s="383"/>
      <c r="DQS85" s="383"/>
      <c r="DQT85" s="383"/>
      <c r="DQU85" s="383"/>
      <c r="DQV85" s="383"/>
      <c r="DQW85" s="380"/>
      <c r="DQX85" s="376"/>
      <c r="DQY85" s="376"/>
      <c r="DQZ85" s="381"/>
      <c r="DRA85" s="381"/>
      <c r="DRB85" s="382"/>
      <c r="DRC85" s="383"/>
      <c r="DRD85" s="383"/>
      <c r="DRE85" s="383"/>
      <c r="DRF85" s="383"/>
      <c r="DRG85" s="383"/>
      <c r="DRH85" s="383"/>
      <c r="DRI85" s="380"/>
      <c r="DRJ85" s="376"/>
      <c r="DRK85" s="376"/>
      <c r="DRL85" s="381"/>
      <c r="DRM85" s="381"/>
      <c r="DRN85" s="382"/>
      <c r="DRO85" s="383"/>
      <c r="DRP85" s="383"/>
      <c r="DRQ85" s="383"/>
      <c r="DRR85" s="383"/>
      <c r="DRS85" s="383"/>
      <c r="DRT85" s="383"/>
      <c r="DRU85" s="380"/>
      <c r="DRV85" s="376"/>
      <c r="DRW85" s="376"/>
      <c r="DRX85" s="381"/>
      <c r="DRY85" s="381"/>
      <c r="DRZ85" s="382"/>
      <c r="DSA85" s="383"/>
      <c r="DSB85" s="383"/>
      <c r="DSC85" s="383"/>
      <c r="DSD85" s="383"/>
      <c r="DSE85" s="383"/>
      <c r="DSF85" s="383"/>
      <c r="DSG85" s="380"/>
      <c r="DSH85" s="376"/>
      <c r="DSI85" s="376"/>
      <c r="DSJ85" s="381"/>
      <c r="DSK85" s="381"/>
      <c r="DSL85" s="382"/>
      <c r="DSM85" s="383"/>
      <c r="DSN85" s="383"/>
      <c r="DSO85" s="383"/>
      <c r="DSP85" s="383"/>
      <c r="DSQ85" s="383"/>
      <c r="DSR85" s="383"/>
      <c r="DSS85" s="380"/>
      <c r="DST85" s="376"/>
      <c r="DSU85" s="376"/>
      <c r="DSV85" s="381"/>
      <c r="DSW85" s="381"/>
      <c r="DSX85" s="382"/>
      <c r="DSY85" s="383"/>
      <c r="DSZ85" s="383"/>
      <c r="DTA85" s="383"/>
      <c r="DTB85" s="383"/>
      <c r="DTC85" s="383"/>
      <c r="DTD85" s="383"/>
      <c r="DTE85" s="380"/>
      <c r="DTF85" s="376"/>
      <c r="DTG85" s="376"/>
      <c r="DTH85" s="381"/>
      <c r="DTI85" s="381"/>
      <c r="DTJ85" s="382"/>
      <c r="DTK85" s="383"/>
      <c r="DTL85" s="383"/>
      <c r="DTM85" s="383"/>
      <c r="DTN85" s="383"/>
      <c r="DTO85" s="383"/>
      <c r="DTP85" s="383"/>
      <c r="DTQ85" s="380"/>
      <c r="DTR85" s="376"/>
      <c r="DTS85" s="376"/>
      <c r="DTT85" s="381"/>
      <c r="DTU85" s="381"/>
      <c r="DTV85" s="382"/>
      <c r="DTW85" s="383"/>
      <c r="DTX85" s="383"/>
      <c r="DTY85" s="383"/>
      <c r="DTZ85" s="383"/>
      <c r="DUA85" s="383"/>
      <c r="DUB85" s="383"/>
      <c r="DUC85" s="380"/>
      <c r="DUD85" s="376"/>
      <c r="DUE85" s="376"/>
      <c r="DUF85" s="381"/>
      <c r="DUG85" s="381"/>
      <c r="DUH85" s="382"/>
      <c r="DUI85" s="383"/>
      <c r="DUJ85" s="383"/>
      <c r="DUK85" s="383"/>
      <c r="DUL85" s="383"/>
      <c r="DUM85" s="383"/>
      <c r="DUN85" s="383"/>
      <c r="DUO85" s="380"/>
      <c r="DUP85" s="376"/>
      <c r="DUQ85" s="376"/>
      <c r="DUR85" s="381"/>
      <c r="DUS85" s="381"/>
      <c r="DUT85" s="382"/>
      <c r="DUU85" s="383"/>
      <c r="DUV85" s="383"/>
      <c r="DUW85" s="383"/>
      <c r="DUX85" s="383"/>
      <c r="DUY85" s="383"/>
      <c r="DUZ85" s="383"/>
      <c r="DVA85" s="380"/>
      <c r="DVB85" s="376"/>
      <c r="DVC85" s="376"/>
      <c r="DVD85" s="381"/>
      <c r="DVE85" s="381"/>
      <c r="DVF85" s="382"/>
      <c r="DVG85" s="383"/>
      <c r="DVH85" s="383"/>
      <c r="DVI85" s="383"/>
      <c r="DVJ85" s="383"/>
      <c r="DVK85" s="383"/>
      <c r="DVL85" s="383"/>
      <c r="DVM85" s="380"/>
      <c r="DVN85" s="376"/>
      <c r="DVO85" s="376"/>
      <c r="DVP85" s="381"/>
      <c r="DVQ85" s="381"/>
      <c r="DVR85" s="382"/>
      <c r="DVS85" s="383"/>
      <c r="DVT85" s="383"/>
      <c r="DVU85" s="383"/>
      <c r="DVV85" s="383"/>
      <c r="DVW85" s="383"/>
      <c r="DVX85" s="383"/>
      <c r="DVY85" s="380"/>
      <c r="DVZ85" s="376"/>
      <c r="DWA85" s="376"/>
      <c r="DWB85" s="381"/>
      <c r="DWC85" s="381"/>
      <c r="DWD85" s="382"/>
      <c r="DWE85" s="383"/>
      <c r="DWF85" s="383"/>
      <c r="DWG85" s="383"/>
      <c r="DWH85" s="383"/>
      <c r="DWI85" s="383"/>
      <c r="DWJ85" s="383"/>
      <c r="DWK85" s="380"/>
      <c r="DWL85" s="376"/>
      <c r="DWM85" s="376"/>
      <c r="DWN85" s="381"/>
      <c r="DWO85" s="381"/>
      <c r="DWP85" s="382"/>
      <c r="DWQ85" s="383"/>
      <c r="DWR85" s="383"/>
      <c r="DWS85" s="383"/>
      <c r="DWT85" s="383"/>
      <c r="DWU85" s="383"/>
      <c r="DWV85" s="383"/>
      <c r="DWW85" s="380"/>
      <c r="DWX85" s="376"/>
      <c r="DWY85" s="376"/>
      <c r="DWZ85" s="381"/>
      <c r="DXA85" s="381"/>
      <c r="DXB85" s="382"/>
      <c r="DXC85" s="383"/>
      <c r="DXD85" s="383"/>
      <c r="DXE85" s="383"/>
      <c r="DXF85" s="383"/>
      <c r="DXG85" s="383"/>
      <c r="DXH85" s="383"/>
      <c r="DXI85" s="380"/>
      <c r="DXJ85" s="376"/>
      <c r="DXK85" s="376"/>
      <c r="DXL85" s="381"/>
      <c r="DXM85" s="381"/>
      <c r="DXN85" s="382"/>
      <c r="DXO85" s="383"/>
      <c r="DXP85" s="383"/>
      <c r="DXQ85" s="383"/>
      <c r="DXR85" s="383"/>
      <c r="DXS85" s="383"/>
      <c r="DXT85" s="383"/>
      <c r="DXU85" s="380"/>
      <c r="DXV85" s="376"/>
      <c r="DXW85" s="376"/>
      <c r="DXX85" s="381"/>
      <c r="DXY85" s="381"/>
      <c r="DXZ85" s="382"/>
      <c r="DYA85" s="383"/>
      <c r="DYB85" s="383"/>
      <c r="DYC85" s="383"/>
      <c r="DYD85" s="383"/>
      <c r="DYE85" s="383"/>
      <c r="DYF85" s="383"/>
      <c r="DYG85" s="380"/>
      <c r="DYH85" s="376"/>
      <c r="DYI85" s="376"/>
      <c r="DYJ85" s="381"/>
      <c r="DYK85" s="381"/>
      <c r="DYL85" s="382"/>
      <c r="DYM85" s="383"/>
      <c r="DYN85" s="383"/>
      <c r="DYO85" s="383"/>
      <c r="DYP85" s="383"/>
      <c r="DYQ85" s="383"/>
      <c r="DYR85" s="383"/>
      <c r="DYS85" s="380"/>
      <c r="DYT85" s="376"/>
      <c r="DYU85" s="376"/>
      <c r="DYV85" s="381"/>
      <c r="DYW85" s="381"/>
      <c r="DYX85" s="382"/>
      <c r="DYY85" s="383"/>
      <c r="DYZ85" s="383"/>
      <c r="DZA85" s="383"/>
      <c r="DZB85" s="383"/>
      <c r="DZC85" s="383"/>
      <c r="DZD85" s="383"/>
      <c r="DZE85" s="380"/>
      <c r="DZF85" s="376"/>
      <c r="DZG85" s="376"/>
      <c r="DZH85" s="381"/>
      <c r="DZI85" s="381"/>
      <c r="DZJ85" s="382"/>
      <c r="DZK85" s="383"/>
      <c r="DZL85" s="383"/>
      <c r="DZM85" s="383"/>
      <c r="DZN85" s="383"/>
      <c r="DZO85" s="383"/>
      <c r="DZP85" s="383"/>
      <c r="DZQ85" s="380"/>
      <c r="DZR85" s="376"/>
      <c r="DZS85" s="376"/>
      <c r="DZT85" s="381"/>
      <c r="DZU85" s="381"/>
      <c r="DZV85" s="382"/>
      <c r="DZW85" s="383"/>
      <c r="DZX85" s="383"/>
      <c r="DZY85" s="383"/>
      <c r="DZZ85" s="383"/>
      <c r="EAA85" s="383"/>
      <c r="EAB85" s="383"/>
      <c r="EAC85" s="380"/>
      <c r="EAD85" s="376"/>
      <c r="EAE85" s="376"/>
      <c r="EAF85" s="381"/>
      <c r="EAG85" s="381"/>
      <c r="EAH85" s="382"/>
      <c r="EAI85" s="383"/>
      <c r="EAJ85" s="383"/>
      <c r="EAK85" s="383"/>
      <c r="EAL85" s="383"/>
      <c r="EAM85" s="383"/>
      <c r="EAN85" s="383"/>
      <c r="EAO85" s="380"/>
      <c r="EAP85" s="376"/>
      <c r="EAQ85" s="376"/>
      <c r="EAR85" s="381"/>
      <c r="EAS85" s="381"/>
      <c r="EAT85" s="382"/>
      <c r="EAU85" s="383"/>
      <c r="EAV85" s="383"/>
      <c r="EAW85" s="383"/>
      <c r="EAX85" s="383"/>
      <c r="EAY85" s="383"/>
      <c r="EAZ85" s="383"/>
      <c r="EBA85" s="380"/>
      <c r="EBB85" s="376"/>
      <c r="EBC85" s="376"/>
      <c r="EBD85" s="381"/>
      <c r="EBE85" s="381"/>
      <c r="EBF85" s="382"/>
      <c r="EBG85" s="383"/>
      <c r="EBH85" s="383"/>
      <c r="EBI85" s="383"/>
      <c r="EBJ85" s="383"/>
      <c r="EBK85" s="383"/>
      <c r="EBL85" s="383"/>
      <c r="EBM85" s="380"/>
      <c r="EBN85" s="376"/>
      <c r="EBO85" s="376"/>
      <c r="EBP85" s="381"/>
      <c r="EBQ85" s="381"/>
      <c r="EBR85" s="382"/>
      <c r="EBS85" s="383"/>
      <c r="EBT85" s="383"/>
      <c r="EBU85" s="383"/>
      <c r="EBV85" s="383"/>
      <c r="EBW85" s="383"/>
      <c r="EBX85" s="383"/>
      <c r="EBY85" s="380"/>
      <c r="EBZ85" s="376"/>
      <c r="ECA85" s="376"/>
      <c r="ECB85" s="381"/>
      <c r="ECC85" s="381"/>
      <c r="ECD85" s="382"/>
      <c r="ECE85" s="383"/>
      <c r="ECF85" s="383"/>
      <c r="ECG85" s="383"/>
      <c r="ECH85" s="383"/>
      <c r="ECI85" s="383"/>
      <c r="ECJ85" s="383"/>
      <c r="ECK85" s="380"/>
      <c r="ECL85" s="376"/>
      <c r="ECM85" s="376"/>
      <c r="ECN85" s="381"/>
      <c r="ECO85" s="381"/>
      <c r="ECP85" s="382"/>
      <c r="ECQ85" s="383"/>
      <c r="ECR85" s="383"/>
      <c r="ECS85" s="383"/>
      <c r="ECT85" s="383"/>
      <c r="ECU85" s="383"/>
      <c r="ECV85" s="383"/>
      <c r="ECW85" s="380"/>
      <c r="ECX85" s="376"/>
      <c r="ECY85" s="376"/>
      <c r="ECZ85" s="381"/>
      <c r="EDA85" s="381"/>
      <c r="EDB85" s="382"/>
      <c r="EDC85" s="383"/>
      <c r="EDD85" s="383"/>
      <c r="EDE85" s="383"/>
      <c r="EDF85" s="383"/>
      <c r="EDG85" s="383"/>
      <c r="EDH85" s="383"/>
      <c r="EDI85" s="380"/>
      <c r="EDJ85" s="376"/>
      <c r="EDK85" s="376"/>
      <c r="EDL85" s="381"/>
      <c r="EDM85" s="381"/>
      <c r="EDN85" s="382"/>
      <c r="EDO85" s="383"/>
      <c r="EDP85" s="383"/>
      <c r="EDQ85" s="383"/>
      <c r="EDR85" s="383"/>
      <c r="EDS85" s="383"/>
      <c r="EDT85" s="383"/>
      <c r="EDU85" s="380"/>
      <c r="EDV85" s="376"/>
      <c r="EDW85" s="376"/>
      <c r="EDX85" s="381"/>
      <c r="EDY85" s="381"/>
      <c r="EDZ85" s="382"/>
      <c r="EEA85" s="383"/>
      <c r="EEB85" s="383"/>
      <c r="EEC85" s="383"/>
      <c r="EED85" s="383"/>
      <c r="EEE85" s="383"/>
      <c r="EEF85" s="383"/>
      <c r="EEG85" s="380"/>
      <c r="EEH85" s="376"/>
      <c r="EEI85" s="376"/>
      <c r="EEJ85" s="381"/>
      <c r="EEK85" s="381"/>
      <c r="EEL85" s="382"/>
      <c r="EEM85" s="383"/>
      <c r="EEN85" s="383"/>
      <c r="EEO85" s="383"/>
      <c r="EEP85" s="383"/>
      <c r="EEQ85" s="383"/>
      <c r="EER85" s="383"/>
      <c r="EES85" s="380"/>
      <c r="EET85" s="376"/>
      <c r="EEU85" s="376"/>
      <c r="EEV85" s="381"/>
      <c r="EEW85" s="381"/>
      <c r="EEX85" s="382"/>
      <c r="EEY85" s="383"/>
      <c r="EEZ85" s="383"/>
      <c r="EFA85" s="383"/>
      <c r="EFB85" s="383"/>
      <c r="EFC85" s="383"/>
      <c r="EFD85" s="383"/>
      <c r="EFE85" s="380"/>
      <c r="EFF85" s="376"/>
      <c r="EFG85" s="376"/>
      <c r="EFH85" s="381"/>
      <c r="EFI85" s="381"/>
      <c r="EFJ85" s="382"/>
      <c r="EFK85" s="383"/>
      <c r="EFL85" s="383"/>
      <c r="EFM85" s="383"/>
      <c r="EFN85" s="383"/>
      <c r="EFO85" s="383"/>
      <c r="EFP85" s="383"/>
      <c r="EFQ85" s="380"/>
      <c r="EFR85" s="376"/>
      <c r="EFS85" s="376"/>
      <c r="EFT85" s="381"/>
      <c r="EFU85" s="381"/>
      <c r="EFV85" s="382"/>
      <c r="EFW85" s="383"/>
      <c r="EFX85" s="383"/>
      <c r="EFY85" s="383"/>
      <c r="EFZ85" s="383"/>
      <c r="EGA85" s="383"/>
      <c r="EGB85" s="383"/>
      <c r="EGC85" s="380"/>
      <c r="EGD85" s="376"/>
      <c r="EGE85" s="376"/>
      <c r="EGF85" s="381"/>
      <c r="EGG85" s="381"/>
      <c r="EGH85" s="382"/>
      <c r="EGI85" s="383"/>
      <c r="EGJ85" s="383"/>
      <c r="EGK85" s="383"/>
      <c r="EGL85" s="383"/>
      <c r="EGM85" s="383"/>
      <c r="EGN85" s="383"/>
      <c r="EGO85" s="380"/>
      <c r="EGP85" s="376"/>
      <c r="EGQ85" s="376"/>
      <c r="EGR85" s="381"/>
      <c r="EGS85" s="381"/>
      <c r="EGT85" s="382"/>
      <c r="EGU85" s="383"/>
      <c r="EGV85" s="383"/>
      <c r="EGW85" s="383"/>
      <c r="EGX85" s="383"/>
      <c r="EGY85" s="383"/>
      <c r="EGZ85" s="383"/>
      <c r="EHA85" s="380"/>
      <c r="EHB85" s="376"/>
      <c r="EHC85" s="376"/>
      <c r="EHD85" s="381"/>
      <c r="EHE85" s="381"/>
      <c r="EHF85" s="382"/>
      <c r="EHG85" s="383"/>
      <c r="EHH85" s="383"/>
      <c r="EHI85" s="383"/>
      <c r="EHJ85" s="383"/>
      <c r="EHK85" s="383"/>
      <c r="EHL85" s="383"/>
      <c r="EHM85" s="380"/>
      <c r="EHN85" s="376"/>
      <c r="EHO85" s="376"/>
      <c r="EHP85" s="381"/>
      <c r="EHQ85" s="381"/>
      <c r="EHR85" s="382"/>
      <c r="EHS85" s="383"/>
      <c r="EHT85" s="383"/>
      <c r="EHU85" s="383"/>
      <c r="EHV85" s="383"/>
      <c r="EHW85" s="383"/>
      <c r="EHX85" s="383"/>
      <c r="EHY85" s="380"/>
      <c r="EHZ85" s="376"/>
      <c r="EIA85" s="376"/>
      <c r="EIB85" s="381"/>
      <c r="EIC85" s="381"/>
      <c r="EID85" s="382"/>
      <c r="EIE85" s="383"/>
      <c r="EIF85" s="383"/>
      <c r="EIG85" s="383"/>
      <c r="EIH85" s="383"/>
      <c r="EII85" s="383"/>
      <c r="EIJ85" s="383"/>
      <c r="EIK85" s="380"/>
      <c r="EIL85" s="376"/>
      <c r="EIM85" s="376"/>
      <c r="EIN85" s="381"/>
      <c r="EIO85" s="381"/>
      <c r="EIP85" s="382"/>
      <c r="EIQ85" s="383"/>
      <c r="EIR85" s="383"/>
      <c r="EIS85" s="383"/>
      <c r="EIT85" s="383"/>
      <c r="EIU85" s="383"/>
      <c r="EIV85" s="383"/>
      <c r="EIW85" s="380"/>
      <c r="EIX85" s="376"/>
      <c r="EIY85" s="376"/>
      <c r="EIZ85" s="381"/>
      <c r="EJA85" s="381"/>
      <c r="EJB85" s="382"/>
      <c r="EJC85" s="383"/>
      <c r="EJD85" s="383"/>
      <c r="EJE85" s="383"/>
      <c r="EJF85" s="383"/>
      <c r="EJG85" s="383"/>
      <c r="EJH85" s="383"/>
      <c r="EJI85" s="380"/>
      <c r="EJJ85" s="376"/>
      <c r="EJK85" s="376"/>
      <c r="EJL85" s="381"/>
      <c r="EJM85" s="381"/>
      <c r="EJN85" s="382"/>
      <c r="EJO85" s="383"/>
      <c r="EJP85" s="383"/>
      <c r="EJQ85" s="383"/>
      <c r="EJR85" s="383"/>
      <c r="EJS85" s="383"/>
      <c r="EJT85" s="383"/>
      <c r="EJU85" s="380"/>
      <c r="EJV85" s="376"/>
      <c r="EJW85" s="376"/>
      <c r="EJX85" s="381"/>
      <c r="EJY85" s="381"/>
      <c r="EJZ85" s="382"/>
      <c r="EKA85" s="383"/>
      <c r="EKB85" s="383"/>
      <c r="EKC85" s="383"/>
      <c r="EKD85" s="383"/>
      <c r="EKE85" s="383"/>
      <c r="EKF85" s="383"/>
      <c r="EKG85" s="380"/>
      <c r="EKH85" s="376"/>
      <c r="EKI85" s="376"/>
      <c r="EKJ85" s="381"/>
      <c r="EKK85" s="381"/>
      <c r="EKL85" s="382"/>
      <c r="EKM85" s="383"/>
      <c r="EKN85" s="383"/>
      <c r="EKO85" s="383"/>
      <c r="EKP85" s="383"/>
      <c r="EKQ85" s="383"/>
      <c r="EKR85" s="383"/>
      <c r="EKS85" s="380"/>
      <c r="EKT85" s="376"/>
      <c r="EKU85" s="376"/>
      <c r="EKV85" s="381"/>
      <c r="EKW85" s="381"/>
      <c r="EKX85" s="382"/>
      <c r="EKY85" s="383"/>
      <c r="EKZ85" s="383"/>
      <c r="ELA85" s="383"/>
      <c r="ELB85" s="383"/>
      <c r="ELC85" s="383"/>
      <c r="ELD85" s="383"/>
      <c r="ELE85" s="380"/>
      <c r="ELF85" s="376"/>
      <c r="ELG85" s="376"/>
      <c r="ELH85" s="381"/>
      <c r="ELI85" s="381"/>
      <c r="ELJ85" s="382"/>
      <c r="ELK85" s="383"/>
      <c r="ELL85" s="383"/>
      <c r="ELM85" s="383"/>
      <c r="ELN85" s="383"/>
      <c r="ELO85" s="383"/>
      <c r="ELP85" s="383"/>
      <c r="ELQ85" s="380"/>
      <c r="ELR85" s="376"/>
      <c r="ELS85" s="376"/>
      <c r="ELT85" s="381"/>
      <c r="ELU85" s="381"/>
      <c r="ELV85" s="382"/>
      <c r="ELW85" s="383"/>
      <c r="ELX85" s="383"/>
      <c r="ELY85" s="383"/>
      <c r="ELZ85" s="383"/>
      <c r="EMA85" s="383"/>
      <c r="EMB85" s="383"/>
      <c r="EMC85" s="380"/>
      <c r="EMD85" s="376"/>
      <c r="EME85" s="376"/>
      <c r="EMF85" s="381"/>
      <c r="EMG85" s="381"/>
      <c r="EMH85" s="382"/>
      <c r="EMI85" s="383"/>
      <c r="EMJ85" s="383"/>
      <c r="EMK85" s="383"/>
      <c r="EML85" s="383"/>
      <c r="EMM85" s="383"/>
      <c r="EMN85" s="383"/>
      <c r="EMO85" s="380"/>
      <c r="EMP85" s="376"/>
      <c r="EMQ85" s="376"/>
      <c r="EMR85" s="381"/>
      <c r="EMS85" s="381"/>
      <c r="EMT85" s="382"/>
      <c r="EMU85" s="383"/>
      <c r="EMV85" s="383"/>
      <c r="EMW85" s="383"/>
      <c r="EMX85" s="383"/>
      <c r="EMY85" s="383"/>
      <c r="EMZ85" s="383"/>
      <c r="ENA85" s="380"/>
      <c r="ENB85" s="376"/>
      <c r="ENC85" s="376"/>
      <c r="END85" s="381"/>
      <c r="ENE85" s="381"/>
      <c r="ENF85" s="382"/>
      <c r="ENG85" s="383"/>
      <c r="ENH85" s="383"/>
      <c r="ENI85" s="383"/>
      <c r="ENJ85" s="383"/>
      <c r="ENK85" s="383"/>
      <c r="ENL85" s="383"/>
      <c r="ENM85" s="380"/>
      <c r="ENN85" s="376"/>
      <c r="ENO85" s="376"/>
      <c r="ENP85" s="381"/>
      <c r="ENQ85" s="381"/>
      <c r="ENR85" s="382"/>
      <c r="ENS85" s="383"/>
      <c r="ENT85" s="383"/>
      <c r="ENU85" s="383"/>
      <c r="ENV85" s="383"/>
      <c r="ENW85" s="383"/>
      <c r="ENX85" s="383"/>
      <c r="ENY85" s="380"/>
      <c r="ENZ85" s="376"/>
      <c r="EOA85" s="376"/>
      <c r="EOB85" s="381"/>
      <c r="EOC85" s="381"/>
      <c r="EOD85" s="382"/>
      <c r="EOE85" s="383"/>
      <c r="EOF85" s="383"/>
      <c r="EOG85" s="383"/>
      <c r="EOH85" s="383"/>
      <c r="EOI85" s="383"/>
      <c r="EOJ85" s="383"/>
      <c r="EOK85" s="380"/>
      <c r="EOL85" s="376"/>
      <c r="EOM85" s="376"/>
      <c r="EON85" s="381"/>
      <c r="EOO85" s="381"/>
      <c r="EOP85" s="382"/>
      <c r="EOQ85" s="383"/>
      <c r="EOR85" s="383"/>
      <c r="EOS85" s="383"/>
      <c r="EOT85" s="383"/>
      <c r="EOU85" s="383"/>
      <c r="EOV85" s="383"/>
      <c r="EOW85" s="380"/>
      <c r="EOX85" s="376"/>
      <c r="EOY85" s="376"/>
      <c r="EOZ85" s="381"/>
      <c r="EPA85" s="381"/>
      <c r="EPB85" s="382"/>
      <c r="EPC85" s="383"/>
      <c r="EPD85" s="383"/>
      <c r="EPE85" s="383"/>
      <c r="EPF85" s="383"/>
      <c r="EPG85" s="383"/>
      <c r="EPH85" s="383"/>
      <c r="EPI85" s="380"/>
      <c r="EPJ85" s="376"/>
      <c r="EPK85" s="376"/>
      <c r="EPL85" s="381"/>
      <c r="EPM85" s="381"/>
      <c r="EPN85" s="382"/>
      <c r="EPO85" s="383"/>
      <c r="EPP85" s="383"/>
      <c r="EPQ85" s="383"/>
      <c r="EPR85" s="383"/>
      <c r="EPS85" s="383"/>
      <c r="EPT85" s="383"/>
      <c r="EPU85" s="380"/>
      <c r="EPV85" s="376"/>
      <c r="EPW85" s="376"/>
      <c r="EPX85" s="381"/>
      <c r="EPY85" s="381"/>
      <c r="EPZ85" s="382"/>
      <c r="EQA85" s="383"/>
      <c r="EQB85" s="383"/>
      <c r="EQC85" s="383"/>
      <c r="EQD85" s="383"/>
      <c r="EQE85" s="383"/>
      <c r="EQF85" s="383"/>
      <c r="EQG85" s="380"/>
      <c r="EQH85" s="376"/>
      <c r="EQI85" s="376"/>
      <c r="EQJ85" s="381"/>
      <c r="EQK85" s="381"/>
      <c r="EQL85" s="382"/>
      <c r="EQM85" s="383"/>
      <c r="EQN85" s="383"/>
      <c r="EQO85" s="383"/>
      <c r="EQP85" s="383"/>
      <c r="EQQ85" s="383"/>
      <c r="EQR85" s="383"/>
      <c r="EQS85" s="380"/>
      <c r="EQT85" s="376"/>
      <c r="EQU85" s="376"/>
      <c r="EQV85" s="381"/>
      <c r="EQW85" s="381"/>
      <c r="EQX85" s="382"/>
      <c r="EQY85" s="383"/>
      <c r="EQZ85" s="383"/>
      <c r="ERA85" s="383"/>
      <c r="ERB85" s="383"/>
      <c r="ERC85" s="383"/>
      <c r="ERD85" s="383"/>
      <c r="ERE85" s="380"/>
      <c r="ERF85" s="376"/>
      <c r="ERG85" s="376"/>
      <c r="ERH85" s="381"/>
      <c r="ERI85" s="381"/>
      <c r="ERJ85" s="382"/>
      <c r="ERK85" s="383"/>
      <c r="ERL85" s="383"/>
      <c r="ERM85" s="383"/>
      <c r="ERN85" s="383"/>
      <c r="ERO85" s="383"/>
      <c r="ERP85" s="383"/>
      <c r="ERQ85" s="380"/>
      <c r="ERR85" s="376"/>
      <c r="ERS85" s="376"/>
      <c r="ERT85" s="381"/>
      <c r="ERU85" s="381"/>
      <c r="ERV85" s="382"/>
      <c r="ERW85" s="383"/>
      <c r="ERX85" s="383"/>
      <c r="ERY85" s="383"/>
      <c r="ERZ85" s="383"/>
      <c r="ESA85" s="383"/>
      <c r="ESB85" s="383"/>
      <c r="ESC85" s="380"/>
      <c r="ESD85" s="376"/>
      <c r="ESE85" s="376"/>
      <c r="ESF85" s="381"/>
      <c r="ESG85" s="381"/>
      <c r="ESH85" s="382"/>
      <c r="ESI85" s="383"/>
      <c r="ESJ85" s="383"/>
      <c r="ESK85" s="383"/>
      <c r="ESL85" s="383"/>
      <c r="ESM85" s="383"/>
      <c r="ESN85" s="383"/>
      <c r="ESO85" s="380"/>
      <c r="ESP85" s="376"/>
      <c r="ESQ85" s="376"/>
      <c r="ESR85" s="381"/>
      <c r="ESS85" s="381"/>
      <c r="EST85" s="382"/>
      <c r="ESU85" s="383"/>
      <c r="ESV85" s="383"/>
      <c r="ESW85" s="383"/>
      <c r="ESX85" s="383"/>
      <c r="ESY85" s="383"/>
      <c r="ESZ85" s="383"/>
      <c r="ETA85" s="380"/>
      <c r="ETB85" s="376"/>
      <c r="ETC85" s="376"/>
      <c r="ETD85" s="381"/>
      <c r="ETE85" s="381"/>
      <c r="ETF85" s="382"/>
      <c r="ETG85" s="383"/>
      <c r="ETH85" s="383"/>
      <c r="ETI85" s="383"/>
      <c r="ETJ85" s="383"/>
      <c r="ETK85" s="383"/>
      <c r="ETL85" s="383"/>
      <c r="ETM85" s="380"/>
      <c r="ETN85" s="376"/>
      <c r="ETO85" s="376"/>
      <c r="ETP85" s="381"/>
      <c r="ETQ85" s="381"/>
      <c r="ETR85" s="382"/>
      <c r="ETS85" s="383"/>
      <c r="ETT85" s="383"/>
      <c r="ETU85" s="383"/>
      <c r="ETV85" s="383"/>
      <c r="ETW85" s="383"/>
      <c r="ETX85" s="383"/>
      <c r="ETY85" s="380"/>
      <c r="ETZ85" s="376"/>
      <c r="EUA85" s="376"/>
      <c r="EUB85" s="381"/>
      <c r="EUC85" s="381"/>
      <c r="EUD85" s="382"/>
      <c r="EUE85" s="383"/>
      <c r="EUF85" s="383"/>
      <c r="EUG85" s="383"/>
      <c r="EUH85" s="383"/>
      <c r="EUI85" s="383"/>
      <c r="EUJ85" s="383"/>
      <c r="EUK85" s="380"/>
      <c r="EUL85" s="376"/>
      <c r="EUM85" s="376"/>
      <c r="EUN85" s="381"/>
      <c r="EUO85" s="381"/>
      <c r="EUP85" s="382"/>
      <c r="EUQ85" s="383"/>
      <c r="EUR85" s="383"/>
      <c r="EUS85" s="383"/>
      <c r="EUT85" s="383"/>
      <c r="EUU85" s="383"/>
      <c r="EUV85" s="383"/>
      <c r="EUW85" s="380"/>
      <c r="EUX85" s="376"/>
      <c r="EUY85" s="376"/>
      <c r="EUZ85" s="381"/>
      <c r="EVA85" s="381"/>
      <c r="EVB85" s="382"/>
      <c r="EVC85" s="383"/>
      <c r="EVD85" s="383"/>
      <c r="EVE85" s="383"/>
      <c r="EVF85" s="383"/>
      <c r="EVG85" s="383"/>
      <c r="EVH85" s="383"/>
      <c r="EVI85" s="380"/>
      <c r="EVJ85" s="376"/>
      <c r="EVK85" s="376"/>
      <c r="EVL85" s="381"/>
      <c r="EVM85" s="381"/>
      <c r="EVN85" s="382"/>
      <c r="EVO85" s="383"/>
      <c r="EVP85" s="383"/>
      <c r="EVQ85" s="383"/>
      <c r="EVR85" s="383"/>
      <c r="EVS85" s="383"/>
      <c r="EVT85" s="383"/>
      <c r="EVU85" s="380"/>
      <c r="EVV85" s="376"/>
      <c r="EVW85" s="376"/>
      <c r="EVX85" s="381"/>
      <c r="EVY85" s="381"/>
      <c r="EVZ85" s="382"/>
      <c r="EWA85" s="383"/>
      <c r="EWB85" s="383"/>
      <c r="EWC85" s="383"/>
      <c r="EWD85" s="383"/>
      <c r="EWE85" s="383"/>
      <c r="EWF85" s="383"/>
      <c r="EWG85" s="380"/>
      <c r="EWH85" s="376"/>
      <c r="EWI85" s="376"/>
      <c r="EWJ85" s="381"/>
      <c r="EWK85" s="381"/>
      <c r="EWL85" s="382"/>
      <c r="EWM85" s="383"/>
      <c r="EWN85" s="383"/>
      <c r="EWO85" s="383"/>
      <c r="EWP85" s="383"/>
      <c r="EWQ85" s="383"/>
      <c r="EWR85" s="383"/>
      <c r="EWS85" s="380"/>
      <c r="EWT85" s="376"/>
      <c r="EWU85" s="376"/>
      <c r="EWV85" s="381"/>
      <c r="EWW85" s="381"/>
      <c r="EWX85" s="382"/>
      <c r="EWY85" s="383"/>
      <c r="EWZ85" s="383"/>
      <c r="EXA85" s="383"/>
      <c r="EXB85" s="383"/>
      <c r="EXC85" s="383"/>
      <c r="EXD85" s="383"/>
      <c r="EXE85" s="380"/>
      <c r="EXF85" s="376"/>
      <c r="EXG85" s="376"/>
      <c r="EXH85" s="381"/>
      <c r="EXI85" s="381"/>
      <c r="EXJ85" s="382"/>
      <c r="EXK85" s="383"/>
      <c r="EXL85" s="383"/>
      <c r="EXM85" s="383"/>
      <c r="EXN85" s="383"/>
      <c r="EXO85" s="383"/>
      <c r="EXP85" s="383"/>
      <c r="EXQ85" s="380"/>
      <c r="EXR85" s="376"/>
      <c r="EXS85" s="376"/>
      <c r="EXT85" s="381"/>
      <c r="EXU85" s="381"/>
      <c r="EXV85" s="382"/>
      <c r="EXW85" s="383"/>
      <c r="EXX85" s="383"/>
      <c r="EXY85" s="383"/>
      <c r="EXZ85" s="383"/>
      <c r="EYA85" s="383"/>
      <c r="EYB85" s="383"/>
      <c r="EYC85" s="380"/>
      <c r="EYD85" s="376"/>
      <c r="EYE85" s="376"/>
      <c r="EYF85" s="381"/>
      <c r="EYG85" s="381"/>
      <c r="EYH85" s="382"/>
      <c r="EYI85" s="383"/>
      <c r="EYJ85" s="383"/>
      <c r="EYK85" s="383"/>
      <c r="EYL85" s="383"/>
      <c r="EYM85" s="383"/>
      <c r="EYN85" s="383"/>
      <c r="EYO85" s="380"/>
      <c r="EYP85" s="376"/>
      <c r="EYQ85" s="376"/>
      <c r="EYR85" s="381"/>
      <c r="EYS85" s="381"/>
      <c r="EYT85" s="382"/>
      <c r="EYU85" s="383"/>
      <c r="EYV85" s="383"/>
      <c r="EYW85" s="383"/>
      <c r="EYX85" s="383"/>
      <c r="EYY85" s="383"/>
      <c r="EYZ85" s="383"/>
      <c r="EZA85" s="380"/>
      <c r="EZB85" s="376"/>
      <c r="EZC85" s="376"/>
      <c r="EZD85" s="381"/>
      <c r="EZE85" s="381"/>
      <c r="EZF85" s="382"/>
      <c r="EZG85" s="383"/>
      <c r="EZH85" s="383"/>
      <c r="EZI85" s="383"/>
      <c r="EZJ85" s="383"/>
      <c r="EZK85" s="383"/>
      <c r="EZL85" s="383"/>
      <c r="EZM85" s="380"/>
      <c r="EZN85" s="376"/>
      <c r="EZO85" s="376"/>
      <c r="EZP85" s="381"/>
      <c r="EZQ85" s="381"/>
      <c r="EZR85" s="382"/>
      <c r="EZS85" s="383"/>
      <c r="EZT85" s="383"/>
      <c r="EZU85" s="383"/>
      <c r="EZV85" s="383"/>
      <c r="EZW85" s="383"/>
      <c r="EZX85" s="383"/>
      <c r="EZY85" s="380"/>
      <c r="EZZ85" s="376"/>
      <c r="FAA85" s="376"/>
      <c r="FAB85" s="381"/>
      <c r="FAC85" s="381"/>
      <c r="FAD85" s="382"/>
      <c r="FAE85" s="383"/>
      <c r="FAF85" s="383"/>
      <c r="FAG85" s="383"/>
      <c r="FAH85" s="383"/>
      <c r="FAI85" s="383"/>
      <c r="FAJ85" s="383"/>
      <c r="FAK85" s="380"/>
      <c r="FAL85" s="376"/>
      <c r="FAM85" s="376"/>
      <c r="FAN85" s="381"/>
      <c r="FAO85" s="381"/>
      <c r="FAP85" s="382"/>
      <c r="FAQ85" s="383"/>
      <c r="FAR85" s="383"/>
      <c r="FAS85" s="383"/>
      <c r="FAT85" s="383"/>
      <c r="FAU85" s="383"/>
      <c r="FAV85" s="383"/>
      <c r="FAW85" s="380"/>
      <c r="FAX85" s="376"/>
      <c r="FAY85" s="376"/>
      <c r="FAZ85" s="381"/>
      <c r="FBA85" s="381"/>
      <c r="FBB85" s="382"/>
      <c r="FBC85" s="383"/>
      <c r="FBD85" s="383"/>
      <c r="FBE85" s="383"/>
      <c r="FBF85" s="383"/>
      <c r="FBG85" s="383"/>
      <c r="FBH85" s="383"/>
      <c r="FBI85" s="380"/>
      <c r="FBJ85" s="376"/>
      <c r="FBK85" s="376"/>
      <c r="FBL85" s="381"/>
      <c r="FBM85" s="381"/>
      <c r="FBN85" s="382"/>
      <c r="FBO85" s="383"/>
      <c r="FBP85" s="383"/>
      <c r="FBQ85" s="383"/>
      <c r="FBR85" s="383"/>
      <c r="FBS85" s="383"/>
      <c r="FBT85" s="383"/>
      <c r="FBU85" s="380"/>
      <c r="FBV85" s="376"/>
      <c r="FBW85" s="376"/>
      <c r="FBX85" s="381"/>
      <c r="FBY85" s="381"/>
      <c r="FBZ85" s="382"/>
      <c r="FCA85" s="383"/>
      <c r="FCB85" s="383"/>
      <c r="FCC85" s="383"/>
      <c r="FCD85" s="383"/>
      <c r="FCE85" s="383"/>
      <c r="FCF85" s="383"/>
      <c r="FCG85" s="380"/>
      <c r="FCH85" s="376"/>
      <c r="FCI85" s="376"/>
      <c r="FCJ85" s="381"/>
      <c r="FCK85" s="381"/>
      <c r="FCL85" s="382"/>
      <c r="FCM85" s="383"/>
      <c r="FCN85" s="383"/>
      <c r="FCO85" s="383"/>
      <c r="FCP85" s="383"/>
      <c r="FCQ85" s="383"/>
      <c r="FCR85" s="383"/>
      <c r="FCS85" s="380"/>
      <c r="FCT85" s="376"/>
      <c r="FCU85" s="376"/>
      <c r="FCV85" s="381"/>
      <c r="FCW85" s="381"/>
      <c r="FCX85" s="382"/>
      <c r="FCY85" s="383"/>
      <c r="FCZ85" s="383"/>
      <c r="FDA85" s="383"/>
      <c r="FDB85" s="383"/>
      <c r="FDC85" s="383"/>
      <c r="FDD85" s="383"/>
      <c r="FDE85" s="380"/>
      <c r="FDF85" s="376"/>
      <c r="FDG85" s="376"/>
      <c r="FDH85" s="381"/>
      <c r="FDI85" s="381"/>
      <c r="FDJ85" s="382"/>
      <c r="FDK85" s="383"/>
      <c r="FDL85" s="383"/>
      <c r="FDM85" s="383"/>
      <c r="FDN85" s="383"/>
      <c r="FDO85" s="383"/>
      <c r="FDP85" s="383"/>
      <c r="FDQ85" s="380"/>
      <c r="FDR85" s="376"/>
      <c r="FDS85" s="376"/>
      <c r="FDT85" s="381"/>
      <c r="FDU85" s="381"/>
      <c r="FDV85" s="382"/>
      <c r="FDW85" s="383"/>
      <c r="FDX85" s="383"/>
      <c r="FDY85" s="383"/>
      <c r="FDZ85" s="383"/>
      <c r="FEA85" s="383"/>
      <c r="FEB85" s="383"/>
      <c r="FEC85" s="380"/>
      <c r="FED85" s="376"/>
      <c r="FEE85" s="376"/>
      <c r="FEF85" s="381"/>
      <c r="FEG85" s="381"/>
      <c r="FEH85" s="382"/>
      <c r="FEI85" s="383"/>
      <c r="FEJ85" s="383"/>
      <c r="FEK85" s="383"/>
      <c r="FEL85" s="383"/>
      <c r="FEM85" s="383"/>
      <c r="FEN85" s="383"/>
      <c r="FEO85" s="380"/>
      <c r="FEP85" s="376"/>
      <c r="FEQ85" s="376"/>
      <c r="FER85" s="381"/>
      <c r="FES85" s="381"/>
      <c r="FET85" s="382"/>
      <c r="FEU85" s="383"/>
      <c r="FEV85" s="383"/>
      <c r="FEW85" s="383"/>
      <c r="FEX85" s="383"/>
      <c r="FEY85" s="383"/>
      <c r="FEZ85" s="383"/>
      <c r="FFA85" s="380"/>
      <c r="FFB85" s="376"/>
      <c r="FFC85" s="376"/>
      <c r="FFD85" s="381"/>
      <c r="FFE85" s="381"/>
      <c r="FFF85" s="382"/>
      <c r="FFG85" s="383"/>
      <c r="FFH85" s="383"/>
      <c r="FFI85" s="383"/>
      <c r="FFJ85" s="383"/>
      <c r="FFK85" s="383"/>
      <c r="FFL85" s="383"/>
      <c r="FFM85" s="380"/>
      <c r="FFN85" s="376"/>
      <c r="FFO85" s="376"/>
      <c r="FFP85" s="381"/>
      <c r="FFQ85" s="381"/>
      <c r="FFR85" s="382"/>
      <c r="FFS85" s="383"/>
      <c r="FFT85" s="383"/>
      <c r="FFU85" s="383"/>
      <c r="FFV85" s="383"/>
      <c r="FFW85" s="383"/>
      <c r="FFX85" s="383"/>
      <c r="FFY85" s="380"/>
      <c r="FFZ85" s="376"/>
      <c r="FGA85" s="376"/>
      <c r="FGB85" s="381"/>
      <c r="FGC85" s="381"/>
      <c r="FGD85" s="382"/>
      <c r="FGE85" s="383"/>
      <c r="FGF85" s="383"/>
      <c r="FGG85" s="383"/>
      <c r="FGH85" s="383"/>
      <c r="FGI85" s="383"/>
      <c r="FGJ85" s="383"/>
      <c r="FGK85" s="380"/>
      <c r="FGL85" s="376"/>
      <c r="FGM85" s="376"/>
      <c r="FGN85" s="381"/>
      <c r="FGO85" s="381"/>
      <c r="FGP85" s="382"/>
      <c r="FGQ85" s="383"/>
      <c r="FGR85" s="383"/>
      <c r="FGS85" s="383"/>
      <c r="FGT85" s="383"/>
      <c r="FGU85" s="383"/>
      <c r="FGV85" s="383"/>
      <c r="FGW85" s="380"/>
      <c r="FGX85" s="376"/>
      <c r="FGY85" s="376"/>
      <c r="FGZ85" s="381"/>
      <c r="FHA85" s="381"/>
      <c r="FHB85" s="382"/>
      <c r="FHC85" s="383"/>
      <c r="FHD85" s="383"/>
      <c r="FHE85" s="383"/>
      <c r="FHF85" s="383"/>
      <c r="FHG85" s="383"/>
      <c r="FHH85" s="383"/>
      <c r="FHI85" s="380"/>
      <c r="FHJ85" s="376"/>
      <c r="FHK85" s="376"/>
      <c r="FHL85" s="381"/>
      <c r="FHM85" s="381"/>
      <c r="FHN85" s="382"/>
      <c r="FHO85" s="383"/>
      <c r="FHP85" s="383"/>
      <c r="FHQ85" s="383"/>
      <c r="FHR85" s="383"/>
      <c r="FHS85" s="383"/>
      <c r="FHT85" s="383"/>
      <c r="FHU85" s="380"/>
      <c r="FHV85" s="376"/>
      <c r="FHW85" s="376"/>
      <c r="FHX85" s="381"/>
      <c r="FHY85" s="381"/>
      <c r="FHZ85" s="382"/>
      <c r="FIA85" s="383"/>
      <c r="FIB85" s="383"/>
      <c r="FIC85" s="383"/>
      <c r="FID85" s="383"/>
      <c r="FIE85" s="383"/>
      <c r="FIF85" s="383"/>
      <c r="FIG85" s="380"/>
      <c r="FIH85" s="376"/>
      <c r="FII85" s="376"/>
      <c r="FIJ85" s="381"/>
      <c r="FIK85" s="381"/>
      <c r="FIL85" s="382"/>
      <c r="FIM85" s="383"/>
      <c r="FIN85" s="383"/>
      <c r="FIO85" s="383"/>
      <c r="FIP85" s="383"/>
      <c r="FIQ85" s="383"/>
      <c r="FIR85" s="383"/>
      <c r="FIS85" s="380"/>
      <c r="FIT85" s="376"/>
      <c r="FIU85" s="376"/>
      <c r="FIV85" s="381"/>
      <c r="FIW85" s="381"/>
      <c r="FIX85" s="382"/>
      <c r="FIY85" s="383"/>
      <c r="FIZ85" s="383"/>
      <c r="FJA85" s="383"/>
      <c r="FJB85" s="383"/>
      <c r="FJC85" s="383"/>
      <c r="FJD85" s="383"/>
      <c r="FJE85" s="380"/>
      <c r="FJF85" s="376"/>
      <c r="FJG85" s="376"/>
      <c r="FJH85" s="381"/>
      <c r="FJI85" s="381"/>
      <c r="FJJ85" s="382"/>
      <c r="FJK85" s="383"/>
      <c r="FJL85" s="383"/>
      <c r="FJM85" s="383"/>
      <c r="FJN85" s="383"/>
      <c r="FJO85" s="383"/>
      <c r="FJP85" s="383"/>
      <c r="FJQ85" s="380"/>
      <c r="FJR85" s="376"/>
      <c r="FJS85" s="376"/>
      <c r="FJT85" s="381"/>
      <c r="FJU85" s="381"/>
      <c r="FJV85" s="382"/>
      <c r="FJW85" s="383"/>
      <c r="FJX85" s="383"/>
      <c r="FJY85" s="383"/>
      <c r="FJZ85" s="383"/>
      <c r="FKA85" s="383"/>
      <c r="FKB85" s="383"/>
      <c r="FKC85" s="380"/>
      <c r="FKD85" s="376"/>
      <c r="FKE85" s="376"/>
      <c r="FKF85" s="381"/>
      <c r="FKG85" s="381"/>
      <c r="FKH85" s="382"/>
      <c r="FKI85" s="383"/>
      <c r="FKJ85" s="383"/>
      <c r="FKK85" s="383"/>
      <c r="FKL85" s="383"/>
      <c r="FKM85" s="383"/>
      <c r="FKN85" s="383"/>
      <c r="FKO85" s="380"/>
      <c r="FKP85" s="376"/>
      <c r="FKQ85" s="376"/>
      <c r="FKR85" s="381"/>
      <c r="FKS85" s="381"/>
      <c r="FKT85" s="382"/>
      <c r="FKU85" s="383"/>
      <c r="FKV85" s="383"/>
      <c r="FKW85" s="383"/>
      <c r="FKX85" s="383"/>
      <c r="FKY85" s="383"/>
      <c r="FKZ85" s="383"/>
      <c r="FLA85" s="380"/>
      <c r="FLB85" s="376"/>
      <c r="FLC85" s="376"/>
      <c r="FLD85" s="381"/>
      <c r="FLE85" s="381"/>
      <c r="FLF85" s="382"/>
      <c r="FLG85" s="383"/>
      <c r="FLH85" s="383"/>
      <c r="FLI85" s="383"/>
      <c r="FLJ85" s="383"/>
      <c r="FLK85" s="383"/>
      <c r="FLL85" s="383"/>
      <c r="FLM85" s="380"/>
      <c r="FLN85" s="376"/>
      <c r="FLO85" s="376"/>
      <c r="FLP85" s="381"/>
      <c r="FLQ85" s="381"/>
      <c r="FLR85" s="382"/>
      <c r="FLS85" s="383"/>
      <c r="FLT85" s="383"/>
      <c r="FLU85" s="383"/>
      <c r="FLV85" s="383"/>
      <c r="FLW85" s="383"/>
      <c r="FLX85" s="383"/>
      <c r="FLY85" s="380"/>
      <c r="FLZ85" s="376"/>
      <c r="FMA85" s="376"/>
      <c r="FMB85" s="381"/>
      <c r="FMC85" s="381"/>
      <c r="FMD85" s="382"/>
      <c r="FME85" s="383"/>
      <c r="FMF85" s="383"/>
      <c r="FMG85" s="383"/>
      <c r="FMH85" s="383"/>
      <c r="FMI85" s="383"/>
      <c r="FMJ85" s="383"/>
      <c r="FMK85" s="380"/>
      <c r="FML85" s="376"/>
      <c r="FMM85" s="376"/>
      <c r="FMN85" s="381"/>
      <c r="FMO85" s="381"/>
      <c r="FMP85" s="382"/>
      <c r="FMQ85" s="383"/>
      <c r="FMR85" s="383"/>
      <c r="FMS85" s="383"/>
      <c r="FMT85" s="383"/>
      <c r="FMU85" s="383"/>
      <c r="FMV85" s="383"/>
      <c r="FMW85" s="380"/>
      <c r="FMX85" s="376"/>
      <c r="FMY85" s="376"/>
      <c r="FMZ85" s="381"/>
      <c r="FNA85" s="381"/>
      <c r="FNB85" s="382"/>
      <c r="FNC85" s="383"/>
      <c r="FND85" s="383"/>
      <c r="FNE85" s="383"/>
      <c r="FNF85" s="383"/>
      <c r="FNG85" s="383"/>
      <c r="FNH85" s="383"/>
      <c r="FNI85" s="380"/>
      <c r="FNJ85" s="376"/>
      <c r="FNK85" s="376"/>
      <c r="FNL85" s="381"/>
      <c r="FNM85" s="381"/>
      <c r="FNN85" s="382"/>
      <c r="FNO85" s="383"/>
      <c r="FNP85" s="383"/>
      <c r="FNQ85" s="383"/>
      <c r="FNR85" s="383"/>
      <c r="FNS85" s="383"/>
      <c r="FNT85" s="383"/>
      <c r="FNU85" s="380"/>
      <c r="FNV85" s="376"/>
      <c r="FNW85" s="376"/>
      <c r="FNX85" s="381"/>
      <c r="FNY85" s="381"/>
      <c r="FNZ85" s="382"/>
      <c r="FOA85" s="383"/>
      <c r="FOB85" s="383"/>
      <c r="FOC85" s="383"/>
      <c r="FOD85" s="383"/>
      <c r="FOE85" s="383"/>
      <c r="FOF85" s="383"/>
      <c r="FOG85" s="380"/>
      <c r="FOH85" s="376"/>
      <c r="FOI85" s="376"/>
      <c r="FOJ85" s="381"/>
      <c r="FOK85" s="381"/>
      <c r="FOL85" s="382"/>
      <c r="FOM85" s="383"/>
      <c r="FON85" s="383"/>
      <c r="FOO85" s="383"/>
      <c r="FOP85" s="383"/>
      <c r="FOQ85" s="383"/>
      <c r="FOR85" s="383"/>
      <c r="FOS85" s="380"/>
      <c r="FOT85" s="376"/>
      <c r="FOU85" s="376"/>
      <c r="FOV85" s="381"/>
      <c r="FOW85" s="381"/>
      <c r="FOX85" s="382"/>
      <c r="FOY85" s="383"/>
      <c r="FOZ85" s="383"/>
      <c r="FPA85" s="383"/>
      <c r="FPB85" s="383"/>
      <c r="FPC85" s="383"/>
      <c r="FPD85" s="383"/>
      <c r="FPE85" s="380"/>
      <c r="FPF85" s="376"/>
      <c r="FPG85" s="376"/>
      <c r="FPH85" s="381"/>
      <c r="FPI85" s="381"/>
      <c r="FPJ85" s="382"/>
      <c r="FPK85" s="383"/>
      <c r="FPL85" s="383"/>
      <c r="FPM85" s="383"/>
      <c r="FPN85" s="383"/>
      <c r="FPO85" s="383"/>
      <c r="FPP85" s="383"/>
      <c r="FPQ85" s="380"/>
      <c r="FPR85" s="376"/>
      <c r="FPS85" s="376"/>
      <c r="FPT85" s="381"/>
      <c r="FPU85" s="381"/>
      <c r="FPV85" s="382"/>
      <c r="FPW85" s="383"/>
      <c r="FPX85" s="383"/>
      <c r="FPY85" s="383"/>
      <c r="FPZ85" s="383"/>
      <c r="FQA85" s="383"/>
      <c r="FQB85" s="383"/>
      <c r="FQC85" s="380"/>
      <c r="FQD85" s="376"/>
      <c r="FQE85" s="376"/>
      <c r="FQF85" s="381"/>
      <c r="FQG85" s="381"/>
      <c r="FQH85" s="382"/>
      <c r="FQI85" s="383"/>
      <c r="FQJ85" s="383"/>
      <c r="FQK85" s="383"/>
      <c r="FQL85" s="383"/>
      <c r="FQM85" s="383"/>
      <c r="FQN85" s="383"/>
      <c r="FQO85" s="380"/>
      <c r="FQP85" s="376"/>
      <c r="FQQ85" s="376"/>
      <c r="FQR85" s="381"/>
      <c r="FQS85" s="381"/>
      <c r="FQT85" s="382"/>
      <c r="FQU85" s="383"/>
      <c r="FQV85" s="383"/>
      <c r="FQW85" s="383"/>
      <c r="FQX85" s="383"/>
      <c r="FQY85" s="383"/>
      <c r="FQZ85" s="383"/>
      <c r="FRA85" s="380"/>
      <c r="FRB85" s="376"/>
      <c r="FRC85" s="376"/>
      <c r="FRD85" s="381"/>
      <c r="FRE85" s="381"/>
      <c r="FRF85" s="382"/>
      <c r="FRG85" s="383"/>
      <c r="FRH85" s="383"/>
      <c r="FRI85" s="383"/>
      <c r="FRJ85" s="383"/>
      <c r="FRK85" s="383"/>
      <c r="FRL85" s="383"/>
      <c r="FRM85" s="380"/>
      <c r="FRN85" s="376"/>
      <c r="FRO85" s="376"/>
      <c r="FRP85" s="381"/>
      <c r="FRQ85" s="381"/>
      <c r="FRR85" s="382"/>
      <c r="FRS85" s="383"/>
      <c r="FRT85" s="383"/>
      <c r="FRU85" s="383"/>
      <c r="FRV85" s="383"/>
      <c r="FRW85" s="383"/>
      <c r="FRX85" s="383"/>
      <c r="FRY85" s="380"/>
      <c r="FRZ85" s="376"/>
      <c r="FSA85" s="376"/>
      <c r="FSB85" s="381"/>
      <c r="FSC85" s="381"/>
      <c r="FSD85" s="382"/>
      <c r="FSE85" s="383"/>
      <c r="FSF85" s="383"/>
      <c r="FSG85" s="383"/>
      <c r="FSH85" s="383"/>
      <c r="FSI85" s="383"/>
      <c r="FSJ85" s="383"/>
      <c r="FSK85" s="380"/>
      <c r="FSL85" s="376"/>
      <c r="FSM85" s="376"/>
      <c r="FSN85" s="381"/>
      <c r="FSO85" s="381"/>
      <c r="FSP85" s="382"/>
      <c r="FSQ85" s="383"/>
      <c r="FSR85" s="383"/>
      <c r="FSS85" s="383"/>
      <c r="FST85" s="383"/>
      <c r="FSU85" s="383"/>
      <c r="FSV85" s="383"/>
      <c r="FSW85" s="380"/>
      <c r="FSX85" s="376"/>
      <c r="FSY85" s="376"/>
      <c r="FSZ85" s="381"/>
      <c r="FTA85" s="381"/>
      <c r="FTB85" s="382"/>
      <c r="FTC85" s="383"/>
      <c r="FTD85" s="383"/>
      <c r="FTE85" s="383"/>
      <c r="FTF85" s="383"/>
      <c r="FTG85" s="383"/>
      <c r="FTH85" s="383"/>
      <c r="FTI85" s="380"/>
      <c r="FTJ85" s="376"/>
      <c r="FTK85" s="376"/>
      <c r="FTL85" s="381"/>
      <c r="FTM85" s="381"/>
      <c r="FTN85" s="382"/>
      <c r="FTO85" s="383"/>
      <c r="FTP85" s="383"/>
      <c r="FTQ85" s="383"/>
      <c r="FTR85" s="383"/>
      <c r="FTS85" s="383"/>
      <c r="FTT85" s="383"/>
      <c r="FTU85" s="380"/>
      <c r="FTV85" s="376"/>
      <c r="FTW85" s="376"/>
      <c r="FTX85" s="381"/>
      <c r="FTY85" s="381"/>
      <c r="FTZ85" s="382"/>
      <c r="FUA85" s="383"/>
      <c r="FUB85" s="383"/>
      <c r="FUC85" s="383"/>
      <c r="FUD85" s="383"/>
      <c r="FUE85" s="383"/>
      <c r="FUF85" s="383"/>
      <c r="FUG85" s="380"/>
      <c r="FUH85" s="376"/>
      <c r="FUI85" s="376"/>
      <c r="FUJ85" s="381"/>
      <c r="FUK85" s="381"/>
      <c r="FUL85" s="382"/>
      <c r="FUM85" s="383"/>
      <c r="FUN85" s="383"/>
      <c r="FUO85" s="383"/>
      <c r="FUP85" s="383"/>
      <c r="FUQ85" s="383"/>
      <c r="FUR85" s="383"/>
      <c r="FUS85" s="380"/>
      <c r="FUT85" s="376"/>
      <c r="FUU85" s="376"/>
      <c r="FUV85" s="381"/>
      <c r="FUW85" s="381"/>
      <c r="FUX85" s="382"/>
      <c r="FUY85" s="383"/>
      <c r="FUZ85" s="383"/>
      <c r="FVA85" s="383"/>
      <c r="FVB85" s="383"/>
      <c r="FVC85" s="383"/>
      <c r="FVD85" s="383"/>
      <c r="FVE85" s="380"/>
      <c r="FVF85" s="376"/>
      <c r="FVG85" s="376"/>
      <c r="FVH85" s="381"/>
      <c r="FVI85" s="381"/>
      <c r="FVJ85" s="382"/>
      <c r="FVK85" s="383"/>
      <c r="FVL85" s="383"/>
      <c r="FVM85" s="383"/>
      <c r="FVN85" s="383"/>
      <c r="FVO85" s="383"/>
      <c r="FVP85" s="383"/>
      <c r="FVQ85" s="380"/>
      <c r="FVR85" s="376"/>
      <c r="FVS85" s="376"/>
      <c r="FVT85" s="381"/>
      <c r="FVU85" s="381"/>
      <c r="FVV85" s="382"/>
      <c r="FVW85" s="383"/>
      <c r="FVX85" s="383"/>
      <c r="FVY85" s="383"/>
      <c r="FVZ85" s="383"/>
      <c r="FWA85" s="383"/>
      <c r="FWB85" s="383"/>
      <c r="FWC85" s="380"/>
      <c r="FWD85" s="376"/>
      <c r="FWE85" s="376"/>
      <c r="FWF85" s="381"/>
      <c r="FWG85" s="381"/>
      <c r="FWH85" s="382"/>
      <c r="FWI85" s="383"/>
      <c r="FWJ85" s="383"/>
      <c r="FWK85" s="383"/>
      <c r="FWL85" s="383"/>
      <c r="FWM85" s="383"/>
      <c r="FWN85" s="383"/>
      <c r="FWO85" s="380"/>
      <c r="FWP85" s="376"/>
      <c r="FWQ85" s="376"/>
      <c r="FWR85" s="381"/>
      <c r="FWS85" s="381"/>
      <c r="FWT85" s="382"/>
      <c r="FWU85" s="383"/>
      <c r="FWV85" s="383"/>
      <c r="FWW85" s="383"/>
      <c r="FWX85" s="383"/>
      <c r="FWY85" s="383"/>
      <c r="FWZ85" s="383"/>
      <c r="FXA85" s="380"/>
      <c r="FXB85" s="376"/>
      <c r="FXC85" s="376"/>
      <c r="FXD85" s="381"/>
      <c r="FXE85" s="381"/>
      <c r="FXF85" s="382"/>
      <c r="FXG85" s="383"/>
      <c r="FXH85" s="383"/>
      <c r="FXI85" s="383"/>
      <c r="FXJ85" s="383"/>
      <c r="FXK85" s="383"/>
      <c r="FXL85" s="383"/>
      <c r="FXM85" s="380"/>
      <c r="FXN85" s="376"/>
      <c r="FXO85" s="376"/>
      <c r="FXP85" s="381"/>
      <c r="FXQ85" s="381"/>
      <c r="FXR85" s="382"/>
      <c r="FXS85" s="383"/>
      <c r="FXT85" s="383"/>
      <c r="FXU85" s="383"/>
      <c r="FXV85" s="383"/>
      <c r="FXW85" s="383"/>
      <c r="FXX85" s="383"/>
      <c r="FXY85" s="380"/>
      <c r="FXZ85" s="376"/>
      <c r="FYA85" s="376"/>
      <c r="FYB85" s="381"/>
      <c r="FYC85" s="381"/>
      <c r="FYD85" s="382"/>
      <c r="FYE85" s="383"/>
      <c r="FYF85" s="383"/>
      <c r="FYG85" s="383"/>
      <c r="FYH85" s="383"/>
      <c r="FYI85" s="383"/>
      <c r="FYJ85" s="383"/>
      <c r="FYK85" s="380"/>
      <c r="FYL85" s="376"/>
      <c r="FYM85" s="376"/>
      <c r="FYN85" s="381"/>
      <c r="FYO85" s="381"/>
      <c r="FYP85" s="382"/>
      <c r="FYQ85" s="383"/>
      <c r="FYR85" s="383"/>
      <c r="FYS85" s="383"/>
      <c r="FYT85" s="383"/>
      <c r="FYU85" s="383"/>
      <c r="FYV85" s="383"/>
      <c r="FYW85" s="380"/>
      <c r="FYX85" s="376"/>
      <c r="FYY85" s="376"/>
      <c r="FYZ85" s="381"/>
      <c r="FZA85" s="381"/>
      <c r="FZB85" s="382"/>
      <c r="FZC85" s="383"/>
      <c r="FZD85" s="383"/>
      <c r="FZE85" s="383"/>
      <c r="FZF85" s="383"/>
      <c r="FZG85" s="383"/>
      <c r="FZH85" s="383"/>
      <c r="FZI85" s="380"/>
      <c r="FZJ85" s="376"/>
      <c r="FZK85" s="376"/>
      <c r="FZL85" s="381"/>
      <c r="FZM85" s="381"/>
      <c r="FZN85" s="382"/>
      <c r="FZO85" s="383"/>
      <c r="FZP85" s="383"/>
      <c r="FZQ85" s="383"/>
      <c r="FZR85" s="383"/>
      <c r="FZS85" s="383"/>
      <c r="FZT85" s="383"/>
      <c r="FZU85" s="380"/>
      <c r="FZV85" s="376"/>
      <c r="FZW85" s="376"/>
      <c r="FZX85" s="381"/>
      <c r="FZY85" s="381"/>
      <c r="FZZ85" s="382"/>
      <c r="GAA85" s="383"/>
      <c r="GAB85" s="383"/>
      <c r="GAC85" s="383"/>
      <c r="GAD85" s="383"/>
      <c r="GAE85" s="383"/>
      <c r="GAF85" s="383"/>
      <c r="GAG85" s="380"/>
      <c r="GAH85" s="376"/>
      <c r="GAI85" s="376"/>
      <c r="GAJ85" s="381"/>
      <c r="GAK85" s="381"/>
      <c r="GAL85" s="382"/>
      <c r="GAM85" s="383"/>
      <c r="GAN85" s="383"/>
      <c r="GAO85" s="383"/>
      <c r="GAP85" s="383"/>
      <c r="GAQ85" s="383"/>
      <c r="GAR85" s="383"/>
      <c r="GAS85" s="380"/>
      <c r="GAT85" s="376"/>
      <c r="GAU85" s="376"/>
      <c r="GAV85" s="381"/>
      <c r="GAW85" s="381"/>
      <c r="GAX85" s="382"/>
      <c r="GAY85" s="383"/>
      <c r="GAZ85" s="383"/>
      <c r="GBA85" s="383"/>
      <c r="GBB85" s="383"/>
      <c r="GBC85" s="383"/>
      <c r="GBD85" s="383"/>
      <c r="GBE85" s="380"/>
      <c r="GBF85" s="376"/>
      <c r="GBG85" s="376"/>
      <c r="GBH85" s="381"/>
      <c r="GBI85" s="381"/>
      <c r="GBJ85" s="382"/>
      <c r="GBK85" s="383"/>
      <c r="GBL85" s="383"/>
      <c r="GBM85" s="383"/>
      <c r="GBN85" s="383"/>
      <c r="GBO85" s="383"/>
      <c r="GBP85" s="383"/>
      <c r="GBQ85" s="380"/>
      <c r="GBR85" s="376"/>
      <c r="GBS85" s="376"/>
      <c r="GBT85" s="381"/>
      <c r="GBU85" s="381"/>
      <c r="GBV85" s="382"/>
      <c r="GBW85" s="383"/>
      <c r="GBX85" s="383"/>
      <c r="GBY85" s="383"/>
      <c r="GBZ85" s="383"/>
      <c r="GCA85" s="383"/>
      <c r="GCB85" s="383"/>
      <c r="GCC85" s="380"/>
      <c r="GCD85" s="376"/>
      <c r="GCE85" s="376"/>
      <c r="GCF85" s="381"/>
      <c r="GCG85" s="381"/>
      <c r="GCH85" s="382"/>
      <c r="GCI85" s="383"/>
      <c r="GCJ85" s="383"/>
      <c r="GCK85" s="383"/>
      <c r="GCL85" s="383"/>
      <c r="GCM85" s="383"/>
      <c r="GCN85" s="383"/>
      <c r="GCO85" s="380"/>
      <c r="GCP85" s="376"/>
      <c r="GCQ85" s="376"/>
      <c r="GCR85" s="381"/>
      <c r="GCS85" s="381"/>
      <c r="GCT85" s="382"/>
      <c r="GCU85" s="383"/>
      <c r="GCV85" s="383"/>
      <c r="GCW85" s="383"/>
      <c r="GCX85" s="383"/>
      <c r="GCY85" s="383"/>
      <c r="GCZ85" s="383"/>
      <c r="GDA85" s="380"/>
      <c r="GDB85" s="376"/>
      <c r="GDC85" s="376"/>
      <c r="GDD85" s="381"/>
      <c r="GDE85" s="381"/>
      <c r="GDF85" s="382"/>
      <c r="GDG85" s="383"/>
      <c r="GDH85" s="383"/>
      <c r="GDI85" s="383"/>
      <c r="GDJ85" s="383"/>
      <c r="GDK85" s="383"/>
      <c r="GDL85" s="383"/>
      <c r="GDM85" s="380"/>
      <c r="GDN85" s="376"/>
      <c r="GDO85" s="376"/>
      <c r="GDP85" s="381"/>
      <c r="GDQ85" s="381"/>
      <c r="GDR85" s="382"/>
      <c r="GDS85" s="383"/>
      <c r="GDT85" s="383"/>
      <c r="GDU85" s="383"/>
      <c r="GDV85" s="383"/>
      <c r="GDW85" s="383"/>
      <c r="GDX85" s="383"/>
      <c r="GDY85" s="380"/>
      <c r="GDZ85" s="376"/>
      <c r="GEA85" s="376"/>
      <c r="GEB85" s="381"/>
      <c r="GEC85" s="381"/>
      <c r="GED85" s="382"/>
      <c r="GEE85" s="383"/>
      <c r="GEF85" s="383"/>
      <c r="GEG85" s="383"/>
      <c r="GEH85" s="383"/>
      <c r="GEI85" s="383"/>
      <c r="GEJ85" s="383"/>
      <c r="GEK85" s="380"/>
      <c r="GEL85" s="376"/>
      <c r="GEM85" s="376"/>
      <c r="GEN85" s="381"/>
      <c r="GEO85" s="381"/>
      <c r="GEP85" s="382"/>
      <c r="GEQ85" s="383"/>
      <c r="GER85" s="383"/>
      <c r="GES85" s="383"/>
      <c r="GET85" s="383"/>
      <c r="GEU85" s="383"/>
      <c r="GEV85" s="383"/>
      <c r="GEW85" s="380"/>
      <c r="GEX85" s="376"/>
      <c r="GEY85" s="376"/>
      <c r="GEZ85" s="381"/>
      <c r="GFA85" s="381"/>
      <c r="GFB85" s="382"/>
      <c r="GFC85" s="383"/>
      <c r="GFD85" s="383"/>
      <c r="GFE85" s="383"/>
      <c r="GFF85" s="383"/>
      <c r="GFG85" s="383"/>
      <c r="GFH85" s="383"/>
      <c r="GFI85" s="380"/>
      <c r="GFJ85" s="376"/>
      <c r="GFK85" s="376"/>
      <c r="GFL85" s="381"/>
      <c r="GFM85" s="381"/>
      <c r="GFN85" s="382"/>
      <c r="GFO85" s="383"/>
      <c r="GFP85" s="383"/>
      <c r="GFQ85" s="383"/>
      <c r="GFR85" s="383"/>
      <c r="GFS85" s="383"/>
      <c r="GFT85" s="383"/>
      <c r="GFU85" s="380"/>
      <c r="GFV85" s="376"/>
      <c r="GFW85" s="376"/>
      <c r="GFX85" s="381"/>
      <c r="GFY85" s="381"/>
      <c r="GFZ85" s="382"/>
      <c r="GGA85" s="383"/>
      <c r="GGB85" s="383"/>
      <c r="GGC85" s="383"/>
      <c r="GGD85" s="383"/>
      <c r="GGE85" s="383"/>
      <c r="GGF85" s="383"/>
      <c r="GGG85" s="380"/>
      <c r="GGH85" s="376"/>
      <c r="GGI85" s="376"/>
      <c r="GGJ85" s="381"/>
      <c r="GGK85" s="381"/>
      <c r="GGL85" s="382"/>
      <c r="GGM85" s="383"/>
      <c r="GGN85" s="383"/>
      <c r="GGO85" s="383"/>
      <c r="GGP85" s="383"/>
      <c r="GGQ85" s="383"/>
      <c r="GGR85" s="383"/>
      <c r="GGS85" s="380"/>
      <c r="GGT85" s="376"/>
      <c r="GGU85" s="376"/>
      <c r="GGV85" s="381"/>
      <c r="GGW85" s="381"/>
      <c r="GGX85" s="382"/>
      <c r="GGY85" s="383"/>
      <c r="GGZ85" s="383"/>
      <c r="GHA85" s="383"/>
      <c r="GHB85" s="383"/>
      <c r="GHC85" s="383"/>
      <c r="GHD85" s="383"/>
      <c r="GHE85" s="380"/>
      <c r="GHF85" s="376"/>
      <c r="GHG85" s="376"/>
      <c r="GHH85" s="381"/>
      <c r="GHI85" s="381"/>
      <c r="GHJ85" s="382"/>
      <c r="GHK85" s="383"/>
      <c r="GHL85" s="383"/>
      <c r="GHM85" s="383"/>
      <c r="GHN85" s="383"/>
      <c r="GHO85" s="383"/>
      <c r="GHP85" s="383"/>
      <c r="GHQ85" s="380"/>
      <c r="GHR85" s="376"/>
      <c r="GHS85" s="376"/>
      <c r="GHT85" s="381"/>
      <c r="GHU85" s="381"/>
      <c r="GHV85" s="382"/>
      <c r="GHW85" s="383"/>
      <c r="GHX85" s="383"/>
      <c r="GHY85" s="383"/>
      <c r="GHZ85" s="383"/>
      <c r="GIA85" s="383"/>
      <c r="GIB85" s="383"/>
      <c r="GIC85" s="380"/>
      <c r="GID85" s="376"/>
      <c r="GIE85" s="376"/>
      <c r="GIF85" s="381"/>
      <c r="GIG85" s="381"/>
      <c r="GIH85" s="382"/>
      <c r="GII85" s="383"/>
      <c r="GIJ85" s="383"/>
      <c r="GIK85" s="383"/>
      <c r="GIL85" s="383"/>
      <c r="GIM85" s="383"/>
      <c r="GIN85" s="383"/>
      <c r="GIO85" s="380"/>
      <c r="GIP85" s="376"/>
      <c r="GIQ85" s="376"/>
      <c r="GIR85" s="381"/>
      <c r="GIS85" s="381"/>
      <c r="GIT85" s="382"/>
      <c r="GIU85" s="383"/>
      <c r="GIV85" s="383"/>
      <c r="GIW85" s="383"/>
      <c r="GIX85" s="383"/>
      <c r="GIY85" s="383"/>
      <c r="GIZ85" s="383"/>
      <c r="GJA85" s="380"/>
      <c r="GJB85" s="376"/>
      <c r="GJC85" s="376"/>
      <c r="GJD85" s="381"/>
      <c r="GJE85" s="381"/>
      <c r="GJF85" s="382"/>
      <c r="GJG85" s="383"/>
      <c r="GJH85" s="383"/>
      <c r="GJI85" s="383"/>
      <c r="GJJ85" s="383"/>
      <c r="GJK85" s="383"/>
      <c r="GJL85" s="383"/>
      <c r="GJM85" s="380"/>
      <c r="GJN85" s="376"/>
      <c r="GJO85" s="376"/>
      <c r="GJP85" s="381"/>
      <c r="GJQ85" s="381"/>
      <c r="GJR85" s="382"/>
      <c r="GJS85" s="383"/>
      <c r="GJT85" s="383"/>
      <c r="GJU85" s="383"/>
      <c r="GJV85" s="383"/>
      <c r="GJW85" s="383"/>
      <c r="GJX85" s="383"/>
      <c r="GJY85" s="380"/>
      <c r="GJZ85" s="376"/>
      <c r="GKA85" s="376"/>
      <c r="GKB85" s="381"/>
      <c r="GKC85" s="381"/>
      <c r="GKD85" s="382"/>
      <c r="GKE85" s="383"/>
      <c r="GKF85" s="383"/>
      <c r="GKG85" s="383"/>
      <c r="GKH85" s="383"/>
      <c r="GKI85" s="383"/>
      <c r="GKJ85" s="383"/>
      <c r="GKK85" s="380"/>
      <c r="GKL85" s="376"/>
      <c r="GKM85" s="376"/>
      <c r="GKN85" s="381"/>
      <c r="GKO85" s="381"/>
      <c r="GKP85" s="382"/>
      <c r="GKQ85" s="383"/>
      <c r="GKR85" s="383"/>
      <c r="GKS85" s="383"/>
      <c r="GKT85" s="383"/>
      <c r="GKU85" s="383"/>
      <c r="GKV85" s="383"/>
      <c r="GKW85" s="380"/>
      <c r="GKX85" s="376"/>
      <c r="GKY85" s="376"/>
      <c r="GKZ85" s="381"/>
      <c r="GLA85" s="381"/>
      <c r="GLB85" s="382"/>
      <c r="GLC85" s="383"/>
      <c r="GLD85" s="383"/>
      <c r="GLE85" s="383"/>
      <c r="GLF85" s="383"/>
      <c r="GLG85" s="383"/>
      <c r="GLH85" s="383"/>
      <c r="GLI85" s="380"/>
      <c r="GLJ85" s="376"/>
      <c r="GLK85" s="376"/>
      <c r="GLL85" s="381"/>
      <c r="GLM85" s="381"/>
      <c r="GLN85" s="382"/>
      <c r="GLO85" s="383"/>
      <c r="GLP85" s="383"/>
      <c r="GLQ85" s="383"/>
      <c r="GLR85" s="383"/>
      <c r="GLS85" s="383"/>
      <c r="GLT85" s="383"/>
      <c r="GLU85" s="380"/>
      <c r="GLV85" s="376"/>
      <c r="GLW85" s="376"/>
      <c r="GLX85" s="381"/>
      <c r="GLY85" s="381"/>
      <c r="GLZ85" s="382"/>
      <c r="GMA85" s="383"/>
      <c r="GMB85" s="383"/>
      <c r="GMC85" s="383"/>
      <c r="GMD85" s="383"/>
      <c r="GME85" s="383"/>
      <c r="GMF85" s="383"/>
      <c r="GMG85" s="380"/>
      <c r="GMH85" s="376"/>
      <c r="GMI85" s="376"/>
      <c r="GMJ85" s="381"/>
      <c r="GMK85" s="381"/>
      <c r="GML85" s="382"/>
      <c r="GMM85" s="383"/>
      <c r="GMN85" s="383"/>
      <c r="GMO85" s="383"/>
      <c r="GMP85" s="383"/>
      <c r="GMQ85" s="383"/>
      <c r="GMR85" s="383"/>
      <c r="GMS85" s="380"/>
      <c r="GMT85" s="376"/>
      <c r="GMU85" s="376"/>
      <c r="GMV85" s="381"/>
      <c r="GMW85" s="381"/>
      <c r="GMX85" s="382"/>
      <c r="GMY85" s="383"/>
      <c r="GMZ85" s="383"/>
      <c r="GNA85" s="383"/>
      <c r="GNB85" s="383"/>
      <c r="GNC85" s="383"/>
      <c r="GND85" s="383"/>
      <c r="GNE85" s="380"/>
      <c r="GNF85" s="376"/>
      <c r="GNG85" s="376"/>
      <c r="GNH85" s="381"/>
      <c r="GNI85" s="381"/>
      <c r="GNJ85" s="382"/>
      <c r="GNK85" s="383"/>
      <c r="GNL85" s="383"/>
      <c r="GNM85" s="383"/>
      <c r="GNN85" s="383"/>
      <c r="GNO85" s="383"/>
      <c r="GNP85" s="383"/>
      <c r="GNQ85" s="380"/>
      <c r="GNR85" s="376"/>
      <c r="GNS85" s="376"/>
      <c r="GNT85" s="381"/>
      <c r="GNU85" s="381"/>
      <c r="GNV85" s="382"/>
      <c r="GNW85" s="383"/>
      <c r="GNX85" s="383"/>
      <c r="GNY85" s="383"/>
      <c r="GNZ85" s="383"/>
      <c r="GOA85" s="383"/>
      <c r="GOB85" s="383"/>
      <c r="GOC85" s="380"/>
      <c r="GOD85" s="376"/>
      <c r="GOE85" s="376"/>
      <c r="GOF85" s="381"/>
      <c r="GOG85" s="381"/>
      <c r="GOH85" s="382"/>
      <c r="GOI85" s="383"/>
      <c r="GOJ85" s="383"/>
      <c r="GOK85" s="383"/>
      <c r="GOL85" s="383"/>
      <c r="GOM85" s="383"/>
      <c r="GON85" s="383"/>
      <c r="GOO85" s="380"/>
      <c r="GOP85" s="376"/>
      <c r="GOQ85" s="376"/>
      <c r="GOR85" s="381"/>
      <c r="GOS85" s="381"/>
      <c r="GOT85" s="382"/>
      <c r="GOU85" s="383"/>
      <c r="GOV85" s="383"/>
      <c r="GOW85" s="383"/>
      <c r="GOX85" s="383"/>
      <c r="GOY85" s="383"/>
      <c r="GOZ85" s="383"/>
      <c r="GPA85" s="380"/>
      <c r="GPB85" s="376"/>
      <c r="GPC85" s="376"/>
      <c r="GPD85" s="381"/>
      <c r="GPE85" s="381"/>
      <c r="GPF85" s="382"/>
      <c r="GPG85" s="383"/>
      <c r="GPH85" s="383"/>
      <c r="GPI85" s="383"/>
      <c r="GPJ85" s="383"/>
      <c r="GPK85" s="383"/>
      <c r="GPL85" s="383"/>
      <c r="GPM85" s="380"/>
      <c r="GPN85" s="376"/>
      <c r="GPO85" s="376"/>
      <c r="GPP85" s="381"/>
      <c r="GPQ85" s="381"/>
      <c r="GPR85" s="382"/>
      <c r="GPS85" s="383"/>
      <c r="GPT85" s="383"/>
      <c r="GPU85" s="383"/>
      <c r="GPV85" s="383"/>
      <c r="GPW85" s="383"/>
      <c r="GPX85" s="383"/>
      <c r="GPY85" s="380"/>
      <c r="GPZ85" s="376"/>
      <c r="GQA85" s="376"/>
      <c r="GQB85" s="381"/>
      <c r="GQC85" s="381"/>
      <c r="GQD85" s="382"/>
      <c r="GQE85" s="383"/>
      <c r="GQF85" s="383"/>
      <c r="GQG85" s="383"/>
      <c r="GQH85" s="383"/>
      <c r="GQI85" s="383"/>
      <c r="GQJ85" s="383"/>
      <c r="GQK85" s="380"/>
      <c r="GQL85" s="376"/>
      <c r="GQM85" s="376"/>
      <c r="GQN85" s="381"/>
      <c r="GQO85" s="381"/>
      <c r="GQP85" s="382"/>
      <c r="GQQ85" s="383"/>
      <c r="GQR85" s="383"/>
      <c r="GQS85" s="383"/>
      <c r="GQT85" s="383"/>
      <c r="GQU85" s="383"/>
      <c r="GQV85" s="383"/>
      <c r="GQW85" s="380"/>
      <c r="GQX85" s="376"/>
      <c r="GQY85" s="376"/>
      <c r="GQZ85" s="381"/>
      <c r="GRA85" s="381"/>
      <c r="GRB85" s="382"/>
      <c r="GRC85" s="383"/>
      <c r="GRD85" s="383"/>
      <c r="GRE85" s="383"/>
      <c r="GRF85" s="383"/>
      <c r="GRG85" s="383"/>
      <c r="GRH85" s="383"/>
      <c r="GRI85" s="380"/>
      <c r="GRJ85" s="376"/>
      <c r="GRK85" s="376"/>
      <c r="GRL85" s="381"/>
      <c r="GRM85" s="381"/>
      <c r="GRN85" s="382"/>
      <c r="GRO85" s="383"/>
      <c r="GRP85" s="383"/>
      <c r="GRQ85" s="383"/>
      <c r="GRR85" s="383"/>
      <c r="GRS85" s="383"/>
      <c r="GRT85" s="383"/>
      <c r="GRU85" s="380"/>
      <c r="GRV85" s="376"/>
      <c r="GRW85" s="376"/>
      <c r="GRX85" s="381"/>
      <c r="GRY85" s="381"/>
      <c r="GRZ85" s="382"/>
      <c r="GSA85" s="383"/>
      <c r="GSB85" s="383"/>
      <c r="GSC85" s="383"/>
      <c r="GSD85" s="383"/>
      <c r="GSE85" s="383"/>
      <c r="GSF85" s="383"/>
      <c r="GSG85" s="380"/>
      <c r="GSH85" s="376"/>
      <c r="GSI85" s="376"/>
      <c r="GSJ85" s="381"/>
      <c r="GSK85" s="381"/>
      <c r="GSL85" s="382"/>
      <c r="GSM85" s="383"/>
      <c r="GSN85" s="383"/>
      <c r="GSO85" s="383"/>
      <c r="GSP85" s="383"/>
      <c r="GSQ85" s="383"/>
      <c r="GSR85" s="383"/>
      <c r="GSS85" s="380"/>
      <c r="GST85" s="376"/>
      <c r="GSU85" s="376"/>
      <c r="GSV85" s="381"/>
      <c r="GSW85" s="381"/>
      <c r="GSX85" s="382"/>
      <c r="GSY85" s="383"/>
      <c r="GSZ85" s="383"/>
      <c r="GTA85" s="383"/>
      <c r="GTB85" s="383"/>
      <c r="GTC85" s="383"/>
      <c r="GTD85" s="383"/>
      <c r="GTE85" s="380"/>
      <c r="GTF85" s="376"/>
      <c r="GTG85" s="376"/>
      <c r="GTH85" s="381"/>
      <c r="GTI85" s="381"/>
      <c r="GTJ85" s="382"/>
      <c r="GTK85" s="383"/>
      <c r="GTL85" s="383"/>
      <c r="GTM85" s="383"/>
      <c r="GTN85" s="383"/>
      <c r="GTO85" s="383"/>
      <c r="GTP85" s="383"/>
      <c r="GTQ85" s="380"/>
      <c r="GTR85" s="376"/>
      <c r="GTS85" s="376"/>
      <c r="GTT85" s="381"/>
      <c r="GTU85" s="381"/>
      <c r="GTV85" s="382"/>
      <c r="GTW85" s="383"/>
      <c r="GTX85" s="383"/>
      <c r="GTY85" s="383"/>
      <c r="GTZ85" s="383"/>
      <c r="GUA85" s="383"/>
      <c r="GUB85" s="383"/>
      <c r="GUC85" s="380"/>
      <c r="GUD85" s="376"/>
      <c r="GUE85" s="376"/>
      <c r="GUF85" s="381"/>
      <c r="GUG85" s="381"/>
      <c r="GUH85" s="382"/>
      <c r="GUI85" s="383"/>
      <c r="GUJ85" s="383"/>
      <c r="GUK85" s="383"/>
      <c r="GUL85" s="383"/>
      <c r="GUM85" s="383"/>
      <c r="GUN85" s="383"/>
      <c r="GUO85" s="380"/>
      <c r="GUP85" s="376"/>
      <c r="GUQ85" s="376"/>
      <c r="GUR85" s="381"/>
      <c r="GUS85" s="381"/>
      <c r="GUT85" s="382"/>
      <c r="GUU85" s="383"/>
      <c r="GUV85" s="383"/>
      <c r="GUW85" s="383"/>
      <c r="GUX85" s="383"/>
      <c r="GUY85" s="383"/>
      <c r="GUZ85" s="383"/>
      <c r="GVA85" s="380"/>
      <c r="GVB85" s="376"/>
      <c r="GVC85" s="376"/>
      <c r="GVD85" s="381"/>
      <c r="GVE85" s="381"/>
      <c r="GVF85" s="382"/>
      <c r="GVG85" s="383"/>
      <c r="GVH85" s="383"/>
      <c r="GVI85" s="383"/>
      <c r="GVJ85" s="383"/>
      <c r="GVK85" s="383"/>
      <c r="GVL85" s="383"/>
      <c r="GVM85" s="380"/>
      <c r="GVN85" s="376"/>
      <c r="GVO85" s="376"/>
      <c r="GVP85" s="381"/>
      <c r="GVQ85" s="381"/>
      <c r="GVR85" s="382"/>
      <c r="GVS85" s="383"/>
      <c r="GVT85" s="383"/>
      <c r="GVU85" s="383"/>
      <c r="GVV85" s="383"/>
      <c r="GVW85" s="383"/>
      <c r="GVX85" s="383"/>
      <c r="GVY85" s="380"/>
      <c r="GVZ85" s="376"/>
      <c r="GWA85" s="376"/>
      <c r="GWB85" s="381"/>
      <c r="GWC85" s="381"/>
      <c r="GWD85" s="382"/>
      <c r="GWE85" s="383"/>
      <c r="GWF85" s="383"/>
      <c r="GWG85" s="383"/>
      <c r="GWH85" s="383"/>
      <c r="GWI85" s="383"/>
      <c r="GWJ85" s="383"/>
      <c r="GWK85" s="380"/>
      <c r="GWL85" s="376"/>
      <c r="GWM85" s="376"/>
      <c r="GWN85" s="381"/>
      <c r="GWO85" s="381"/>
      <c r="GWP85" s="382"/>
      <c r="GWQ85" s="383"/>
      <c r="GWR85" s="383"/>
      <c r="GWS85" s="383"/>
      <c r="GWT85" s="383"/>
      <c r="GWU85" s="383"/>
      <c r="GWV85" s="383"/>
      <c r="GWW85" s="380"/>
      <c r="GWX85" s="376"/>
      <c r="GWY85" s="376"/>
      <c r="GWZ85" s="381"/>
      <c r="GXA85" s="381"/>
      <c r="GXB85" s="382"/>
      <c r="GXC85" s="383"/>
      <c r="GXD85" s="383"/>
      <c r="GXE85" s="383"/>
      <c r="GXF85" s="383"/>
      <c r="GXG85" s="383"/>
      <c r="GXH85" s="383"/>
      <c r="GXI85" s="380"/>
      <c r="GXJ85" s="376"/>
      <c r="GXK85" s="376"/>
      <c r="GXL85" s="381"/>
      <c r="GXM85" s="381"/>
      <c r="GXN85" s="382"/>
      <c r="GXO85" s="383"/>
      <c r="GXP85" s="383"/>
      <c r="GXQ85" s="383"/>
      <c r="GXR85" s="383"/>
      <c r="GXS85" s="383"/>
      <c r="GXT85" s="383"/>
      <c r="GXU85" s="380"/>
      <c r="GXV85" s="376"/>
      <c r="GXW85" s="376"/>
      <c r="GXX85" s="381"/>
      <c r="GXY85" s="381"/>
      <c r="GXZ85" s="382"/>
      <c r="GYA85" s="383"/>
      <c r="GYB85" s="383"/>
      <c r="GYC85" s="383"/>
      <c r="GYD85" s="383"/>
      <c r="GYE85" s="383"/>
      <c r="GYF85" s="383"/>
      <c r="GYG85" s="380"/>
      <c r="GYH85" s="376"/>
      <c r="GYI85" s="376"/>
      <c r="GYJ85" s="381"/>
      <c r="GYK85" s="381"/>
      <c r="GYL85" s="382"/>
      <c r="GYM85" s="383"/>
      <c r="GYN85" s="383"/>
      <c r="GYO85" s="383"/>
      <c r="GYP85" s="383"/>
      <c r="GYQ85" s="383"/>
      <c r="GYR85" s="383"/>
      <c r="GYS85" s="380"/>
      <c r="GYT85" s="376"/>
      <c r="GYU85" s="376"/>
      <c r="GYV85" s="381"/>
      <c r="GYW85" s="381"/>
      <c r="GYX85" s="382"/>
      <c r="GYY85" s="383"/>
      <c r="GYZ85" s="383"/>
      <c r="GZA85" s="383"/>
      <c r="GZB85" s="383"/>
      <c r="GZC85" s="383"/>
      <c r="GZD85" s="383"/>
      <c r="GZE85" s="380"/>
      <c r="GZF85" s="376"/>
      <c r="GZG85" s="376"/>
      <c r="GZH85" s="381"/>
      <c r="GZI85" s="381"/>
      <c r="GZJ85" s="382"/>
      <c r="GZK85" s="383"/>
      <c r="GZL85" s="383"/>
      <c r="GZM85" s="383"/>
      <c r="GZN85" s="383"/>
      <c r="GZO85" s="383"/>
      <c r="GZP85" s="383"/>
      <c r="GZQ85" s="380"/>
      <c r="GZR85" s="376"/>
      <c r="GZS85" s="376"/>
      <c r="GZT85" s="381"/>
      <c r="GZU85" s="381"/>
      <c r="GZV85" s="382"/>
      <c r="GZW85" s="383"/>
      <c r="GZX85" s="383"/>
      <c r="GZY85" s="383"/>
      <c r="GZZ85" s="383"/>
      <c r="HAA85" s="383"/>
      <c r="HAB85" s="383"/>
      <c r="HAC85" s="380"/>
      <c r="HAD85" s="376"/>
      <c r="HAE85" s="376"/>
      <c r="HAF85" s="381"/>
      <c r="HAG85" s="381"/>
      <c r="HAH85" s="382"/>
      <c r="HAI85" s="383"/>
      <c r="HAJ85" s="383"/>
      <c r="HAK85" s="383"/>
      <c r="HAL85" s="383"/>
      <c r="HAM85" s="383"/>
      <c r="HAN85" s="383"/>
      <c r="HAO85" s="380"/>
      <c r="HAP85" s="376"/>
      <c r="HAQ85" s="376"/>
      <c r="HAR85" s="381"/>
      <c r="HAS85" s="381"/>
      <c r="HAT85" s="382"/>
      <c r="HAU85" s="383"/>
      <c r="HAV85" s="383"/>
      <c r="HAW85" s="383"/>
      <c r="HAX85" s="383"/>
      <c r="HAY85" s="383"/>
      <c r="HAZ85" s="383"/>
      <c r="HBA85" s="380"/>
      <c r="HBB85" s="376"/>
      <c r="HBC85" s="376"/>
      <c r="HBD85" s="381"/>
      <c r="HBE85" s="381"/>
      <c r="HBF85" s="382"/>
      <c r="HBG85" s="383"/>
      <c r="HBH85" s="383"/>
      <c r="HBI85" s="383"/>
      <c r="HBJ85" s="383"/>
      <c r="HBK85" s="383"/>
      <c r="HBL85" s="383"/>
      <c r="HBM85" s="380"/>
      <c r="HBN85" s="376"/>
      <c r="HBO85" s="376"/>
      <c r="HBP85" s="381"/>
      <c r="HBQ85" s="381"/>
      <c r="HBR85" s="382"/>
      <c r="HBS85" s="383"/>
      <c r="HBT85" s="383"/>
      <c r="HBU85" s="383"/>
      <c r="HBV85" s="383"/>
      <c r="HBW85" s="383"/>
      <c r="HBX85" s="383"/>
      <c r="HBY85" s="380"/>
      <c r="HBZ85" s="376"/>
      <c r="HCA85" s="376"/>
      <c r="HCB85" s="381"/>
      <c r="HCC85" s="381"/>
      <c r="HCD85" s="382"/>
      <c r="HCE85" s="383"/>
      <c r="HCF85" s="383"/>
      <c r="HCG85" s="383"/>
      <c r="HCH85" s="383"/>
      <c r="HCI85" s="383"/>
      <c r="HCJ85" s="383"/>
      <c r="HCK85" s="380"/>
      <c r="HCL85" s="376"/>
      <c r="HCM85" s="376"/>
      <c r="HCN85" s="381"/>
      <c r="HCO85" s="381"/>
      <c r="HCP85" s="382"/>
      <c r="HCQ85" s="383"/>
      <c r="HCR85" s="383"/>
      <c r="HCS85" s="383"/>
      <c r="HCT85" s="383"/>
      <c r="HCU85" s="383"/>
      <c r="HCV85" s="383"/>
      <c r="HCW85" s="380"/>
      <c r="HCX85" s="376"/>
      <c r="HCY85" s="376"/>
      <c r="HCZ85" s="381"/>
      <c r="HDA85" s="381"/>
      <c r="HDB85" s="382"/>
      <c r="HDC85" s="383"/>
      <c r="HDD85" s="383"/>
      <c r="HDE85" s="383"/>
      <c r="HDF85" s="383"/>
      <c r="HDG85" s="383"/>
      <c r="HDH85" s="383"/>
      <c r="HDI85" s="380"/>
      <c r="HDJ85" s="376"/>
      <c r="HDK85" s="376"/>
      <c r="HDL85" s="381"/>
      <c r="HDM85" s="381"/>
      <c r="HDN85" s="382"/>
      <c r="HDO85" s="383"/>
      <c r="HDP85" s="383"/>
      <c r="HDQ85" s="383"/>
      <c r="HDR85" s="383"/>
      <c r="HDS85" s="383"/>
      <c r="HDT85" s="383"/>
      <c r="HDU85" s="380"/>
      <c r="HDV85" s="376"/>
      <c r="HDW85" s="376"/>
      <c r="HDX85" s="381"/>
      <c r="HDY85" s="381"/>
      <c r="HDZ85" s="382"/>
      <c r="HEA85" s="383"/>
      <c r="HEB85" s="383"/>
      <c r="HEC85" s="383"/>
      <c r="HED85" s="383"/>
      <c r="HEE85" s="383"/>
      <c r="HEF85" s="383"/>
      <c r="HEG85" s="380"/>
      <c r="HEH85" s="376"/>
      <c r="HEI85" s="376"/>
      <c r="HEJ85" s="381"/>
      <c r="HEK85" s="381"/>
      <c r="HEL85" s="382"/>
      <c r="HEM85" s="383"/>
      <c r="HEN85" s="383"/>
      <c r="HEO85" s="383"/>
      <c r="HEP85" s="383"/>
      <c r="HEQ85" s="383"/>
      <c r="HER85" s="383"/>
      <c r="HES85" s="380"/>
      <c r="HET85" s="376"/>
      <c r="HEU85" s="376"/>
      <c r="HEV85" s="381"/>
      <c r="HEW85" s="381"/>
      <c r="HEX85" s="382"/>
      <c r="HEY85" s="383"/>
      <c r="HEZ85" s="383"/>
      <c r="HFA85" s="383"/>
      <c r="HFB85" s="383"/>
      <c r="HFC85" s="383"/>
      <c r="HFD85" s="383"/>
      <c r="HFE85" s="380"/>
      <c r="HFF85" s="376"/>
      <c r="HFG85" s="376"/>
      <c r="HFH85" s="381"/>
      <c r="HFI85" s="381"/>
      <c r="HFJ85" s="382"/>
      <c r="HFK85" s="383"/>
      <c r="HFL85" s="383"/>
      <c r="HFM85" s="383"/>
      <c r="HFN85" s="383"/>
      <c r="HFO85" s="383"/>
      <c r="HFP85" s="383"/>
      <c r="HFQ85" s="380"/>
      <c r="HFR85" s="376"/>
      <c r="HFS85" s="376"/>
      <c r="HFT85" s="381"/>
      <c r="HFU85" s="381"/>
      <c r="HFV85" s="382"/>
      <c r="HFW85" s="383"/>
      <c r="HFX85" s="383"/>
      <c r="HFY85" s="383"/>
      <c r="HFZ85" s="383"/>
      <c r="HGA85" s="383"/>
      <c r="HGB85" s="383"/>
      <c r="HGC85" s="380"/>
      <c r="HGD85" s="376"/>
      <c r="HGE85" s="376"/>
      <c r="HGF85" s="381"/>
      <c r="HGG85" s="381"/>
      <c r="HGH85" s="382"/>
      <c r="HGI85" s="383"/>
      <c r="HGJ85" s="383"/>
      <c r="HGK85" s="383"/>
      <c r="HGL85" s="383"/>
      <c r="HGM85" s="383"/>
      <c r="HGN85" s="383"/>
      <c r="HGO85" s="380"/>
      <c r="HGP85" s="376"/>
      <c r="HGQ85" s="376"/>
      <c r="HGR85" s="381"/>
      <c r="HGS85" s="381"/>
      <c r="HGT85" s="382"/>
      <c r="HGU85" s="383"/>
      <c r="HGV85" s="383"/>
      <c r="HGW85" s="383"/>
      <c r="HGX85" s="383"/>
      <c r="HGY85" s="383"/>
      <c r="HGZ85" s="383"/>
      <c r="HHA85" s="380"/>
      <c r="HHB85" s="376"/>
      <c r="HHC85" s="376"/>
      <c r="HHD85" s="381"/>
      <c r="HHE85" s="381"/>
      <c r="HHF85" s="382"/>
      <c r="HHG85" s="383"/>
      <c r="HHH85" s="383"/>
      <c r="HHI85" s="383"/>
      <c r="HHJ85" s="383"/>
      <c r="HHK85" s="383"/>
      <c r="HHL85" s="383"/>
      <c r="HHM85" s="380"/>
      <c r="HHN85" s="376"/>
      <c r="HHO85" s="376"/>
      <c r="HHP85" s="381"/>
      <c r="HHQ85" s="381"/>
      <c r="HHR85" s="382"/>
      <c r="HHS85" s="383"/>
      <c r="HHT85" s="383"/>
      <c r="HHU85" s="383"/>
      <c r="HHV85" s="383"/>
      <c r="HHW85" s="383"/>
      <c r="HHX85" s="383"/>
      <c r="HHY85" s="380"/>
      <c r="HHZ85" s="376"/>
      <c r="HIA85" s="376"/>
      <c r="HIB85" s="381"/>
      <c r="HIC85" s="381"/>
      <c r="HID85" s="382"/>
      <c r="HIE85" s="383"/>
      <c r="HIF85" s="383"/>
      <c r="HIG85" s="383"/>
      <c r="HIH85" s="383"/>
      <c r="HII85" s="383"/>
      <c r="HIJ85" s="383"/>
      <c r="HIK85" s="380"/>
      <c r="HIL85" s="376"/>
      <c r="HIM85" s="376"/>
      <c r="HIN85" s="381"/>
      <c r="HIO85" s="381"/>
      <c r="HIP85" s="382"/>
      <c r="HIQ85" s="383"/>
      <c r="HIR85" s="383"/>
      <c r="HIS85" s="383"/>
      <c r="HIT85" s="383"/>
      <c r="HIU85" s="383"/>
      <c r="HIV85" s="383"/>
      <c r="HIW85" s="380"/>
      <c r="HIX85" s="376"/>
      <c r="HIY85" s="376"/>
      <c r="HIZ85" s="381"/>
      <c r="HJA85" s="381"/>
      <c r="HJB85" s="382"/>
      <c r="HJC85" s="383"/>
      <c r="HJD85" s="383"/>
      <c r="HJE85" s="383"/>
      <c r="HJF85" s="383"/>
      <c r="HJG85" s="383"/>
      <c r="HJH85" s="383"/>
      <c r="HJI85" s="380"/>
      <c r="HJJ85" s="376"/>
      <c r="HJK85" s="376"/>
      <c r="HJL85" s="381"/>
      <c r="HJM85" s="381"/>
      <c r="HJN85" s="382"/>
      <c r="HJO85" s="383"/>
      <c r="HJP85" s="383"/>
      <c r="HJQ85" s="383"/>
      <c r="HJR85" s="383"/>
      <c r="HJS85" s="383"/>
      <c r="HJT85" s="383"/>
      <c r="HJU85" s="380"/>
      <c r="HJV85" s="376"/>
      <c r="HJW85" s="376"/>
      <c r="HJX85" s="381"/>
      <c r="HJY85" s="381"/>
      <c r="HJZ85" s="382"/>
      <c r="HKA85" s="383"/>
      <c r="HKB85" s="383"/>
      <c r="HKC85" s="383"/>
      <c r="HKD85" s="383"/>
      <c r="HKE85" s="383"/>
      <c r="HKF85" s="383"/>
      <c r="HKG85" s="380"/>
      <c r="HKH85" s="376"/>
      <c r="HKI85" s="376"/>
      <c r="HKJ85" s="381"/>
      <c r="HKK85" s="381"/>
      <c r="HKL85" s="382"/>
      <c r="HKM85" s="383"/>
      <c r="HKN85" s="383"/>
      <c r="HKO85" s="383"/>
      <c r="HKP85" s="383"/>
      <c r="HKQ85" s="383"/>
      <c r="HKR85" s="383"/>
      <c r="HKS85" s="380"/>
      <c r="HKT85" s="376"/>
      <c r="HKU85" s="376"/>
      <c r="HKV85" s="381"/>
      <c r="HKW85" s="381"/>
      <c r="HKX85" s="382"/>
      <c r="HKY85" s="383"/>
      <c r="HKZ85" s="383"/>
      <c r="HLA85" s="383"/>
      <c r="HLB85" s="383"/>
      <c r="HLC85" s="383"/>
      <c r="HLD85" s="383"/>
      <c r="HLE85" s="380"/>
      <c r="HLF85" s="376"/>
      <c r="HLG85" s="376"/>
      <c r="HLH85" s="381"/>
      <c r="HLI85" s="381"/>
      <c r="HLJ85" s="382"/>
      <c r="HLK85" s="383"/>
      <c r="HLL85" s="383"/>
      <c r="HLM85" s="383"/>
      <c r="HLN85" s="383"/>
      <c r="HLO85" s="383"/>
      <c r="HLP85" s="383"/>
      <c r="HLQ85" s="380"/>
      <c r="HLR85" s="376"/>
      <c r="HLS85" s="376"/>
      <c r="HLT85" s="381"/>
      <c r="HLU85" s="381"/>
      <c r="HLV85" s="382"/>
      <c r="HLW85" s="383"/>
      <c r="HLX85" s="383"/>
      <c r="HLY85" s="383"/>
      <c r="HLZ85" s="383"/>
      <c r="HMA85" s="383"/>
      <c r="HMB85" s="383"/>
      <c r="HMC85" s="380"/>
      <c r="HMD85" s="376"/>
      <c r="HME85" s="376"/>
      <c r="HMF85" s="381"/>
      <c r="HMG85" s="381"/>
      <c r="HMH85" s="382"/>
      <c r="HMI85" s="383"/>
      <c r="HMJ85" s="383"/>
      <c r="HMK85" s="383"/>
      <c r="HML85" s="383"/>
      <c r="HMM85" s="383"/>
      <c r="HMN85" s="383"/>
      <c r="HMO85" s="380"/>
      <c r="HMP85" s="376"/>
      <c r="HMQ85" s="376"/>
      <c r="HMR85" s="381"/>
      <c r="HMS85" s="381"/>
      <c r="HMT85" s="382"/>
      <c r="HMU85" s="383"/>
      <c r="HMV85" s="383"/>
      <c r="HMW85" s="383"/>
      <c r="HMX85" s="383"/>
      <c r="HMY85" s="383"/>
      <c r="HMZ85" s="383"/>
      <c r="HNA85" s="380"/>
      <c r="HNB85" s="376"/>
      <c r="HNC85" s="376"/>
      <c r="HND85" s="381"/>
      <c r="HNE85" s="381"/>
      <c r="HNF85" s="382"/>
      <c r="HNG85" s="383"/>
      <c r="HNH85" s="383"/>
      <c r="HNI85" s="383"/>
      <c r="HNJ85" s="383"/>
      <c r="HNK85" s="383"/>
      <c r="HNL85" s="383"/>
      <c r="HNM85" s="380"/>
      <c r="HNN85" s="376"/>
      <c r="HNO85" s="376"/>
      <c r="HNP85" s="381"/>
      <c r="HNQ85" s="381"/>
      <c r="HNR85" s="382"/>
      <c r="HNS85" s="383"/>
      <c r="HNT85" s="383"/>
      <c r="HNU85" s="383"/>
      <c r="HNV85" s="383"/>
      <c r="HNW85" s="383"/>
      <c r="HNX85" s="383"/>
      <c r="HNY85" s="380"/>
      <c r="HNZ85" s="376"/>
      <c r="HOA85" s="376"/>
      <c r="HOB85" s="381"/>
      <c r="HOC85" s="381"/>
      <c r="HOD85" s="382"/>
      <c r="HOE85" s="383"/>
      <c r="HOF85" s="383"/>
      <c r="HOG85" s="383"/>
      <c r="HOH85" s="383"/>
      <c r="HOI85" s="383"/>
      <c r="HOJ85" s="383"/>
      <c r="HOK85" s="380"/>
      <c r="HOL85" s="376"/>
      <c r="HOM85" s="376"/>
      <c r="HON85" s="381"/>
      <c r="HOO85" s="381"/>
      <c r="HOP85" s="382"/>
      <c r="HOQ85" s="383"/>
      <c r="HOR85" s="383"/>
      <c r="HOS85" s="383"/>
      <c r="HOT85" s="383"/>
      <c r="HOU85" s="383"/>
      <c r="HOV85" s="383"/>
      <c r="HOW85" s="380"/>
      <c r="HOX85" s="376"/>
      <c r="HOY85" s="376"/>
      <c r="HOZ85" s="381"/>
      <c r="HPA85" s="381"/>
      <c r="HPB85" s="382"/>
      <c r="HPC85" s="383"/>
      <c r="HPD85" s="383"/>
      <c r="HPE85" s="383"/>
      <c r="HPF85" s="383"/>
      <c r="HPG85" s="383"/>
      <c r="HPH85" s="383"/>
      <c r="HPI85" s="380"/>
      <c r="HPJ85" s="376"/>
      <c r="HPK85" s="376"/>
      <c r="HPL85" s="381"/>
      <c r="HPM85" s="381"/>
      <c r="HPN85" s="382"/>
      <c r="HPO85" s="383"/>
      <c r="HPP85" s="383"/>
      <c r="HPQ85" s="383"/>
      <c r="HPR85" s="383"/>
      <c r="HPS85" s="383"/>
      <c r="HPT85" s="383"/>
      <c r="HPU85" s="380"/>
      <c r="HPV85" s="376"/>
      <c r="HPW85" s="376"/>
      <c r="HPX85" s="381"/>
      <c r="HPY85" s="381"/>
      <c r="HPZ85" s="382"/>
      <c r="HQA85" s="383"/>
      <c r="HQB85" s="383"/>
      <c r="HQC85" s="383"/>
      <c r="HQD85" s="383"/>
      <c r="HQE85" s="383"/>
      <c r="HQF85" s="383"/>
      <c r="HQG85" s="380"/>
      <c r="HQH85" s="376"/>
      <c r="HQI85" s="376"/>
      <c r="HQJ85" s="381"/>
      <c r="HQK85" s="381"/>
      <c r="HQL85" s="382"/>
      <c r="HQM85" s="383"/>
      <c r="HQN85" s="383"/>
      <c r="HQO85" s="383"/>
      <c r="HQP85" s="383"/>
      <c r="HQQ85" s="383"/>
      <c r="HQR85" s="383"/>
      <c r="HQS85" s="380"/>
      <c r="HQT85" s="376"/>
      <c r="HQU85" s="376"/>
      <c r="HQV85" s="381"/>
      <c r="HQW85" s="381"/>
      <c r="HQX85" s="382"/>
      <c r="HQY85" s="383"/>
      <c r="HQZ85" s="383"/>
      <c r="HRA85" s="383"/>
      <c r="HRB85" s="383"/>
      <c r="HRC85" s="383"/>
      <c r="HRD85" s="383"/>
      <c r="HRE85" s="380"/>
      <c r="HRF85" s="376"/>
      <c r="HRG85" s="376"/>
      <c r="HRH85" s="381"/>
      <c r="HRI85" s="381"/>
      <c r="HRJ85" s="382"/>
      <c r="HRK85" s="383"/>
      <c r="HRL85" s="383"/>
      <c r="HRM85" s="383"/>
      <c r="HRN85" s="383"/>
      <c r="HRO85" s="383"/>
      <c r="HRP85" s="383"/>
      <c r="HRQ85" s="380"/>
      <c r="HRR85" s="376"/>
      <c r="HRS85" s="376"/>
      <c r="HRT85" s="381"/>
      <c r="HRU85" s="381"/>
      <c r="HRV85" s="382"/>
      <c r="HRW85" s="383"/>
      <c r="HRX85" s="383"/>
      <c r="HRY85" s="383"/>
      <c r="HRZ85" s="383"/>
      <c r="HSA85" s="383"/>
      <c r="HSB85" s="383"/>
      <c r="HSC85" s="380"/>
      <c r="HSD85" s="376"/>
      <c r="HSE85" s="376"/>
      <c r="HSF85" s="381"/>
      <c r="HSG85" s="381"/>
      <c r="HSH85" s="382"/>
      <c r="HSI85" s="383"/>
      <c r="HSJ85" s="383"/>
      <c r="HSK85" s="383"/>
      <c r="HSL85" s="383"/>
      <c r="HSM85" s="383"/>
      <c r="HSN85" s="383"/>
      <c r="HSO85" s="380"/>
      <c r="HSP85" s="376"/>
      <c r="HSQ85" s="376"/>
      <c r="HSR85" s="381"/>
      <c r="HSS85" s="381"/>
      <c r="HST85" s="382"/>
      <c r="HSU85" s="383"/>
      <c r="HSV85" s="383"/>
      <c r="HSW85" s="383"/>
      <c r="HSX85" s="383"/>
      <c r="HSY85" s="383"/>
      <c r="HSZ85" s="383"/>
      <c r="HTA85" s="380"/>
      <c r="HTB85" s="376"/>
      <c r="HTC85" s="376"/>
      <c r="HTD85" s="381"/>
      <c r="HTE85" s="381"/>
      <c r="HTF85" s="382"/>
      <c r="HTG85" s="383"/>
      <c r="HTH85" s="383"/>
      <c r="HTI85" s="383"/>
      <c r="HTJ85" s="383"/>
      <c r="HTK85" s="383"/>
      <c r="HTL85" s="383"/>
      <c r="HTM85" s="380"/>
      <c r="HTN85" s="376"/>
      <c r="HTO85" s="376"/>
      <c r="HTP85" s="381"/>
      <c r="HTQ85" s="381"/>
      <c r="HTR85" s="382"/>
      <c r="HTS85" s="383"/>
      <c r="HTT85" s="383"/>
      <c r="HTU85" s="383"/>
      <c r="HTV85" s="383"/>
      <c r="HTW85" s="383"/>
      <c r="HTX85" s="383"/>
      <c r="HTY85" s="380"/>
      <c r="HTZ85" s="376"/>
      <c r="HUA85" s="376"/>
      <c r="HUB85" s="381"/>
      <c r="HUC85" s="381"/>
      <c r="HUD85" s="382"/>
      <c r="HUE85" s="383"/>
      <c r="HUF85" s="383"/>
      <c r="HUG85" s="383"/>
      <c r="HUH85" s="383"/>
      <c r="HUI85" s="383"/>
      <c r="HUJ85" s="383"/>
      <c r="HUK85" s="380"/>
      <c r="HUL85" s="376"/>
      <c r="HUM85" s="376"/>
      <c r="HUN85" s="381"/>
      <c r="HUO85" s="381"/>
      <c r="HUP85" s="382"/>
      <c r="HUQ85" s="383"/>
      <c r="HUR85" s="383"/>
      <c r="HUS85" s="383"/>
      <c r="HUT85" s="383"/>
      <c r="HUU85" s="383"/>
      <c r="HUV85" s="383"/>
      <c r="HUW85" s="380"/>
      <c r="HUX85" s="376"/>
      <c r="HUY85" s="376"/>
      <c r="HUZ85" s="381"/>
      <c r="HVA85" s="381"/>
      <c r="HVB85" s="382"/>
      <c r="HVC85" s="383"/>
      <c r="HVD85" s="383"/>
      <c r="HVE85" s="383"/>
      <c r="HVF85" s="383"/>
      <c r="HVG85" s="383"/>
      <c r="HVH85" s="383"/>
      <c r="HVI85" s="380"/>
      <c r="HVJ85" s="376"/>
      <c r="HVK85" s="376"/>
      <c r="HVL85" s="381"/>
      <c r="HVM85" s="381"/>
      <c r="HVN85" s="382"/>
      <c r="HVO85" s="383"/>
      <c r="HVP85" s="383"/>
      <c r="HVQ85" s="383"/>
      <c r="HVR85" s="383"/>
      <c r="HVS85" s="383"/>
      <c r="HVT85" s="383"/>
      <c r="HVU85" s="380"/>
      <c r="HVV85" s="376"/>
      <c r="HVW85" s="376"/>
      <c r="HVX85" s="381"/>
      <c r="HVY85" s="381"/>
      <c r="HVZ85" s="382"/>
      <c r="HWA85" s="383"/>
      <c r="HWB85" s="383"/>
      <c r="HWC85" s="383"/>
      <c r="HWD85" s="383"/>
      <c r="HWE85" s="383"/>
      <c r="HWF85" s="383"/>
      <c r="HWG85" s="380"/>
      <c r="HWH85" s="376"/>
      <c r="HWI85" s="376"/>
      <c r="HWJ85" s="381"/>
      <c r="HWK85" s="381"/>
      <c r="HWL85" s="382"/>
      <c r="HWM85" s="383"/>
      <c r="HWN85" s="383"/>
      <c r="HWO85" s="383"/>
      <c r="HWP85" s="383"/>
      <c r="HWQ85" s="383"/>
      <c r="HWR85" s="383"/>
      <c r="HWS85" s="380"/>
      <c r="HWT85" s="376"/>
      <c r="HWU85" s="376"/>
      <c r="HWV85" s="381"/>
      <c r="HWW85" s="381"/>
      <c r="HWX85" s="382"/>
      <c r="HWY85" s="383"/>
      <c r="HWZ85" s="383"/>
      <c r="HXA85" s="383"/>
      <c r="HXB85" s="383"/>
      <c r="HXC85" s="383"/>
      <c r="HXD85" s="383"/>
      <c r="HXE85" s="380"/>
      <c r="HXF85" s="376"/>
      <c r="HXG85" s="376"/>
      <c r="HXH85" s="381"/>
      <c r="HXI85" s="381"/>
      <c r="HXJ85" s="382"/>
      <c r="HXK85" s="383"/>
      <c r="HXL85" s="383"/>
      <c r="HXM85" s="383"/>
      <c r="HXN85" s="383"/>
      <c r="HXO85" s="383"/>
      <c r="HXP85" s="383"/>
      <c r="HXQ85" s="380"/>
      <c r="HXR85" s="376"/>
      <c r="HXS85" s="376"/>
      <c r="HXT85" s="381"/>
      <c r="HXU85" s="381"/>
      <c r="HXV85" s="382"/>
      <c r="HXW85" s="383"/>
      <c r="HXX85" s="383"/>
      <c r="HXY85" s="383"/>
      <c r="HXZ85" s="383"/>
      <c r="HYA85" s="383"/>
      <c r="HYB85" s="383"/>
      <c r="HYC85" s="380"/>
      <c r="HYD85" s="376"/>
      <c r="HYE85" s="376"/>
      <c r="HYF85" s="381"/>
      <c r="HYG85" s="381"/>
      <c r="HYH85" s="382"/>
      <c r="HYI85" s="383"/>
      <c r="HYJ85" s="383"/>
      <c r="HYK85" s="383"/>
      <c r="HYL85" s="383"/>
      <c r="HYM85" s="383"/>
      <c r="HYN85" s="383"/>
      <c r="HYO85" s="380"/>
      <c r="HYP85" s="376"/>
      <c r="HYQ85" s="376"/>
      <c r="HYR85" s="381"/>
      <c r="HYS85" s="381"/>
      <c r="HYT85" s="382"/>
      <c r="HYU85" s="383"/>
      <c r="HYV85" s="383"/>
      <c r="HYW85" s="383"/>
      <c r="HYX85" s="383"/>
      <c r="HYY85" s="383"/>
      <c r="HYZ85" s="383"/>
      <c r="HZA85" s="380"/>
      <c r="HZB85" s="376"/>
      <c r="HZC85" s="376"/>
      <c r="HZD85" s="381"/>
      <c r="HZE85" s="381"/>
      <c r="HZF85" s="382"/>
      <c r="HZG85" s="383"/>
      <c r="HZH85" s="383"/>
      <c r="HZI85" s="383"/>
      <c r="HZJ85" s="383"/>
      <c r="HZK85" s="383"/>
      <c r="HZL85" s="383"/>
      <c r="HZM85" s="380"/>
      <c r="HZN85" s="376"/>
      <c r="HZO85" s="376"/>
      <c r="HZP85" s="381"/>
      <c r="HZQ85" s="381"/>
      <c r="HZR85" s="382"/>
      <c r="HZS85" s="383"/>
      <c r="HZT85" s="383"/>
      <c r="HZU85" s="383"/>
      <c r="HZV85" s="383"/>
      <c r="HZW85" s="383"/>
      <c r="HZX85" s="383"/>
      <c r="HZY85" s="380"/>
      <c r="HZZ85" s="376"/>
      <c r="IAA85" s="376"/>
      <c r="IAB85" s="381"/>
      <c r="IAC85" s="381"/>
      <c r="IAD85" s="382"/>
      <c r="IAE85" s="383"/>
      <c r="IAF85" s="383"/>
      <c r="IAG85" s="383"/>
      <c r="IAH85" s="383"/>
      <c r="IAI85" s="383"/>
      <c r="IAJ85" s="383"/>
      <c r="IAK85" s="380"/>
      <c r="IAL85" s="376"/>
      <c r="IAM85" s="376"/>
      <c r="IAN85" s="381"/>
      <c r="IAO85" s="381"/>
      <c r="IAP85" s="382"/>
      <c r="IAQ85" s="383"/>
      <c r="IAR85" s="383"/>
      <c r="IAS85" s="383"/>
      <c r="IAT85" s="383"/>
      <c r="IAU85" s="383"/>
      <c r="IAV85" s="383"/>
      <c r="IAW85" s="380"/>
      <c r="IAX85" s="376"/>
      <c r="IAY85" s="376"/>
      <c r="IAZ85" s="381"/>
      <c r="IBA85" s="381"/>
      <c r="IBB85" s="382"/>
      <c r="IBC85" s="383"/>
      <c r="IBD85" s="383"/>
      <c r="IBE85" s="383"/>
      <c r="IBF85" s="383"/>
      <c r="IBG85" s="383"/>
      <c r="IBH85" s="383"/>
      <c r="IBI85" s="380"/>
      <c r="IBJ85" s="376"/>
      <c r="IBK85" s="376"/>
      <c r="IBL85" s="381"/>
      <c r="IBM85" s="381"/>
      <c r="IBN85" s="382"/>
      <c r="IBO85" s="383"/>
      <c r="IBP85" s="383"/>
      <c r="IBQ85" s="383"/>
      <c r="IBR85" s="383"/>
      <c r="IBS85" s="383"/>
      <c r="IBT85" s="383"/>
      <c r="IBU85" s="380"/>
      <c r="IBV85" s="376"/>
      <c r="IBW85" s="376"/>
      <c r="IBX85" s="381"/>
      <c r="IBY85" s="381"/>
      <c r="IBZ85" s="382"/>
      <c r="ICA85" s="383"/>
      <c r="ICB85" s="383"/>
      <c r="ICC85" s="383"/>
      <c r="ICD85" s="383"/>
      <c r="ICE85" s="383"/>
      <c r="ICF85" s="383"/>
      <c r="ICG85" s="380"/>
      <c r="ICH85" s="376"/>
      <c r="ICI85" s="376"/>
      <c r="ICJ85" s="381"/>
      <c r="ICK85" s="381"/>
      <c r="ICL85" s="382"/>
      <c r="ICM85" s="383"/>
      <c r="ICN85" s="383"/>
      <c r="ICO85" s="383"/>
      <c r="ICP85" s="383"/>
      <c r="ICQ85" s="383"/>
      <c r="ICR85" s="383"/>
      <c r="ICS85" s="380"/>
      <c r="ICT85" s="376"/>
      <c r="ICU85" s="376"/>
      <c r="ICV85" s="381"/>
      <c r="ICW85" s="381"/>
      <c r="ICX85" s="382"/>
      <c r="ICY85" s="383"/>
      <c r="ICZ85" s="383"/>
      <c r="IDA85" s="383"/>
      <c r="IDB85" s="383"/>
      <c r="IDC85" s="383"/>
      <c r="IDD85" s="383"/>
      <c r="IDE85" s="380"/>
      <c r="IDF85" s="376"/>
      <c r="IDG85" s="376"/>
      <c r="IDH85" s="381"/>
      <c r="IDI85" s="381"/>
      <c r="IDJ85" s="382"/>
      <c r="IDK85" s="383"/>
      <c r="IDL85" s="383"/>
      <c r="IDM85" s="383"/>
      <c r="IDN85" s="383"/>
      <c r="IDO85" s="383"/>
      <c r="IDP85" s="383"/>
      <c r="IDQ85" s="380"/>
      <c r="IDR85" s="376"/>
      <c r="IDS85" s="376"/>
      <c r="IDT85" s="381"/>
      <c r="IDU85" s="381"/>
      <c r="IDV85" s="382"/>
      <c r="IDW85" s="383"/>
      <c r="IDX85" s="383"/>
      <c r="IDY85" s="383"/>
      <c r="IDZ85" s="383"/>
      <c r="IEA85" s="383"/>
      <c r="IEB85" s="383"/>
      <c r="IEC85" s="380"/>
      <c r="IED85" s="376"/>
      <c r="IEE85" s="376"/>
      <c r="IEF85" s="381"/>
      <c r="IEG85" s="381"/>
      <c r="IEH85" s="382"/>
      <c r="IEI85" s="383"/>
      <c r="IEJ85" s="383"/>
      <c r="IEK85" s="383"/>
      <c r="IEL85" s="383"/>
      <c r="IEM85" s="383"/>
      <c r="IEN85" s="383"/>
      <c r="IEO85" s="380"/>
      <c r="IEP85" s="376"/>
      <c r="IEQ85" s="376"/>
      <c r="IER85" s="381"/>
      <c r="IES85" s="381"/>
      <c r="IET85" s="382"/>
      <c r="IEU85" s="383"/>
      <c r="IEV85" s="383"/>
      <c r="IEW85" s="383"/>
      <c r="IEX85" s="383"/>
      <c r="IEY85" s="383"/>
      <c r="IEZ85" s="383"/>
      <c r="IFA85" s="380"/>
      <c r="IFB85" s="376"/>
      <c r="IFC85" s="376"/>
      <c r="IFD85" s="381"/>
      <c r="IFE85" s="381"/>
      <c r="IFF85" s="382"/>
      <c r="IFG85" s="383"/>
      <c r="IFH85" s="383"/>
      <c r="IFI85" s="383"/>
      <c r="IFJ85" s="383"/>
      <c r="IFK85" s="383"/>
      <c r="IFL85" s="383"/>
      <c r="IFM85" s="380"/>
      <c r="IFN85" s="376"/>
      <c r="IFO85" s="376"/>
      <c r="IFP85" s="381"/>
      <c r="IFQ85" s="381"/>
      <c r="IFR85" s="382"/>
      <c r="IFS85" s="383"/>
      <c r="IFT85" s="383"/>
      <c r="IFU85" s="383"/>
      <c r="IFV85" s="383"/>
      <c r="IFW85" s="383"/>
      <c r="IFX85" s="383"/>
      <c r="IFY85" s="380"/>
      <c r="IFZ85" s="376"/>
      <c r="IGA85" s="376"/>
      <c r="IGB85" s="381"/>
      <c r="IGC85" s="381"/>
      <c r="IGD85" s="382"/>
      <c r="IGE85" s="383"/>
      <c r="IGF85" s="383"/>
      <c r="IGG85" s="383"/>
      <c r="IGH85" s="383"/>
      <c r="IGI85" s="383"/>
      <c r="IGJ85" s="383"/>
      <c r="IGK85" s="380"/>
      <c r="IGL85" s="376"/>
      <c r="IGM85" s="376"/>
      <c r="IGN85" s="381"/>
      <c r="IGO85" s="381"/>
      <c r="IGP85" s="382"/>
      <c r="IGQ85" s="383"/>
      <c r="IGR85" s="383"/>
      <c r="IGS85" s="383"/>
      <c r="IGT85" s="383"/>
      <c r="IGU85" s="383"/>
      <c r="IGV85" s="383"/>
      <c r="IGW85" s="380"/>
      <c r="IGX85" s="376"/>
      <c r="IGY85" s="376"/>
      <c r="IGZ85" s="381"/>
      <c r="IHA85" s="381"/>
      <c r="IHB85" s="382"/>
      <c r="IHC85" s="383"/>
      <c r="IHD85" s="383"/>
      <c r="IHE85" s="383"/>
      <c r="IHF85" s="383"/>
      <c r="IHG85" s="383"/>
      <c r="IHH85" s="383"/>
      <c r="IHI85" s="380"/>
      <c r="IHJ85" s="376"/>
      <c r="IHK85" s="376"/>
      <c r="IHL85" s="381"/>
      <c r="IHM85" s="381"/>
      <c r="IHN85" s="382"/>
      <c r="IHO85" s="383"/>
      <c r="IHP85" s="383"/>
      <c r="IHQ85" s="383"/>
      <c r="IHR85" s="383"/>
      <c r="IHS85" s="383"/>
      <c r="IHT85" s="383"/>
      <c r="IHU85" s="380"/>
      <c r="IHV85" s="376"/>
      <c r="IHW85" s="376"/>
      <c r="IHX85" s="381"/>
      <c r="IHY85" s="381"/>
      <c r="IHZ85" s="382"/>
      <c r="IIA85" s="383"/>
      <c r="IIB85" s="383"/>
      <c r="IIC85" s="383"/>
      <c r="IID85" s="383"/>
      <c r="IIE85" s="383"/>
      <c r="IIF85" s="383"/>
      <c r="IIG85" s="380"/>
      <c r="IIH85" s="376"/>
      <c r="III85" s="376"/>
      <c r="IIJ85" s="381"/>
      <c r="IIK85" s="381"/>
      <c r="IIL85" s="382"/>
      <c r="IIM85" s="383"/>
      <c r="IIN85" s="383"/>
      <c r="IIO85" s="383"/>
      <c r="IIP85" s="383"/>
      <c r="IIQ85" s="383"/>
      <c r="IIR85" s="383"/>
      <c r="IIS85" s="380"/>
      <c r="IIT85" s="376"/>
      <c r="IIU85" s="376"/>
      <c r="IIV85" s="381"/>
      <c r="IIW85" s="381"/>
      <c r="IIX85" s="382"/>
      <c r="IIY85" s="383"/>
      <c r="IIZ85" s="383"/>
      <c r="IJA85" s="383"/>
      <c r="IJB85" s="383"/>
      <c r="IJC85" s="383"/>
      <c r="IJD85" s="383"/>
      <c r="IJE85" s="380"/>
      <c r="IJF85" s="376"/>
      <c r="IJG85" s="376"/>
      <c r="IJH85" s="381"/>
      <c r="IJI85" s="381"/>
      <c r="IJJ85" s="382"/>
      <c r="IJK85" s="383"/>
      <c r="IJL85" s="383"/>
      <c r="IJM85" s="383"/>
      <c r="IJN85" s="383"/>
      <c r="IJO85" s="383"/>
      <c r="IJP85" s="383"/>
      <c r="IJQ85" s="380"/>
      <c r="IJR85" s="376"/>
      <c r="IJS85" s="376"/>
      <c r="IJT85" s="381"/>
      <c r="IJU85" s="381"/>
      <c r="IJV85" s="382"/>
      <c r="IJW85" s="383"/>
      <c r="IJX85" s="383"/>
      <c r="IJY85" s="383"/>
      <c r="IJZ85" s="383"/>
      <c r="IKA85" s="383"/>
      <c r="IKB85" s="383"/>
      <c r="IKC85" s="380"/>
      <c r="IKD85" s="376"/>
      <c r="IKE85" s="376"/>
      <c r="IKF85" s="381"/>
      <c r="IKG85" s="381"/>
      <c r="IKH85" s="382"/>
      <c r="IKI85" s="383"/>
      <c r="IKJ85" s="383"/>
      <c r="IKK85" s="383"/>
      <c r="IKL85" s="383"/>
      <c r="IKM85" s="383"/>
      <c r="IKN85" s="383"/>
      <c r="IKO85" s="380"/>
      <c r="IKP85" s="376"/>
      <c r="IKQ85" s="376"/>
      <c r="IKR85" s="381"/>
      <c r="IKS85" s="381"/>
      <c r="IKT85" s="382"/>
      <c r="IKU85" s="383"/>
      <c r="IKV85" s="383"/>
      <c r="IKW85" s="383"/>
      <c r="IKX85" s="383"/>
      <c r="IKY85" s="383"/>
      <c r="IKZ85" s="383"/>
      <c r="ILA85" s="380"/>
      <c r="ILB85" s="376"/>
      <c r="ILC85" s="376"/>
      <c r="ILD85" s="381"/>
      <c r="ILE85" s="381"/>
      <c r="ILF85" s="382"/>
      <c r="ILG85" s="383"/>
      <c r="ILH85" s="383"/>
      <c r="ILI85" s="383"/>
      <c r="ILJ85" s="383"/>
      <c r="ILK85" s="383"/>
      <c r="ILL85" s="383"/>
      <c r="ILM85" s="380"/>
      <c r="ILN85" s="376"/>
      <c r="ILO85" s="376"/>
      <c r="ILP85" s="381"/>
      <c r="ILQ85" s="381"/>
      <c r="ILR85" s="382"/>
      <c r="ILS85" s="383"/>
      <c r="ILT85" s="383"/>
      <c r="ILU85" s="383"/>
      <c r="ILV85" s="383"/>
      <c r="ILW85" s="383"/>
      <c r="ILX85" s="383"/>
      <c r="ILY85" s="380"/>
      <c r="ILZ85" s="376"/>
      <c r="IMA85" s="376"/>
      <c r="IMB85" s="381"/>
      <c r="IMC85" s="381"/>
      <c r="IMD85" s="382"/>
      <c r="IME85" s="383"/>
      <c r="IMF85" s="383"/>
      <c r="IMG85" s="383"/>
      <c r="IMH85" s="383"/>
      <c r="IMI85" s="383"/>
      <c r="IMJ85" s="383"/>
      <c r="IMK85" s="380"/>
      <c r="IML85" s="376"/>
      <c r="IMM85" s="376"/>
      <c r="IMN85" s="381"/>
      <c r="IMO85" s="381"/>
      <c r="IMP85" s="382"/>
      <c r="IMQ85" s="383"/>
      <c r="IMR85" s="383"/>
      <c r="IMS85" s="383"/>
      <c r="IMT85" s="383"/>
      <c r="IMU85" s="383"/>
      <c r="IMV85" s="383"/>
      <c r="IMW85" s="380"/>
      <c r="IMX85" s="376"/>
      <c r="IMY85" s="376"/>
      <c r="IMZ85" s="381"/>
      <c r="INA85" s="381"/>
      <c r="INB85" s="382"/>
      <c r="INC85" s="383"/>
      <c r="IND85" s="383"/>
      <c r="INE85" s="383"/>
      <c r="INF85" s="383"/>
      <c r="ING85" s="383"/>
      <c r="INH85" s="383"/>
      <c r="INI85" s="380"/>
      <c r="INJ85" s="376"/>
      <c r="INK85" s="376"/>
      <c r="INL85" s="381"/>
      <c r="INM85" s="381"/>
      <c r="INN85" s="382"/>
      <c r="INO85" s="383"/>
      <c r="INP85" s="383"/>
      <c r="INQ85" s="383"/>
      <c r="INR85" s="383"/>
      <c r="INS85" s="383"/>
      <c r="INT85" s="383"/>
      <c r="INU85" s="380"/>
      <c r="INV85" s="376"/>
      <c r="INW85" s="376"/>
      <c r="INX85" s="381"/>
      <c r="INY85" s="381"/>
      <c r="INZ85" s="382"/>
      <c r="IOA85" s="383"/>
      <c r="IOB85" s="383"/>
      <c r="IOC85" s="383"/>
      <c r="IOD85" s="383"/>
      <c r="IOE85" s="383"/>
      <c r="IOF85" s="383"/>
      <c r="IOG85" s="380"/>
      <c r="IOH85" s="376"/>
      <c r="IOI85" s="376"/>
      <c r="IOJ85" s="381"/>
      <c r="IOK85" s="381"/>
      <c r="IOL85" s="382"/>
      <c r="IOM85" s="383"/>
      <c r="ION85" s="383"/>
      <c r="IOO85" s="383"/>
      <c r="IOP85" s="383"/>
      <c r="IOQ85" s="383"/>
      <c r="IOR85" s="383"/>
      <c r="IOS85" s="380"/>
      <c r="IOT85" s="376"/>
      <c r="IOU85" s="376"/>
      <c r="IOV85" s="381"/>
      <c r="IOW85" s="381"/>
      <c r="IOX85" s="382"/>
      <c r="IOY85" s="383"/>
      <c r="IOZ85" s="383"/>
      <c r="IPA85" s="383"/>
      <c r="IPB85" s="383"/>
      <c r="IPC85" s="383"/>
      <c r="IPD85" s="383"/>
      <c r="IPE85" s="380"/>
      <c r="IPF85" s="376"/>
      <c r="IPG85" s="376"/>
      <c r="IPH85" s="381"/>
      <c r="IPI85" s="381"/>
      <c r="IPJ85" s="382"/>
      <c r="IPK85" s="383"/>
      <c r="IPL85" s="383"/>
      <c r="IPM85" s="383"/>
      <c r="IPN85" s="383"/>
      <c r="IPO85" s="383"/>
      <c r="IPP85" s="383"/>
      <c r="IPQ85" s="380"/>
      <c r="IPR85" s="376"/>
      <c r="IPS85" s="376"/>
      <c r="IPT85" s="381"/>
      <c r="IPU85" s="381"/>
      <c r="IPV85" s="382"/>
      <c r="IPW85" s="383"/>
      <c r="IPX85" s="383"/>
      <c r="IPY85" s="383"/>
      <c r="IPZ85" s="383"/>
      <c r="IQA85" s="383"/>
      <c r="IQB85" s="383"/>
      <c r="IQC85" s="380"/>
      <c r="IQD85" s="376"/>
      <c r="IQE85" s="376"/>
      <c r="IQF85" s="381"/>
      <c r="IQG85" s="381"/>
      <c r="IQH85" s="382"/>
      <c r="IQI85" s="383"/>
      <c r="IQJ85" s="383"/>
      <c r="IQK85" s="383"/>
      <c r="IQL85" s="383"/>
      <c r="IQM85" s="383"/>
      <c r="IQN85" s="383"/>
      <c r="IQO85" s="380"/>
      <c r="IQP85" s="376"/>
      <c r="IQQ85" s="376"/>
      <c r="IQR85" s="381"/>
      <c r="IQS85" s="381"/>
      <c r="IQT85" s="382"/>
      <c r="IQU85" s="383"/>
      <c r="IQV85" s="383"/>
      <c r="IQW85" s="383"/>
      <c r="IQX85" s="383"/>
      <c r="IQY85" s="383"/>
      <c r="IQZ85" s="383"/>
      <c r="IRA85" s="380"/>
      <c r="IRB85" s="376"/>
      <c r="IRC85" s="376"/>
      <c r="IRD85" s="381"/>
      <c r="IRE85" s="381"/>
      <c r="IRF85" s="382"/>
      <c r="IRG85" s="383"/>
      <c r="IRH85" s="383"/>
      <c r="IRI85" s="383"/>
      <c r="IRJ85" s="383"/>
      <c r="IRK85" s="383"/>
      <c r="IRL85" s="383"/>
      <c r="IRM85" s="380"/>
      <c r="IRN85" s="376"/>
      <c r="IRO85" s="376"/>
      <c r="IRP85" s="381"/>
      <c r="IRQ85" s="381"/>
      <c r="IRR85" s="382"/>
      <c r="IRS85" s="383"/>
      <c r="IRT85" s="383"/>
      <c r="IRU85" s="383"/>
      <c r="IRV85" s="383"/>
      <c r="IRW85" s="383"/>
      <c r="IRX85" s="383"/>
      <c r="IRY85" s="380"/>
      <c r="IRZ85" s="376"/>
      <c r="ISA85" s="376"/>
      <c r="ISB85" s="381"/>
      <c r="ISC85" s="381"/>
      <c r="ISD85" s="382"/>
      <c r="ISE85" s="383"/>
      <c r="ISF85" s="383"/>
      <c r="ISG85" s="383"/>
      <c r="ISH85" s="383"/>
      <c r="ISI85" s="383"/>
      <c r="ISJ85" s="383"/>
      <c r="ISK85" s="380"/>
      <c r="ISL85" s="376"/>
      <c r="ISM85" s="376"/>
      <c r="ISN85" s="381"/>
      <c r="ISO85" s="381"/>
      <c r="ISP85" s="382"/>
      <c r="ISQ85" s="383"/>
      <c r="ISR85" s="383"/>
      <c r="ISS85" s="383"/>
      <c r="IST85" s="383"/>
      <c r="ISU85" s="383"/>
      <c r="ISV85" s="383"/>
      <c r="ISW85" s="380"/>
      <c r="ISX85" s="376"/>
      <c r="ISY85" s="376"/>
      <c r="ISZ85" s="381"/>
      <c r="ITA85" s="381"/>
      <c r="ITB85" s="382"/>
      <c r="ITC85" s="383"/>
      <c r="ITD85" s="383"/>
      <c r="ITE85" s="383"/>
      <c r="ITF85" s="383"/>
      <c r="ITG85" s="383"/>
      <c r="ITH85" s="383"/>
      <c r="ITI85" s="380"/>
      <c r="ITJ85" s="376"/>
      <c r="ITK85" s="376"/>
      <c r="ITL85" s="381"/>
      <c r="ITM85" s="381"/>
      <c r="ITN85" s="382"/>
      <c r="ITO85" s="383"/>
      <c r="ITP85" s="383"/>
      <c r="ITQ85" s="383"/>
      <c r="ITR85" s="383"/>
      <c r="ITS85" s="383"/>
      <c r="ITT85" s="383"/>
      <c r="ITU85" s="380"/>
      <c r="ITV85" s="376"/>
      <c r="ITW85" s="376"/>
      <c r="ITX85" s="381"/>
      <c r="ITY85" s="381"/>
      <c r="ITZ85" s="382"/>
      <c r="IUA85" s="383"/>
      <c r="IUB85" s="383"/>
      <c r="IUC85" s="383"/>
      <c r="IUD85" s="383"/>
      <c r="IUE85" s="383"/>
      <c r="IUF85" s="383"/>
      <c r="IUG85" s="380"/>
      <c r="IUH85" s="376"/>
      <c r="IUI85" s="376"/>
      <c r="IUJ85" s="381"/>
      <c r="IUK85" s="381"/>
      <c r="IUL85" s="382"/>
      <c r="IUM85" s="383"/>
      <c r="IUN85" s="383"/>
      <c r="IUO85" s="383"/>
      <c r="IUP85" s="383"/>
      <c r="IUQ85" s="383"/>
      <c r="IUR85" s="383"/>
      <c r="IUS85" s="380"/>
      <c r="IUT85" s="376"/>
      <c r="IUU85" s="376"/>
      <c r="IUV85" s="381"/>
      <c r="IUW85" s="381"/>
      <c r="IUX85" s="382"/>
      <c r="IUY85" s="383"/>
      <c r="IUZ85" s="383"/>
      <c r="IVA85" s="383"/>
      <c r="IVB85" s="383"/>
      <c r="IVC85" s="383"/>
      <c r="IVD85" s="383"/>
      <c r="IVE85" s="380"/>
      <c r="IVF85" s="376"/>
      <c r="IVG85" s="376"/>
      <c r="IVH85" s="381"/>
      <c r="IVI85" s="381"/>
      <c r="IVJ85" s="382"/>
      <c r="IVK85" s="383"/>
      <c r="IVL85" s="383"/>
      <c r="IVM85" s="383"/>
      <c r="IVN85" s="383"/>
      <c r="IVO85" s="383"/>
      <c r="IVP85" s="383"/>
      <c r="IVQ85" s="380"/>
      <c r="IVR85" s="376"/>
      <c r="IVS85" s="376"/>
      <c r="IVT85" s="381"/>
      <c r="IVU85" s="381"/>
      <c r="IVV85" s="382"/>
      <c r="IVW85" s="383"/>
      <c r="IVX85" s="383"/>
      <c r="IVY85" s="383"/>
      <c r="IVZ85" s="383"/>
      <c r="IWA85" s="383"/>
      <c r="IWB85" s="383"/>
      <c r="IWC85" s="380"/>
      <c r="IWD85" s="376"/>
      <c r="IWE85" s="376"/>
      <c r="IWF85" s="381"/>
      <c r="IWG85" s="381"/>
      <c r="IWH85" s="382"/>
      <c r="IWI85" s="383"/>
      <c r="IWJ85" s="383"/>
      <c r="IWK85" s="383"/>
      <c r="IWL85" s="383"/>
      <c r="IWM85" s="383"/>
      <c r="IWN85" s="383"/>
      <c r="IWO85" s="380"/>
      <c r="IWP85" s="376"/>
      <c r="IWQ85" s="376"/>
      <c r="IWR85" s="381"/>
      <c r="IWS85" s="381"/>
      <c r="IWT85" s="382"/>
      <c r="IWU85" s="383"/>
      <c r="IWV85" s="383"/>
      <c r="IWW85" s="383"/>
      <c r="IWX85" s="383"/>
      <c r="IWY85" s="383"/>
      <c r="IWZ85" s="383"/>
      <c r="IXA85" s="380"/>
      <c r="IXB85" s="376"/>
      <c r="IXC85" s="376"/>
      <c r="IXD85" s="381"/>
      <c r="IXE85" s="381"/>
      <c r="IXF85" s="382"/>
      <c r="IXG85" s="383"/>
      <c r="IXH85" s="383"/>
      <c r="IXI85" s="383"/>
      <c r="IXJ85" s="383"/>
      <c r="IXK85" s="383"/>
      <c r="IXL85" s="383"/>
      <c r="IXM85" s="380"/>
      <c r="IXN85" s="376"/>
      <c r="IXO85" s="376"/>
      <c r="IXP85" s="381"/>
      <c r="IXQ85" s="381"/>
      <c r="IXR85" s="382"/>
      <c r="IXS85" s="383"/>
      <c r="IXT85" s="383"/>
      <c r="IXU85" s="383"/>
      <c r="IXV85" s="383"/>
      <c r="IXW85" s="383"/>
      <c r="IXX85" s="383"/>
      <c r="IXY85" s="380"/>
      <c r="IXZ85" s="376"/>
      <c r="IYA85" s="376"/>
      <c r="IYB85" s="381"/>
      <c r="IYC85" s="381"/>
      <c r="IYD85" s="382"/>
      <c r="IYE85" s="383"/>
      <c r="IYF85" s="383"/>
      <c r="IYG85" s="383"/>
      <c r="IYH85" s="383"/>
      <c r="IYI85" s="383"/>
      <c r="IYJ85" s="383"/>
      <c r="IYK85" s="380"/>
      <c r="IYL85" s="376"/>
      <c r="IYM85" s="376"/>
      <c r="IYN85" s="381"/>
      <c r="IYO85" s="381"/>
      <c r="IYP85" s="382"/>
      <c r="IYQ85" s="383"/>
      <c r="IYR85" s="383"/>
      <c r="IYS85" s="383"/>
      <c r="IYT85" s="383"/>
      <c r="IYU85" s="383"/>
      <c r="IYV85" s="383"/>
      <c r="IYW85" s="380"/>
      <c r="IYX85" s="376"/>
      <c r="IYY85" s="376"/>
      <c r="IYZ85" s="381"/>
      <c r="IZA85" s="381"/>
      <c r="IZB85" s="382"/>
      <c r="IZC85" s="383"/>
      <c r="IZD85" s="383"/>
      <c r="IZE85" s="383"/>
      <c r="IZF85" s="383"/>
      <c r="IZG85" s="383"/>
      <c r="IZH85" s="383"/>
      <c r="IZI85" s="380"/>
      <c r="IZJ85" s="376"/>
      <c r="IZK85" s="376"/>
      <c r="IZL85" s="381"/>
      <c r="IZM85" s="381"/>
      <c r="IZN85" s="382"/>
      <c r="IZO85" s="383"/>
      <c r="IZP85" s="383"/>
      <c r="IZQ85" s="383"/>
      <c r="IZR85" s="383"/>
      <c r="IZS85" s="383"/>
      <c r="IZT85" s="383"/>
      <c r="IZU85" s="380"/>
      <c r="IZV85" s="376"/>
      <c r="IZW85" s="376"/>
      <c r="IZX85" s="381"/>
      <c r="IZY85" s="381"/>
      <c r="IZZ85" s="382"/>
      <c r="JAA85" s="383"/>
      <c r="JAB85" s="383"/>
      <c r="JAC85" s="383"/>
      <c r="JAD85" s="383"/>
      <c r="JAE85" s="383"/>
      <c r="JAF85" s="383"/>
      <c r="JAG85" s="380"/>
      <c r="JAH85" s="376"/>
      <c r="JAI85" s="376"/>
      <c r="JAJ85" s="381"/>
      <c r="JAK85" s="381"/>
      <c r="JAL85" s="382"/>
      <c r="JAM85" s="383"/>
      <c r="JAN85" s="383"/>
      <c r="JAO85" s="383"/>
      <c r="JAP85" s="383"/>
      <c r="JAQ85" s="383"/>
      <c r="JAR85" s="383"/>
      <c r="JAS85" s="380"/>
      <c r="JAT85" s="376"/>
      <c r="JAU85" s="376"/>
      <c r="JAV85" s="381"/>
      <c r="JAW85" s="381"/>
      <c r="JAX85" s="382"/>
      <c r="JAY85" s="383"/>
      <c r="JAZ85" s="383"/>
      <c r="JBA85" s="383"/>
      <c r="JBB85" s="383"/>
      <c r="JBC85" s="383"/>
      <c r="JBD85" s="383"/>
      <c r="JBE85" s="380"/>
      <c r="JBF85" s="376"/>
      <c r="JBG85" s="376"/>
      <c r="JBH85" s="381"/>
      <c r="JBI85" s="381"/>
      <c r="JBJ85" s="382"/>
      <c r="JBK85" s="383"/>
      <c r="JBL85" s="383"/>
      <c r="JBM85" s="383"/>
      <c r="JBN85" s="383"/>
      <c r="JBO85" s="383"/>
      <c r="JBP85" s="383"/>
      <c r="JBQ85" s="380"/>
      <c r="JBR85" s="376"/>
      <c r="JBS85" s="376"/>
      <c r="JBT85" s="381"/>
      <c r="JBU85" s="381"/>
      <c r="JBV85" s="382"/>
      <c r="JBW85" s="383"/>
      <c r="JBX85" s="383"/>
      <c r="JBY85" s="383"/>
      <c r="JBZ85" s="383"/>
      <c r="JCA85" s="383"/>
      <c r="JCB85" s="383"/>
      <c r="JCC85" s="380"/>
      <c r="JCD85" s="376"/>
      <c r="JCE85" s="376"/>
      <c r="JCF85" s="381"/>
      <c r="JCG85" s="381"/>
      <c r="JCH85" s="382"/>
      <c r="JCI85" s="383"/>
      <c r="JCJ85" s="383"/>
      <c r="JCK85" s="383"/>
      <c r="JCL85" s="383"/>
      <c r="JCM85" s="383"/>
      <c r="JCN85" s="383"/>
      <c r="JCO85" s="380"/>
      <c r="JCP85" s="376"/>
      <c r="JCQ85" s="376"/>
      <c r="JCR85" s="381"/>
      <c r="JCS85" s="381"/>
      <c r="JCT85" s="382"/>
      <c r="JCU85" s="383"/>
      <c r="JCV85" s="383"/>
      <c r="JCW85" s="383"/>
      <c r="JCX85" s="383"/>
      <c r="JCY85" s="383"/>
      <c r="JCZ85" s="383"/>
      <c r="JDA85" s="380"/>
      <c r="JDB85" s="376"/>
      <c r="JDC85" s="376"/>
      <c r="JDD85" s="381"/>
      <c r="JDE85" s="381"/>
      <c r="JDF85" s="382"/>
      <c r="JDG85" s="383"/>
      <c r="JDH85" s="383"/>
      <c r="JDI85" s="383"/>
      <c r="JDJ85" s="383"/>
      <c r="JDK85" s="383"/>
      <c r="JDL85" s="383"/>
      <c r="JDM85" s="380"/>
      <c r="JDN85" s="376"/>
      <c r="JDO85" s="376"/>
      <c r="JDP85" s="381"/>
      <c r="JDQ85" s="381"/>
      <c r="JDR85" s="382"/>
      <c r="JDS85" s="383"/>
      <c r="JDT85" s="383"/>
      <c r="JDU85" s="383"/>
      <c r="JDV85" s="383"/>
      <c r="JDW85" s="383"/>
      <c r="JDX85" s="383"/>
      <c r="JDY85" s="380"/>
      <c r="JDZ85" s="376"/>
      <c r="JEA85" s="376"/>
      <c r="JEB85" s="381"/>
      <c r="JEC85" s="381"/>
      <c r="JED85" s="382"/>
      <c r="JEE85" s="383"/>
      <c r="JEF85" s="383"/>
      <c r="JEG85" s="383"/>
      <c r="JEH85" s="383"/>
      <c r="JEI85" s="383"/>
      <c r="JEJ85" s="383"/>
      <c r="JEK85" s="380"/>
      <c r="JEL85" s="376"/>
      <c r="JEM85" s="376"/>
      <c r="JEN85" s="381"/>
      <c r="JEO85" s="381"/>
      <c r="JEP85" s="382"/>
      <c r="JEQ85" s="383"/>
      <c r="JER85" s="383"/>
      <c r="JES85" s="383"/>
      <c r="JET85" s="383"/>
      <c r="JEU85" s="383"/>
      <c r="JEV85" s="383"/>
      <c r="JEW85" s="380"/>
      <c r="JEX85" s="376"/>
      <c r="JEY85" s="376"/>
      <c r="JEZ85" s="381"/>
      <c r="JFA85" s="381"/>
      <c r="JFB85" s="382"/>
      <c r="JFC85" s="383"/>
      <c r="JFD85" s="383"/>
      <c r="JFE85" s="383"/>
      <c r="JFF85" s="383"/>
      <c r="JFG85" s="383"/>
      <c r="JFH85" s="383"/>
      <c r="JFI85" s="380"/>
      <c r="JFJ85" s="376"/>
      <c r="JFK85" s="376"/>
      <c r="JFL85" s="381"/>
      <c r="JFM85" s="381"/>
      <c r="JFN85" s="382"/>
      <c r="JFO85" s="383"/>
      <c r="JFP85" s="383"/>
      <c r="JFQ85" s="383"/>
      <c r="JFR85" s="383"/>
      <c r="JFS85" s="383"/>
      <c r="JFT85" s="383"/>
      <c r="JFU85" s="380"/>
      <c r="JFV85" s="376"/>
      <c r="JFW85" s="376"/>
      <c r="JFX85" s="381"/>
      <c r="JFY85" s="381"/>
      <c r="JFZ85" s="382"/>
      <c r="JGA85" s="383"/>
      <c r="JGB85" s="383"/>
      <c r="JGC85" s="383"/>
      <c r="JGD85" s="383"/>
      <c r="JGE85" s="383"/>
      <c r="JGF85" s="383"/>
      <c r="JGG85" s="380"/>
      <c r="JGH85" s="376"/>
      <c r="JGI85" s="376"/>
      <c r="JGJ85" s="381"/>
      <c r="JGK85" s="381"/>
      <c r="JGL85" s="382"/>
      <c r="JGM85" s="383"/>
      <c r="JGN85" s="383"/>
      <c r="JGO85" s="383"/>
      <c r="JGP85" s="383"/>
      <c r="JGQ85" s="383"/>
      <c r="JGR85" s="383"/>
      <c r="JGS85" s="380"/>
      <c r="JGT85" s="376"/>
      <c r="JGU85" s="376"/>
      <c r="JGV85" s="381"/>
      <c r="JGW85" s="381"/>
      <c r="JGX85" s="382"/>
      <c r="JGY85" s="383"/>
      <c r="JGZ85" s="383"/>
      <c r="JHA85" s="383"/>
      <c r="JHB85" s="383"/>
      <c r="JHC85" s="383"/>
      <c r="JHD85" s="383"/>
      <c r="JHE85" s="380"/>
      <c r="JHF85" s="376"/>
      <c r="JHG85" s="376"/>
      <c r="JHH85" s="381"/>
      <c r="JHI85" s="381"/>
      <c r="JHJ85" s="382"/>
      <c r="JHK85" s="383"/>
      <c r="JHL85" s="383"/>
      <c r="JHM85" s="383"/>
      <c r="JHN85" s="383"/>
      <c r="JHO85" s="383"/>
      <c r="JHP85" s="383"/>
      <c r="JHQ85" s="380"/>
      <c r="JHR85" s="376"/>
      <c r="JHS85" s="376"/>
      <c r="JHT85" s="381"/>
      <c r="JHU85" s="381"/>
      <c r="JHV85" s="382"/>
      <c r="JHW85" s="383"/>
      <c r="JHX85" s="383"/>
      <c r="JHY85" s="383"/>
      <c r="JHZ85" s="383"/>
      <c r="JIA85" s="383"/>
      <c r="JIB85" s="383"/>
      <c r="JIC85" s="380"/>
      <c r="JID85" s="376"/>
      <c r="JIE85" s="376"/>
      <c r="JIF85" s="381"/>
      <c r="JIG85" s="381"/>
      <c r="JIH85" s="382"/>
      <c r="JII85" s="383"/>
      <c r="JIJ85" s="383"/>
      <c r="JIK85" s="383"/>
      <c r="JIL85" s="383"/>
      <c r="JIM85" s="383"/>
      <c r="JIN85" s="383"/>
      <c r="JIO85" s="380"/>
      <c r="JIP85" s="376"/>
      <c r="JIQ85" s="376"/>
      <c r="JIR85" s="381"/>
      <c r="JIS85" s="381"/>
      <c r="JIT85" s="382"/>
      <c r="JIU85" s="383"/>
      <c r="JIV85" s="383"/>
      <c r="JIW85" s="383"/>
      <c r="JIX85" s="383"/>
      <c r="JIY85" s="383"/>
      <c r="JIZ85" s="383"/>
      <c r="JJA85" s="380"/>
      <c r="JJB85" s="376"/>
      <c r="JJC85" s="376"/>
      <c r="JJD85" s="381"/>
      <c r="JJE85" s="381"/>
      <c r="JJF85" s="382"/>
      <c r="JJG85" s="383"/>
      <c r="JJH85" s="383"/>
      <c r="JJI85" s="383"/>
      <c r="JJJ85" s="383"/>
      <c r="JJK85" s="383"/>
      <c r="JJL85" s="383"/>
      <c r="JJM85" s="380"/>
      <c r="JJN85" s="376"/>
      <c r="JJO85" s="376"/>
      <c r="JJP85" s="381"/>
      <c r="JJQ85" s="381"/>
      <c r="JJR85" s="382"/>
      <c r="JJS85" s="383"/>
      <c r="JJT85" s="383"/>
      <c r="JJU85" s="383"/>
      <c r="JJV85" s="383"/>
      <c r="JJW85" s="383"/>
      <c r="JJX85" s="383"/>
      <c r="JJY85" s="380"/>
      <c r="JJZ85" s="376"/>
      <c r="JKA85" s="376"/>
      <c r="JKB85" s="381"/>
      <c r="JKC85" s="381"/>
      <c r="JKD85" s="382"/>
      <c r="JKE85" s="383"/>
      <c r="JKF85" s="383"/>
      <c r="JKG85" s="383"/>
      <c r="JKH85" s="383"/>
      <c r="JKI85" s="383"/>
      <c r="JKJ85" s="383"/>
      <c r="JKK85" s="380"/>
      <c r="JKL85" s="376"/>
      <c r="JKM85" s="376"/>
      <c r="JKN85" s="381"/>
      <c r="JKO85" s="381"/>
      <c r="JKP85" s="382"/>
      <c r="JKQ85" s="383"/>
      <c r="JKR85" s="383"/>
      <c r="JKS85" s="383"/>
      <c r="JKT85" s="383"/>
      <c r="JKU85" s="383"/>
      <c r="JKV85" s="383"/>
      <c r="JKW85" s="380"/>
      <c r="JKX85" s="376"/>
      <c r="JKY85" s="376"/>
      <c r="JKZ85" s="381"/>
      <c r="JLA85" s="381"/>
      <c r="JLB85" s="382"/>
      <c r="JLC85" s="383"/>
      <c r="JLD85" s="383"/>
      <c r="JLE85" s="383"/>
      <c r="JLF85" s="383"/>
      <c r="JLG85" s="383"/>
      <c r="JLH85" s="383"/>
      <c r="JLI85" s="380"/>
      <c r="JLJ85" s="376"/>
      <c r="JLK85" s="376"/>
      <c r="JLL85" s="381"/>
      <c r="JLM85" s="381"/>
      <c r="JLN85" s="382"/>
      <c r="JLO85" s="383"/>
      <c r="JLP85" s="383"/>
      <c r="JLQ85" s="383"/>
      <c r="JLR85" s="383"/>
      <c r="JLS85" s="383"/>
      <c r="JLT85" s="383"/>
      <c r="JLU85" s="380"/>
      <c r="JLV85" s="376"/>
      <c r="JLW85" s="376"/>
      <c r="JLX85" s="381"/>
      <c r="JLY85" s="381"/>
      <c r="JLZ85" s="382"/>
      <c r="JMA85" s="383"/>
      <c r="JMB85" s="383"/>
      <c r="JMC85" s="383"/>
      <c r="JMD85" s="383"/>
      <c r="JME85" s="383"/>
      <c r="JMF85" s="383"/>
      <c r="JMG85" s="380"/>
      <c r="JMH85" s="376"/>
      <c r="JMI85" s="376"/>
      <c r="JMJ85" s="381"/>
      <c r="JMK85" s="381"/>
      <c r="JML85" s="382"/>
      <c r="JMM85" s="383"/>
      <c r="JMN85" s="383"/>
      <c r="JMO85" s="383"/>
      <c r="JMP85" s="383"/>
      <c r="JMQ85" s="383"/>
      <c r="JMR85" s="383"/>
      <c r="JMS85" s="380"/>
      <c r="JMT85" s="376"/>
      <c r="JMU85" s="376"/>
      <c r="JMV85" s="381"/>
      <c r="JMW85" s="381"/>
      <c r="JMX85" s="382"/>
      <c r="JMY85" s="383"/>
      <c r="JMZ85" s="383"/>
      <c r="JNA85" s="383"/>
      <c r="JNB85" s="383"/>
      <c r="JNC85" s="383"/>
      <c r="JND85" s="383"/>
      <c r="JNE85" s="380"/>
      <c r="JNF85" s="376"/>
      <c r="JNG85" s="376"/>
      <c r="JNH85" s="381"/>
      <c r="JNI85" s="381"/>
      <c r="JNJ85" s="382"/>
      <c r="JNK85" s="383"/>
      <c r="JNL85" s="383"/>
      <c r="JNM85" s="383"/>
      <c r="JNN85" s="383"/>
      <c r="JNO85" s="383"/>
      <c r="JNP85" s="383"/>
      <c r="JNQ85" s="380"/>
      <c r="JNR85" s="376"/>
      <c r="JNS85" s="376"/>
      <c r="JNT85" s="381"/>
      <c r="JNU85" s="381"/>
      <c r="JNV85" s="382"/>
      <c r="JNW85" s="383"/>
      <c r="JNX85" s="383"/>
      <c r="JNY85" s="383"/>
      <c r="JNZ85" s="383"/>
      <c r="JOA85" s="383"/>
      <c r="JOB85" s="383"/>
      <c r="JOC85" s="380"/>
      <c r="JOD85" s="376"/>
      <c r="JOE85" s="376"/>
      <c r="JOF85" s="381"/>
      <c r="JOG85" s="381"/>
      <c r="JOH85" s="382"/>
      <c r="JOI85" s="383"/>
      <c r="JOJ85" s="383"/>
      <c r="JOK85" s="383"/>
      <c r="JOL85" s="383"/>
      <c r="JOM85" s="383"/>
      <c r="JON85" s="383"/>
      <c r="JOO85" s="380"/>
      <c r="JOP85" s="376"/>
      <c r="JOQ85" s="376"/>
      <c r="JOR85" s="381"/>
      <c r="JOS85" s="381"/>
      <c r="JOT85" s="382"/>
      <c r="JOU85" s="383"/>
      <c r="JOV85" s="383"/>
      <c r="JOW85" s="383"/>
      <c r="JOX85" s="383"/>
      <c r="JOY85" s="383"/>
      <c r="JOZ85" s="383"/>
      <c r="JPA85" s="380"/>
      <c r="JPB85" s="376"/>
      <c r="JPC85" s="376"/>
      <c r="JPD85" s="381"/>
      <c r="JPE85" s="381"/>
      <c r="JPF85" s="382"/>
      <c r="JPG85" s="383"/>
      <c r="JPH85" s="383"/>
      <c r="JPI85" s="383"/>
      <c r="JPJ85" s="383"/>
      <c r="JPK85" s="383"/>
      <c r="JPL85" s="383"/>
      <c r="JPM85" s="380"/>
      <c r="JPN85" s="376"/>
      <c r="JPO85" s="376"/>
      <c r="JPP85" s="381"/>
      <c r="JPQ85" s="381"/>
      <c r="JPR85" s="382"/>
      <c r="JPS85" s="383"/>
      <c r="JPT85" s="383"/>
      <c r="JPU85" s="383"/>
      <c r="JPV85" s="383"/>
      <c r="JPW85" s="383"/>
      <c r="JPX85" s="383"/>
      <c r="JPY85" s="380"/>
      <c r="JPZ85" s="376"/>
      <c r="JQA85" s="376"/>
      <c r="JQB85" s="381"/>
      <c r="JQC85" s="381"/>
      <c r="JQD85" s="382"/>
      <c r="JQE85" s="383"/>
      <c r="JQF85" s="383"/>
      <c r="JQG85" s="383"/>
      <c r="JQH85" s="383"/>
      <c r="JQI85" s="383"/>
      <c r="JQJ85" s="383"/>
      <c r="JQK85" s="380"/>
      <c r="JQL85" s="376"/>
      <c r="JQM85" s="376"/>
      <c r="JQN85" s="381"/>
      <c r="JQO85" s="381"/>
      <c r="JQP85" s="382"/>
      <c r="JQQ85" s="383"/>
      <c r="JQR85" s="383"/>
      <c r="JQS85" s="383"/>
      <c r="JQT85" s="383"/>
      <c r="JQU85" s="383"/>
      <c r="JQV85" s="383"/>
      <c r="JQW85" s="380"/>
      <c r="JQX85" s="376"/>
      <c r="JQY85" s="376"/>
      <c r="JQZ85" s="381"/>
      <c r="JRA85" s="381"/>
      <c r="JRB85" s="382"/>
      <c r="JRC85" s="383"/>
      <c r="JRD85" s="383"/>
      <c r="JRE85" s="383"/>
      <c r="JRF85" s="383"/>
      <c r="JRG85" s="383"/>
      <c r="JRH85" s="383"/>
      <c r="JRI85" s="380"/>
      <c r="JRJ85" s="376"/>
      <c r="JRK85" s="376"/>
      <c r="JRL85" s="381"/>
      <c r="JRM85" s="381"/>
      <c r="JRN85" s="382"/>
      <c r="JRO85" s="383"/>
      <c r="JRP85" s="383"/>
      <c r="JRQ85" s="383"/>
      <c r="JRR85" s="383"/>
      <c r="JRS85" s="383"/>
      <c r="JRT85" s="383"/>
      <c r="JRU85" s="380"/>
      <c r="JRV85" s="376"/>
      <c r="JRW85" s="376"/>
      <c r="JRX85" s="381"/>
      <c r="JRY85" s="381"/>
      <c r="JRZ85" s="382"/>
      <c r="JSA85" s="383"/>
      <c r="JSB85" s="383"/>
      <c r="JSC85" s="383"/>
      <c r="JSD85" s="383"/>
      <c r="JSE85" s="383"/>
      <c r="JSF85" s="383"/>
      <c r="JSG85" s="380"/>
      <c r="JSH85" s="376"/>
      <c r="JSI85" s="376"/>
      <c r="JSJ85" s="381"/>
      <c r="JSK85" s="381"/>
      <c r="JSL85" s="382"/>
      <c r="JSM85" s="383"/>
      <c r="JSN85" s="383"/>
      <c r="JSO85" s="383"/>
      <c r="JSP85" s="383"/>
      <c r="JSQ85" s="383"/>
      <c r="JSR85" s="383"/>
      <c r="JSS85" s="380"/>
      <c r="JST85" s="376"/>
      <c r="JSU85" s="376"/>
      <c r="JSV85" s="381"/>
      <c r="JSW85" s="381"/>
      <c r="JSX85" s="382"/>
      <c r="JSY85" s="383"/>
      <c r="JSZ85" s="383"/>
      <c r="JTA85" s="383"/>
      <c r="JTB85" s="383"/>
      <c r="JTC85" s="383"/>
      <c r="JTD85" s="383"/>
      <c r="JTE85" s="380"/>
      <c r="JTF85" s="376"/>
      <c r="JTG85" s="376"/>
      <c r="JTH85" s="381"/>
      <c r="JTI85" s="381"/>
      <c r="JTJ85" s="382"/>
      <c r="JTK85" s="383"/>
      <c r="JTL85" s="383"/>
      <c r="JTM85" s="383"/>
      <c r="JTN85" s="383"/>
      <c r="JTO85" s="383"/>
      <c r="JTP85" s="383"/>
      <c r="JTQ85" s="380"/>
      <c r="JTR85" s="376"/>
      <c r="JTS85" s="376"/>
      <c r="JTT85" s="381"/>
      <c r="JTU85" s="381"/>
      <c r="JTV85" s="382"/>
      <c r="JTW85" s="383"/>
      <c r="JTX85" s="383"/>
      <c r="JTY85" s="383"/>
      <c r="JTZ85" s="383"/>
      <c r="JUA85" s="383"/>
      <c r="JUB85" s="383"/>
      <c r="JUC85" s="380"/>
      <c r="JUD85" s="376"/>
      <c r="JUE85" s="376"/>
      <c r="JUF85" s="381"/>
      <c r="JUG85" s="381"/>
      <c r="JUH85" s="382"/>
      <c r="JUI85" s="383"/>
      <c r="JUJ85" s="383"/>
      <c r="JUK85" s="383"/>
      <c r="JUL85" s="383"/>
      <c r="JUM85" s="383"/>
      <c r="JUN85" s="383"/>
      <c r="JUO85" s="380"/>
      <c r="JUP85" s="376"/>
      <c r="JUQ85" s="376"/>
      <c r="JUR85" s="381"/>
      <c r="JUS85" s="381"/>
      <c r="JUT85" s="382"/>
      <c r="JUU85" s="383"/>
      <c r="JUV85" s="383"/>
      <c r="JUW85" s="383"/>
      <c r="JUX85" s="383"/>
      <c r="JUY85" s="383"/>
      <c r="JUZ85" s="383"/>
      <c r="JVA85" s="380"/>
      <c r="JVB85" s="376"/>
      <c r="JVC85" s="376"/>
      <c r="JVD85" s="381"/>
      <c r="JVE85" s="381"/>
      <c r="JVF85" s="382"/>
      <c r="JVG85" s="383"/>
      <c r="JVH85" s="383"/>
      <c r="JVI85" s="383"/>
      <c r="JVJ85" s="383"/>
      <c r="JVK85" s="383"/>
      <c r="JVL85" s="383"/>
      <c r="JVM85" s="380"/>
      <c r="JVN85" s="376"/>
      <c r="JVO85" s="376"/>
      <c r="JVP85" s="381"/>
      <c r="JVQ85" s="381"/>
      <c r="JVR85" s="382"/>
      <c r="JVS85" s="383"/>
      <c r="JVT85" s="383"/>
      <c r="JVU85" s="383"/>
      <c r="JVV85" s="383"/>
      <c r="JVW85" s="383"/>
      <c r="JVX85" s="383"/>
      <c r="JVY85" s="380"/>
      <c r="JVZ85" s="376"/>
      <c r="JWA85" s="376"/>
      <c r="JWB85" s="381"/>
      <c r="JWC85" s="381"/>
      <c r="JWD85" s="382"/>
      <c r="JWE85" s="383"/>
      <c r="JWF85" s="383"/>
      <c r="JWG85" s="383"/>
      <c r="JWH85" s="383"/>
      <c r="JWI85" s="383"/>
      <c r="JWJ85" s="383"/>
      <c r="JWK85" s="380"/>
      <c r="JWL85" s="376"/>
      <c r="JWM85" s="376"/>
      <c r="JWN85" s="381"/>
      <c r="JWO85" s="381"/>
      <c r="JWP85" s="382"/>
      <c r="JWQ85" s="383"/>
      <c r="JWR85" s="383"/>
      <c r="JWS85" s="383"/>
      <c r="JWT85" s="383"/>
      <c r="JWU85" s="383"/>
      <c r="JWV85" s="383"/>
      <c r="JWW85" s="380"/>
      <c r="JWX85" s="376"/>
      <c r="JWY85" s="376"/>
      <c r="JWZ85" s="381"/>
      <c r="JXA85" s="381"/>
      <c r="JXB85" s="382"/>
      <c r="JXC85" s="383"/>
      <c r="JXD85" s="383"/>
      <c r="JXE85" s="383"/>
      <c r="JXF85" s="383"/>
      <c r="JXG85" s="383"/>
      <c r="JXH85" s="383"/>
      <c r="JXI85" s="380"/>
      <c r="JXJ85" s="376"/>
      <c r="JXK85" s="376"/>
      <c r="JXL85" s="381"/>
      <c r="JXM85" s="381"/>
      <c r="JXN85" s="382"/>
      <c r="JXO85" s="383"/>
      <c r="JXP85" s="383"/>
      <c r="JXQ85" s="383"/>
      <c r="JXR85" s="383"/>
      <c r="JXS85" s="383"/>
      <c r="JXT85" s="383"/>
      <c r="JXU85" s="380"/>
      <c r="JXV85" s="376"/>
      <c r="JXW85" s="376"/>
      <c r="JXX85" s="381"/>
      <c r="JXY85" s="381"/>
      <c r="JXZ85" s="382"/>
      <c r="JYA85" s="383"/>
      <c r="JYB85" s="383"/>
      <c r="JYC85" s="383"/>
      <c r="JYD85" s="383"/>
      <c r="JYE85" s="383"/>
      <c r="JYF85" s="383"/>
      <c r="JYG85" s="380"/>
      <c r="JYH85" s="376"/>
      <c r="JYI85" s="376"/>
      <c r="JYJ85" s="381"/>
      <c r="JYK85" s="381"/>
      <c r="JYL85" s="382"/>
      <c r="JYM85" s="383"/>
      <c r="JYN85" s="383"/>
      <c r="JYO85" s="383"/>
      <c r="JYP85" s="383"/>
      <c r="JYQ85" s="383"/>
      <c r="JYR85" s="383"/>
      <c r="JYS85" s="380"/>
      <c r="JYT85" s="376"/>
      <c r="JYU85" s="376"/>
      <c r="JYV85" s="381"/>
      <c r="JYW85" s="381"/>
      <c r="JYX85" s="382"/>
      <c r="JYY85" s="383"/>
      <c r="JYZ85" s="383"/>
      <c r="JZA85" s="383"/>
      <c r="JZB85" s="383"/>
      <c r="JZC85" s="383"/>
      <c r="JZD85" s="383"/>
      <c r="JZE85" s="380"/>
      <c r="JZF85" s="376"/>
      <c r="JZG85" s="376"/>
      <c r="JZH85" s="381"/>
      <c r="JZI85" s="381"/>
      <c r="JZJ85" s="382"/>
      <c r="JZK85" s="383"/>
      <c r="JZL85" s="383"/>
      <c r="JZM85" s="383"/>
      <c r="JZN85" s="383"/>
      <c r="JZO85" s="383"/>
      <c r="JZP85" s="383"/>
      <c r="JZQ85" s="380"/>
      <c r="JZR85" s="376"/>
      <c r="JZS85" s="376"/>
      <c r="JZT85" s="381"/>
      <c r="JZU85" s="381"/>
      <c r="JZV85" s="382"/>
      <c r="JZW85" s="383"/>
      <c r="JZX85" s="383"/>
      <c r="JZY85" s="383"/>
      <c r="JZZ85" s="383"/>
      <c r="KAA85" s="383"/>
      <c r="KAB85" s="383"/>
      <c r="KAC85" s="380"/>
      <c r="KAD85" s="376"/>
      <c r="KAE85" s="376"/>
      <c r="KAF85" s="381"/>
      <c r="KAG85" s="381"/>
      <c r="KAH85" s="382"/>
      <c r="KAI85" s="383"/>
      <c r="KAJ85" s="383"/>
      <c r="KAK85" s="383"/>
      <c r="KAL85" s="383"/>
      <c r="KAM85" s="383"/>
      <c r="KAN85" s="383"/>
      <c r="KAO85" s="380"/>
      <c r="KAP85" s="376"/>
      <c r="KAQ85" s="376"/>
      <c r="KAR85" s="381"/>
      <c r="KAS85" s="381"/>
      <c r="KAT85" s="382"/>
      <c r="KAU85" s="383"/>
      <c r="KAV85" s="383"/>
      <c r="KAW85" s="383"/>
      <c r="KAX85" s="383"/>
      <c r="KAY85" s="383"/>
      <c r="KAZ85" s="383"/>
      <c r="KBA85" s="380"/>
      <c r="KBB85" s="376"/>
      <c r="KBC85" s="376"/>
      <c r="KBD85" s="381"/>
      <c r="KBE85" s="381"/>
      <c r="KBF85" s="382"/>
      <c r="KBG85" s="383"/>
      <c r="KBH85" s="383"/>
      <c r="KBI85" s="383"/>
      <c r="KBJ85" s="383"/>
      <c r="KBK85" s="383"/>
      <c r="KBL85" s="383"/>
      <c r="KBM85" s="380"/>
      <c r="KBN85" s="376"/>
      <c r="KBO85" s="376"/>
      <c r="KBP85" s="381"/>
      <c r="KBQ85" s="381"/>
      <c r="KBR85" s="382"/>
      <c r="KBS85" s="383"/>
      <c r="KBT85" s="383"/>
      <c r="KBU85" s="383"/>
      <c r="KBV85" s="383"/>
      <c r="KBW85" s="383"/>
      <c r="KBX85" s="383"/>
      <c r="KBY85" s="380"/>
      <c r="KBZ85" s="376"/>
      <c r="KCA85" s="376"/>
      <c r="KCB85" s="381"/>
      <c r="KCC85" s="381"/>
      <c r="KCD85" s="382"/>
      <c r="KCE85" s="383"/>
      <c r="KCF85" s="383"/>
      <c r="KCG85" s="383"/>
      <c r="KCH85" s="383"/>
      <c r="KCI85" s="383"/>
      <c r="KCJ85" s="383"/>
      <c r="KCK85" s="380"/>
      <c r="KCL85" s="376"/>
      <c r="KCM85" s="376"/>
      <c r="KCN85" s="381"/>
      <c r="KCO85" s="381"/>
      <c r="KCP85" s="382"/>
      <c r="KCQ85" s="383"/>
      <c r="KCR85" s="383"/>
      <c r="KCS85" s="383"/>
      <c r="KCT85" s="383"/>
      <c r="KCU85" s="383"/>
      <c r="KCV85" s="383"/>
      <c r="KCW85" s="380"/>
      <c r="KCX85" s="376"/>
      <c r="KCY85" s="376"/>
      <c r="KCZ85" s="381"/>
      <c r="KDA85" s="381"/>
      <c r="KDB85" s="382"/>
      <c r="KDC85" s="383"/>
      <c r="KDD85" s="383"/>
      <c r="KDE85" s="383"/>
      <c r="KDF85" s="383"/>
      <c r="KDG85" s="383"/>
      <c r="KDH85" s="383"/>
      <c r="KDI85" s="380"/>
      <c r="KDJ85" s="376"/>
      <c r="KDK85" s="376"/>
      <c r="KDL85" s="381"/>
      <c r="KDM85" s="381"/>
      <c r="KDN85" s="382"/>
      <c r="KDO85" s="383"/>
      <c r="KDP85" s="383"/>
      <c r="KDQ85" s="383"/>
      <c r="KDR85" s="383"/>
      <c r="KDS85" s="383"/>
      <c r="KDT85" s="383"/>
      <c r="KDU85" s="380"/>
      <c r="KDV85" s="376"/>
      <c r="KDW85" s="376"/>
      <c r="KDX85" s="381"/>
      <c r="KDY85" s="381"/>
      <c r="KDZ85" s="382"/>
      <c r="KEA85" s="383"/>
      <c r="KEB85" s="383"/>
      <c r="KEC85" s="383"/>
      <c r="KED85" s="383"/>
      <c r="KEE85" s="383"/>
      <c r="KEF85" s="383"/>
      <c r="KEG85" s="380"/>
      <c r="KEH85" s="376"/>
      <c r="KEI85" s="376"/>
      <c r="KEJ85" s="381"/>
      <c r="KEK85" s="381"/>
      <c r="KEL85" s="382"/>
      <c r="KEM85" s="383"/>
      <c r="KEN85" s="383"/>
      <c r="KEO85" s="383"/>
      <c r="KEP85" s="383"/>
      <c r="KEQ85" s="383"/>
      <c r="KER85" s="383"/>
      <c r="KES85" s="380"/>
      <c r="KET85" s="376"/>
      <c r="KEU85" s="376"/>
      <c r="KEV85" s="381"/>
      <c r="KEW85" s="381"/>
      <c r="KEX85" s="382"/>
      <c r="KEY85" s="383"/>
      <c r="KEZ85" s="383"/>
      <c r="KFA85" s="383"/>
      <c r="KFB85" s="383"/>
      <c r="KFC85" s="383"/>
      <c r="KFD85" s="383"/>
      <c r="KFE85" s="380"/>
      <c r="KFF85" s="376"/>
      <c r="KFG85" s="376"/>
      <c r="KFH85" s="381"/>
      <c r="KFI85" s="381"/>
      <c r="KFJ85" s="382"/>
      <c r="KFK85" s="383"/>
      <c r="KFL85" s="383"/>
      <c r="KFM85" s="383"/>
      <c r="KFN85" s="383"/>
      <c r="KFO85" s="383"/>
      <c r="KFP85" s="383"/>
      <c r="KFQ85" s="380"/>
      <c r="KFR85" s="376"/>
      <c r="KFS85" s="376"/>
      <c r="KFT85" s="381"/>
      <c r="KFU85" s="381"/>
      <c r="KFV85" s="382"/>
      <c r="KFW85" s="383"/>
      <c r="KFX85" s="383"/>
      <c r="KFY85" s="383"/>
      <c r="KFZ85" s="383"/>
      <c r="KGA85" s="383"/>
      <c r="KGB85" s="383"/>
      <c r="KGC85" s="380"/>
      <c r="KGD85" s="376"/>
      <c r="KGE85" s="376"/>
      <c r="KGF85" s="381"/>
      <c r="KGG85" s="381"/>
      <c r="KGH85" s="382"/>
      <c r="KGI85" s="383"/>
      <c r="KGJ85" s="383"/>
      <c r="KGK85" s="383"/>
      <c r="KGL85" s="383"/>
      <c r="KGM85" s="383"/>
      <c r="KGN85" s="383"/>
      <c r="KGO85" s="380"/>
      <c r="KGP85" s="376"/>
      <c r="KGQ85" s="376"/>
      <c r="KGR85" s="381"/>
      <c r="KGS85" s="381"/>
      <c r="KGT85" s="382"/>
      <c r="KGU85" s="383"/>
      <c r="KGV85" s="383"/>
      <c r="KGW85" s="383"/>
      <c r="KGX85" s="383"/>
      <c r="KGY85" s="383"/>
      <c r="KGZ85" s="383"/>
      <c r="KHA85" s="380"/>
      <c r="KHB85" s="376"/>
      <c r="KHC85" s="376"/>
      <c r="KHD85" s="381"/>
      <c r="KHE85" s="381"/>
      <c r="KHF85" s="382"/>
      <c r="KHG85" s="383"/>
      <c r="KHH85" s="383"/>
      <c r="KHI85" s="383"/>
      <c r="KHJ85" s="383"/>
      <c r="KHK85" s="383"/>
      <c r="KHL85" s="383"/>
      <c r="KHM85" s="380"/>
      <c r="KHN85" s="376"/>
      <c r="KHO85" s="376"/>
      <c r="KHP85" s="381"/>
      <c r="KHQ85" s="381"/>
      <c r="KHR85" s="382"/>
      <c r="KHS85" s="383"/>
      <c r="KHT85" s="383"/>
      <c r="KHU85" s="383"/>
      <c r="KHV85" s="383"/>
      <c r="KHW85" s="383"/>
      <c r="KHX85" s="383"/>
      <c r="KHY85" s="380"/>
      <c r="KHZ85" s="376"/>
      <c r="KIA85" s="376"/>
      <c r="KIB85" s="381"/>
      <c r="KIC85" s="381"/>
      <c r="KID85" s="382"/>
      <c r="KIE85" s="383"/>
      <c r="KIF85" s="383"/>
      <c r="KIG85" s="383"/>
      <c r="KIH85" s="383"/>
      <c r="KII85" s="383"/>
      <c r="KIJ85" s="383"/>
      <c r="KIK85" s="380"/>
      <c r="KIL85" s="376"/>
      <c r="KIM85" s="376"/>
      <c r="KIN85" s="381"/>
      <c r="KIO85" s="381"/>
      <c r="KIP85" s="382"/>
      <c r="KIQ85" s="383"/>
      <c r="KIR85" s="383"/>
      <c r="KIS85" s="383"/>
      <c r="KIT85" s="383"/>
      <c r="KIU85" s="383"/>
      <c r="KIV85" s="383"/>
      <c r="KIW85" s="380"/>
      <c r="KIX85" s="376"/>
      <c r="KIY85" s="376"/>
      <c r="KIZ85" s="381"/>
      <c r="KJA85" s="381"/>
      <c r="KJB85" s="382"/>
      <c r="KJC85" s="383"/>
      <c r="KJD85" s="383"/>
      <c r="KJE85" s="383"/>
      <c r="KJF85" s="383"/>
      <c r="KJG85" s="383"/>
      <c r="KJH85" s="383"/>
      <c r="KJI85" s="380"/>
      <c r="KJJ85" s="376"/>
      <c r="KJK85" s="376"/>
      <c r="KJL85" s="381"/>
      <c r="KJM85" s="381"/>
      <c r="KJN85" s="382"/>
      <c r="KJO85" s="383"/>
      <c r="KJP85" s="383"/>
      <c r="KJQ85" s="383"/>
      <c r="KJR85" s="383"/>
      <c r="KJS85" s="383"/>
      <c r="KJT85" s="383"/>
      <c r="KJU85" s="380"/>
      <c r="KJV85" s="376"/>
      <c r="KJW85" s="376"/>
      <c r="KJX85" s="381"/>
      <c r="KJY85" s="381"/>
      <c r="KJZ85" s="382"/>
      <c r="KKA85" s="383"/>
      <c r="KKB85" s="383"/>
      <c r="KKC85" s="383"/>
      <c r="KKD85" s="383"/>
      <c r="KKE85" s="383"/>
      <c r="KKF85" s="383"/>
      <c r="KKG85" s="380"/>
      <c r="KKH85" s="376"/>
      <c r="KKI85" s="376"/>
      <c r="KKJ85" s="381"/>
      <c r="KKK85" s="381"/>
      <c r="KKL85" s="382"/>
      <c r="KKM85" s="383"/>
      <c r="KKN85" s="383"/>
      <c r="KKO85" s="383"/>
      <c r="KKP85" s="383"/>
      <c r="KKQ85" s="383"/>
      <c r="KKR85" s="383"/>
      <c r="KKS85" s="380"/>
      <c r="KKT85" s="376"/>
      <c r="KKU85" s="376"/>
      <c r="KKV85" s="381"/>
      <c r="KKW85" s="381"/>
      <c r="KKX85" s="382"/>
      <c r="KKY85" s="383"/>
      <c r="KKZ85" s="383"/>
      <c r="KLA85" s="383"/>
      <c r="KLB85" s="383"/>
      <c r="KLC85" s="383"/>
      <c r="KLD85" s="383"/>
      <c r="KLE85" s="380"/>
      <c r="KLF85" s="376"/>
      <c r="KLG85" s="376"/>
      <c r="KLH85" s="381"/>
      <c r="KLI85" s="381"/>
      <c r="KLJ85" s="382"/>
      <c r="KLK85" s="383"/>
      <c r="KLL85" s="383"/>
      <c r="KLM85" s="383"/>
      <c r="KLN85" s="383"/>
      <c r="KLO85" s="383"/>
      <c r="KLP85" s="383"/>
      <c r="KLQ85" s="380"/>
      <c r="KLR85" s="376"/>
      <c r="KLS85" s="376"/>
      <c r="KLT85" s="381"/>
      <c r="KLU85" s="381"/>
      <c r="KLV85" s="382"/>
      <c r="KLW85" s="383"/>
      <c r="KLX85" s="383"/>
      <c r="KLY85" s="383"/>
      <c r="KLZ85" s="383"/>
      <c r="KMA85" s="383"/>
      <c r="KMB85" s="383"/>
      <c r="KMC85" s="380"/>
      <c r="KMD85" s="376"/>
      <c r="KME85" s="376"/>
      <c r="KMF85" s="381"/>
      <c r="KMG85" s="381"/>
      <c r="KMH85" s="382"/>
      <c r="KMI85" s="383"/>
      <c r="KMJ85" s="383"/>
      <c r="KMK85" s="383"/>
      <c r="KML85" s="383"/>
      <c r="KMM85" s="383"/>
      <c r="KMN85" s="383"/>
      <c r="KMO85" s="380"/>
      <c r="KMP85" s="376"/>
      <c r="KMQ85" s="376"/>
      <c r="KMR85" s="381"/>
      <c r="KMS85" s="381"/>
      <c r="KMT85" s="382"/>
      <c r="KMU85" s="383"/>
      <c r="KMV85" s="383"/>
      <c r="KMW85" s="383"/>
      <c r="KMX85" s="383"/>
      <c r="KMY85" s="383"/>
      <c r="KMZ85" s="383"/>
      <c r="KNA85" s="380"/>
      <c r="KNB85" s="376"/>
      <c r="KNC85" s="376"/>
      <c r="KND85" s="381"/>
      <c r="KNE85" s="381"/>
      <c r="KNF85" s="382"/>
      <c r="KNG85" s="383"/>
      <c r="KNH85" s="383"/>
      <c r="KNI85" s="383"/>
      <c r="KNJ85" s="383"/>
      <c r="KNK85" s="383"/>
      <c r="KNL85" s="383"/>
      <c r="KNM85" s="380"/>
      <c r="KNN85" s="376"/>
      <c r="KNO85" s="376"/>
      <c r="KNP85" s="381"/>
      <c r="KNQ85" s="381"/>
      <c r="KNR85" s="382"/>
      <c r="KNS85" s="383"/>
      <c r="KNT85" s="383"/>
      <c r="KNU85" s="383"/>
      <c r="KNV85" s="383"/>
      <c r="KNW85" s="383"/>
      <c r="KNX85" s="383"/>
      <c r="KNY85" s="380"/>
      <c r="KNZ85" s="376"/>
      <c r="KOA85" s="376"/>
      <c r="KOB85" s="381"/>
      <c r="KOC85" s="381"/>
      <c r="KOD85" s="382"/>
      <c r="KOE85" s="383"/>
      <c r="KOF85" s="383"/>
      <c r="KOG85" s="383"/>
      <c r="KOH85" s="383"/>
      <c r="KOI85" s="383"/>
      <c r="KOJ85" s="383"/>
      <c r="KOK85" s="380"/>
      <c r="KOL85" s="376"/>
      <c r="KOM85" s="376"/>
      <c r="KON85" s="381"/>
      <c r="KOO85" s="381"/>
      <c r="KOP85" s="382"/>
      <c r="KOQ85" s="383"/>
      <c r="KOR85" s="383"/>
      <c r="KOS85" s="383"/>
      <c r="KOT85" s="383"/>
      <c r="KOU85" s="383"/>
      <c r="KOV85" s="383"/>
      <c r="KOW85" s="380"/>
      <c r="KOX85" s="376"/>
      <c r="KOY85" s="376"/>
      <c r="KOZ85" s="381"/>
      <c r="KPA85" s="381"/>
      <c r="KPB85" s="382"/>
      <c r="KPC85" s="383"/>
      <c r="KPD85" s="383"/>
      <c r="KPE85" s="383"/>
      <c r="KPF85" s="383"/>
      <c r="KPG85" s="383"/>
      <c r="KPH85" s="383"/>
      <c r="KPI85" s="380"/>
      <c r="KPJ85" s="376"/>
      <c r="KPK85" s="376"/>
      <c r="KPL85" s="381"/>
      <c r="KPM85" s="381"/>
      <c r="KPN85" s="382"/>
      <c r="KPO85" s="383"/>
      <c r="KPP85" s="383"/>
      <c r="KPQ85" s="383"/>
      <c r="KPR85" s="383"/>
      <c r="KPS85" s="383"/>
      <c r="KPT85" s="383"/>
      <c r="KPU85" s="380"/>
      <c r="KPV85" s="376"/>
      <c r="KPW85" s="376"/>
      <c r="KPX85" s="381"/>
      <c r="KPY85" s="381"/>
      <c r="KPZ85" s="382"/>
      <c r="KQA85" s="383"/>
      <c r="KQB85" s="383"/>
      <c r="KQC85" s="383"/>
      <c r="KQD85" s="383"/>
      <c r="KQE85" s="383"/>
      <c r="KQF85" s="383"/>
      <c r="KQG85" s="380"/>
      <c r="KQH85" s="376"/>
      <c r="KQI85" s="376"/>
      <c r="KQJ85" s="381"/>
      <c r="KQK85" s="381"/>
      <c r="KQL85" s="382"/>
      <c r="KQM85" s="383"/>
      <c r="KQN85" s="383"/>
      <c r="KQO85" s="383"/>
      <c r="KQP85" s="383"/>
      <c r="KQQ85" s="383"/>
      <c r="KQR85" s="383"/>
      <c r="KQS85" s="380"/>
      <c r="KQT85" s="376"/>
      <c r="KQU85" s="376"/>
      <c r="KQV85" s="381"/>
      <c r="KQW85" s="381"/>
      <c r="KQX85" s="382"/>
      <c r="KQY85" s="383"/>
      <c r="KQZ85" s="383"/>
      <c r="KRA85" s="383"/>
      <c r="KRB85" s="383"/>
      <c r="KRC85" s="383"/>
      <c r="KRD85" s="383"/>
      <c r="KRE85" s="380"/>
      <c r="KRF85" s="376"/>
      <c r="KRG85" s="376"/>
      <c r="KRH85" s="381"/>
      <c r="KRI85" s="381"/>
      <c r="KRJ85" s="382"/>
      <c r="KRK85" s="383"/>
      <c r="KRL85" s="383"/>
      <c r="KRM85" s="383"/>
      <c r="KRN85" s="383"/>
      <c r="KRO85" s="383"/>
      <c r="KRP85" s="383"/>
      <c r="KRQ85" s="380"/>
      <c r="KRR85" s="376"/>
      <c r="KRS85" s="376"/>
      <c r="KRT85" s="381"/>
      <c r="KRU85" s="381"/>
      <c r="KRV85" s="382"/>
      <c r="KRW85" s="383"/>
      <c r="KRX85" s="383"/>
      <c r="KRY85" s="383"/>
      <c r="KRZ85" s="383"/>
      <c r="KSA85" s="383"/>
      <c r="KSB85" s="383"/>
      <c r="KSC85" s="380"/>
      <c r="KSD85" s="376"/>
      <c r="KSE85" s="376"/>
      <c r="KSF85" s="381"/>
      <c r="KSG85" s="381"/>
      <c r="KSH85" s="382"/>
      <c r="KSI85" s="383"/>
      <c r="KSJ85" s="383"/>
      <c r="KSK85" s="383"/>
      <c r="KSL85" s="383"/>
      <c r="KSM85" s="383"/>
      <c r="KSN85" s="383"/>
      <c r="KSO85" s="380"/>
      <c r="KSP85" s="376"/>
      <c r="KSQ85" s="376"/>
      <c r="KSR85" s="381"/>
      <c r="KSS85" s="381"/>
      <c r="KST85" s="382"/>
      <c r="KSU85" s="383"/>
      <c r="KSV85" s="383"/>
      <c r="KSW85" s="383"/>
      <c r="KSX85" s="383"/>
      <c r="KSY85" s="383"/>
      <c r="KSZ85" s="383"/>
      <c r="KTA85" s="380"/>
      <c r="KTB85" s="376"/>
      <c r="KTC85" s="376"/>
      <c r="KTD85" s="381"/>
      <c r="KTE85" s="381"/>
      <c r="KTF85" s="382"/>
      <c r="KTG85" s="383"/>
      <c r="KTH85" s="383"/>
      <c r="KTI85" s="383"/>
      <c r="KTJ85" s="383"/>
      <c r="KTK85" s="383"/>
      <c r="KTL85" s="383"/>
      <c r="KTM85" s="380"/>
      <c r="KTN85" s="376"/>
      <c r="KTO85" s="376"/>
      <c r="KTP85" s="381"/>
      <c r="KTQ85" s="381"/>
      <c r="KTR85" s="382"/>
      <c r="KTS85" s="383"/>
      <c r="KTT85" s="383"/>
      <c r="KTU85" s="383"/>
      <c r="KTV85" s="383"/>
      <c r="KTW85" s="383"/>
      <c r="KTX85" s="383"/>
      <c r="KTY85" s="380"/>
      <c r="KTZ85" s="376"/>
      <c r="KUA85" s="376"/>
      <c r="KUB85" s="381"/>
      <c r="KUC85" s="381"/>
      <c r="KUD85" s="382"/>
      <c r="KUE85" s="383"/>
      <c r="KUF85" s="383"/>
      <c r="KUG85" s="383"/>
      <c r="KUH85" s="383"/>
      <c r="KUI85" s="383"/>
      <c r="KUJ85" s="383"/>
      <c r="KUK85" s="380"/>
      <c r="KUL85" s="376"/>
      <c r="KUM85" s="376"/>
      <c r="KUN85" s="381"/>
      <c r="KUO85" s="381"/>
      <c r="KUP85" s="382"/>
      <c r="KUQ85" s="383"/>
      <c r="KUR85" s="383"/>
      <c r="KUS85" s="383"/>
      <c r="KUT85" s="383"/>
      <c r="KUU85" s="383"/>
      <c r="KUV85" s="383"/>
      <c r="KUW85" s="380"/>
      <c r="KUX85" s="376"/>
      <c r="KUY85" s="376"/>
      <c r="KUZ85" s="381"/>
      <c r="KVA85" s="381"/>
      <c r="KVB85" s="382"/>
      <c r="KVC85" s="383"/>
      <c r="KVD85" s="383"/>
      <c r="KVE85" s="383"/>
      <c r="KVF85" s="383"/>
      <c r="KVG85" s="383"/>
      <c r="KVH85" s="383"/>
      <c r="KVI85" s="380"/>
      <c r="KVJ85" s="376"/>
      <c r="KVK85" s="376"/>
      <c r="KVL85" s="381"/>
      <c r="KVM85" s="381"/>
      <c r="KVN85" s="382"/>
      <c r="KVO85" s="383"/>
      <c r="KVP85" s="383"/>
      <c r="KVQ85" s="383"/>
      <c r="KVR85" s="383"/>
      <c r="KVS85" s="383"/>
      <c r="KVT85" s="383"/>
      <c r="KVU85" s="380"/>
      <c r="KVV85" s="376"/>
      <c r="KVW85" s="376"/>
      <c r="KVX85" s="381"/>
      <c r="KVY85" s="381"/>
      <c r="KVZ85" s="382"/>
      <c r="KWA85" s="383"/>
      <c r="KWB85" s="383"/>
      <c r="KWC85" s="383"/>
      <c r="KWD85" s="383"/>
      <c r="KWE85" s="383"/>
      <c r="KWF85" s="383"/>
      <c r="KWG85" s="380"/>
      <c r="KWH85" s="376"/>
      <c r="KWI85" s="376"/>
      <c r="KWJ85" s="381"/>
      <c r="KWK85" s="381"/>
      <c r="KWL85" s="382"/>
      <c r="KWM85" s="383"/>
      <c r="KWN85" s="383"/>
      <c r="KWO85" s="383"/>
      <c r="KWP85" s="383"/>
      <c r="KWQ85" s="383"/>
      <c r="KWR85" s="383"/>
      <c r="KWS85" s="380"/>
      <c r="KWT85" s="376"/>
      <c r="KWU85" s="376"/>
      <c r="KWV85" s="381"/>
      <c r="KWW85" s="381"/>
      <c r="KWX85" s="382"/>
      <c r="KWY85" s="383"/>
      <c r="KWZ85" s="383"/>
      <c r="KXA85" s="383"/>
      <c r="KXB85" s="383"/>
      <c r="KXC85" s="383"/>
      <c r="KXD85" s="383"/>
      <c r="KXE85" s="380"/>
      <c r="KXF85" s="376"/>
      <c r="KXG85" s="376"/>
      <c r="KXH85" s="381"/>
      <c r="KXI85" s="381"/>
      <c r="KXJ85" s="382"/>
      <c r="KXK85" s="383"/>
      <c r="KXL85" s="383"/>
      <c r="KXM85" s="383"/>
      <c r="KXN85" s="383"/>
      <c r="KXO85" s="383"/>
      <c r="KXP85" s="383"/>
      <c r="KXQ85" s="380"/>
      <c r="KXR85" s="376"/>
      <c r="KXS85" s="376"/>
      <c r="KXT85" s="381"/>
      <c r="KXU85" s="381"/>
      <c r="KXV85" s="382"/>
      <c r="KXW85" s="383"/>
      <c r="KXX85" s="383"/>
      <c r="KXY85" s="383"/>
      <c r="KXZ85" s="383"/>
      <c r="KYA85" s="383"/>
      <c r="KYB85" s="383"/>
      <c r="KYC85" s="380"/>
      <c r="KYD85" s="376"/>
      <c r="KYE85" s="376"/>
      <c r="KYF85" s="381"/>
      <c r="KYG85" s="381"/>
      <c r="KYH85" s="382"/>
      <c r="KYI85" s="383"/>
      <c r="KYJ85" s="383"/>
      <c r="KYK85" s="383"/>
      <c r="KYL85" s="383"/>
      <c r="KYM85" s="383"/>
      <c r="KYN85" s="383"/>
      <c r="KYO85" s="380"/>
      <c r="KYP85" s="376"/>
      <c r="KYQ85" s="376"/>
      <c r="KYR85" s="381"/>
      <c r="KYS85" s="381"/>
      <c r="KYT85" s="382"/>
      <c r="KYU85" s="383"/>
      <c r="KYV85" s="383"/>
      <c r="KYW85" s="383"/>
      <c r="KYX85" s="383"/>
      <c r="KYY85" s="383"/>
      <c r="KYZ85" s="383"/>
      <c r="KZA85" s="380"/>
      <c r="KZB85" s="376"/>
      <c r="KZC85" s="376"/>
      <c r="KZD85" s="381"/>
      <c r="KZE85" s="381"/>
      <c r="KZF85" s="382"/>
      <c r="KZG85" s="383"/>
      <c r="KZH85" s="383"/>
      <c r="KZI85" s="383"/>
      <c r="KZJ85" s="383"/>
      <c r="KZK85" s="383"/>
      <c r="KZL85" s="383"/>
      <c r="KZM85" s="380"/>
      <c r="KZN85" s="376"/>
      <c r="KZO85" s="376"/>
      <c r="KZP85" s="381"/>
      <c r="KZQ85" s="381"/>
      <c r="KZR85" s="382"/>
      <c r="KZS85" s="383"/>
      <c r="KZT85" s="383"/>
      <c r="KZU85" s="383"/>
      <c r="KZV85" s="383"/>
      <c r="KZW85" s="383"/>
      <c r="KZX85" s="383"/>
      <c r="KZY85" s="380"/>
      <c r="KZZ85" s="376"/>
      <c r="LAA85" s="376"/>
      <c r="LAB85" s="381"/>
      <c r="LAC85" s="381"/>
      <c r="LAD85" s="382"/>
      <c r="LAE85" s="383"/>
      <c r="LAF85" s="383"/>
      <c r="LAG85" s="383"/>
      <c r="LAH85" s="383"/>
      <c r="LAI85" s="383"/>
      <c r="LAJ85" s="383"/>
      <c r="LAK85" s="380"/>
      <c r="LAL85" s="376"/>
      <c r="LAM85" s="376"/>
      <c r="LAN85" s="381"/>
      <c r="LAO85" s="381"/>
      <c r="LAP85" s="382"/>
      <c r="LAQ85" s="383"/>
      <c r="LAR85" s="383"/>
      <c r="LAS85" s="383"/>
      <c r="LAT85" s="383"/>
      <c r="LAU85" s="383"/>
      <c r="LAV85" s="383"/>
      <c r="LAW85" s="380"/>
      <c r="LAX85" s="376"/>
      <c r="LAY85" s="376"/>
      <c r="LAZ85" s="381"/>
      <c r="LBA85" s="381"/>
      <c r="LBB85" s="382"/>
      <c r="LBC85" s="383"/>
      <c r="LBD85" s="383"/>
      <c r="LBE85" s="383"/>
      <c r="LBF85" s="383"/>
      <c r="LBG85" s="383"/>
      <c r="LBH85" s="383"/>
      <c r="LBI85" s="380"/>
      <c r="LBJ85" s="376"/>
      <c r="LBK85" s="376"/>
      <c r="LBL85" s="381"/>
      <c r="LBM85" s="381"/>
      <c r="LBN85" s="382"/>
      <c r="LBO85" s="383"/>
      <c r="LBP85" s="383"/>
      <c r="LBQ85" s="383"/>
      <c r="LBR85" s="383"/>
      <c r="LBS85" s="383"/>
      <c r="LBT85" s="383"/>
      <c r="LBU85" s="380"/>
      <c r="LBV85" s="376"/>
      <c r="LBW85" s="376"/>
      <c r="LBX85" s="381"/>
      <c r="LBY85" s="381"/>
      <c r="LBZ85" s="382"/>
      <c r="LCA85" s="383"/>
      <c r="LCB85" s="383"/>
      <c r="LCC85" s="383"/>
      <c r="LCD85" s="383"/>
      <c r="LCE85" s="383"/>
      <c r="LCF85" s="383"/>
      <c r="LCG85" s="380"/>
      <c r="LCH85" s="376"/>
      <c r="LCI85" s="376"/>
      <c r="LCJ85" s="381"/>
      <c r="LCK85" s="381"/>
      <c r="LCL85" s="382"/>
      <c r="LCM85" s="383"/>
      <c r="LCN85" s="383"/>
      <c r="LCO85" s="383"/>
      <c r="LCP85" s="383"/>
      <c r="LCQ85" s="383"/>
      <c r="LCR85" s="383"/>
      <c r="LCS85" s="380"/>
      <c r="LCT85" s="376"/>
      <c r="LCU85" s="376"/>
      <c r="LCV85" s="381"/>
      <c r="LCW85" s="381"/>
      <c r="LCX85" s="382"/>
      <c r="LCY85" s="383"/>
      <c r="LCZ85" s="383"/>
      <c r="LDA85" s="383"/>
      <c r="LDB85" s="383"/>
      <c r="LDC85" s="383"/>
      <c r="LDD85" s="383"/>
      <c r="LDE85" s="380"/>
      <c r="LDF85" s="376"/>
      <c r="LDG85" s="376"/>
      <c r="LDH85" s="381"/>
      <c r="LDI85" s="381"/>
      <c r="LDJ85" s="382"/>
      <c r="LDK85" s="383"/>
      <c r="LDL85" s="383"/>
      <c r="LDM85" s="383"/>
      <c r="LDN85" s="383"/>
      <c r="LDO85" s="383"/>
      <c r="LDP85" s="383"/>
      <c r="LDQ85" s="380"/>
      <c r="LDR85" s="376"/>
      <c r="LDS85" s="376"/>
      <c r="LDT85" s="381"/>
      <c r="LDU85" s="381"/>
      <c r="LDV85" s="382"/>
      <c r="LDW85" s="383"/>
      <c r="LDX85" s="383"/>
      <c r="LDY85" s="383"/>
      <c r="LDZ85" s="383"/>
      <c r="LEA85" s="383"/>
      <c r="LEB85" s="383"/>
      <c r="LEC85" s="380"/>
      <c r="LED85" s="376"/>
      <c r="LEE85" s="376"/>
      <c r="LEF85" s="381"/>
      <c r="LEG85" s="381"/>
      <c r="LEH85" s="382"/>
      <c r="LEI85" s="383"/>
      <c r="LEJ85" s="383"/>
      <c r="LEK85" s="383"/>
      <c r="LEL85" s="383"/>
      <c r="LEM85" s="383"/>
      <c r="LEN85" s="383"/>
      <c r="LEO85" s="380"/>
      <c r="LEP85" s="376"/>
      <c r="LEQ85" s="376"/>
      <c r="LER85" s="381"/>
      <c r="LES85" s="381"/>
      <c r="LET85" s="382"/>
      <c r="LEU85" s="383"/>
      <c r="LEV85" s="383"/>
      <c r="LEW85" s="383"/>
      <c r="LEX85" s="383"/>
      <c r="LEY85" s="383"/>
      <c r="LEZ85" s="383"/>
      <c r="LFA85" s="380"/>
      <c r="LFB85" s="376"/>
      <c r="LFC85" s="376"/>
      <c r="LFD85" s="381"/>
      <c r="LFE85" s="381"/>
      <c r="LFF85" s="382"/>
      <c r="LFG85" s="383"/>
      <c r="LFH85" s="383"/>
      <c r="LFI85" s="383"/>
      <c r="LFJ85" s="383"/>
      <c r="LFK85" s="383"/>
      <c r="LFL85" s="383"/>
      <c r="LFM85" s="380"/>
      <c r="LFN85" s="376"/>
      <c r="LFO85" s="376"/>
      <c r="LFP85" s="381"/>
      <c r="LFQ85" s="381"/>
      <c r="LFR85" s="382"/>
      <c r="LFS85" s="383"/>
      <c r="LFT85" s="383"/>
      <c r="LFU85" s="383"/>
      <c r="LFV85" s="383"/>
      <c r="LFW85" s="383"/>
      <c r="LFX85" s="383"/>
      <c r="LFY85" s="380"/>
      <c r="LFZ85" s="376"/>
      <c r="LGA85" s="376"/>
      <c r="LGB85" s="381"/>
      <c r="LGC85" s="381"/>
      <c r="LGD85" s="382"/>
      <c r="LGE85" s="383"/>
      <c r="LGF85" s="383"/>
      <c r="LGG85" s="383"/>
      <c r="LGH85" s="383"/>
      <c r="LGI85" s="383"/>
      <c r="LGJ85" s="383"/>
      <c r="LGK85" s="380"/>
      <c r="LGL85" s="376"/>
      <c r="LGM85" s="376"/>
      <c r="LGN85" s="381"/>
      <c r="LGO85" s="381"/>
      <c r="LGP85" s="382"/>
      <c r="LGQ85" s="383"/>
      <c r="LGR85" s="383"/>
      <c r="LGS85" s="383"/>
      <c r="LGT85" s="383"/>
      <c r="LGU85" s="383"/>
      <c r="LGV85" s="383"/>
      <c r="LGW85" s="380"/>
      <c r="LGX85" s="376"/>
      <c r="LGY85" s="376"/>
      <c r="LGZ85" s="381"/>
      <c r="LHA85" s="381"/>
      <c r="LHB85" s="382"/>
      <c r="LHC85" s="383"/>
      <c r="LHD85" s="383"/>
      <c r="LHE85" s="383"/>
      <c r="LHF85" s="383"/>
      <c r="LHG85" s="383"/>
      <c r="LHH85" s="383"/>
      <c r="LHI85" s="380"/>
      <c r="LHJ85" s="376"/>
      <c r="LHK85" s="376"/>
      <c r="LHL85" s="381"/>
      <c r="LHM85" s="381"/>
      <c r="LHN85" s="382"/>
      <c r="LHO85" s="383"/>
      <c r="LHP85" s="383"/>
      <c r="LHQ85" s="383"/>
      <c r="LHR85" s="383"/>
      <c r="LHS85" s="383"/>
      <c r="LHT85" s="383"/>
      <c r="LHU85" s="380"/>
      <c r="LHV85" s="376"/>
      <c r="LHW85" s="376"/>
      <c r="LHX85" s="381"/>
      <c r="LHY85" s="381"/>
      <c r="LHZ85" s="382"/>
      <c r="LIA85" s="383"/>
      <c r="LIB85" s="383"/>
      <c r="LIC85" s="383"/>
      <c r="LID85" s="383"/>
      <c r="LIE85" s="383"/>
      <c r="LIF85" s="383"/>
      <c r="LIG85" s="380"/>
      <c r="LIH85" s="376"/>
      <c r="LII85" s="376"/>
      <c r="LIJ85" s="381"/>
      <c r="LIK85" s="381"/>
      <c r="LIL85" s="382"/>
      <c r="LIM85" s="383"/>
      <c r="LIN85" s="383"/>
      <c r="LIO85" s="383"/>
      <c r="LIP85" s="383"/>
      <c r="LIQ85" s="383"/>
      <c r="LIR85" s="383"/>
      <c r="LIS85" s="380"/>
      <c r="LIT85" s="376"/>
      <c r="LIU85" s="376"/>
      <c r="LIV85" s="381"/>
      <c r="LIW85" s="381"/>
      <c r="LIX85" s="382"/>
      <c r="LIY85" s="383"/>
      <c r="LIZ85" s="383"/>
      <c r="LJA85" s="383"/>
      <c r="LJB85" s="383"/>
      <c r="LJC85" s="383"/>
      <c r="LJD85" s="383"/>
      <c r="LJE85" s="380"/>
      <c r="LJF85" s="376"/>
      <c r="LJG85" s="376"/>
      <c r="LJH85" s="381"/>
      <c r="LJI85" s="381"/>
      <c r="LJJ85" s="382"/>
      <c r="LJK85" s="383"/>
      <c r="LJL85" s="383"/>
      <c r="LJM85" s="383"/>
      <c r="LJN85" s="383"/>
      <c r="LJO85" s="383"/>
      <c r="LJP85" s="383"/>
      <c r="LJQ85" s="380"/>
      <c r="LJR85" s="376"/>
      <c r="LJS85" s="376"/>
      <c r="LJT85" s="381"/>
      <c r="LJU85" s="381"/>
      <c r="LJV85" s="382"/>
      <c r="LJW85" s="383"/>
      <c r="LJX85" s="383"/>
      <c r="LJY85" s="383"/>
      <c r="LJZ85" s="383"/>
      <c r="LKA85" s="383"/>
      <c r="LKB85" s="383"/>
      <c r="LKC85" s="380"/>
      <c r="LKD85" s="376"/>
      <c r="LKE85" s="376"/>
      <c r="LKF85" s="381"/>
      <c r="LKG85" s="381"/>
      <c r="LKH85" s="382"/>
      <c r="LKI85" s="383"/>
      <c r="LKJ85" s="383"/>
      <c r="LKK85" s="383"/>
      <c r="LKL85" s="383"/>
      <c r="LKM85" s="383"/>
      <c r="LKN85" s="383"/>
      <c r="LKO85" s="380"/>
      <c r="LKP85" s="376"/>
      <c r="LKQ85" s="376"/>
      <c r="LKR85" s="381"/>
      <c r="LKS85" s="381"/>
      <c r="LKT85" s="382"/>
      <c r="LKU85" s="383"/>
      <c r="LKV85" s="383"/>
      <c r="LKW85" s="383"/>
      <c r="LKX85" s="383"/>
      <c r="LKY85" s="383"/>
      <c r="LKZ85" s="383"/>
      <c r="LLA85" s="380"/>
      <c r="LLB85" s="376"/>
      <c r="LLC85" s="376"/>
      <c r="LLD85" s="381"/>
      <c r="LLE85" s="381"/>
      <c r="LLF85" s="382"/>
      <c r="LLG85" s="383"/>
      <c r="LLH85" s="383"/>
      <c r="LLI85" s="383"/>
      <c r="LLJ85" s="383"/>
      <c r="LLK85" s="383"/>
      <c r="LLL85" s="383"/>
      <c r="LLM85" s="380"/>
      <c r="LLN85" s="376"/>
      <c r="LLO85" s="376"/>
      <c r="LLP85" s="381"/>
      <c r="LLQ85" s="381"/>
      <c r="LLR85" s="382"/>
      <c r="LLS85" s="383"/>
      <c r="LLT85" s="383"/>
      <c r="LLU85" s="383"/>
      <c r="LLV85" s="383"/>
      <c r="LLW85" s="383"/>
      <c r="LLX85" s="383"/>
      <c r="LLY85" s="380"/>
      <c r="LLZ85" s="376"/>
      <c r="LMA85" s="376"/>
      <c r="LMB85" s="381"/>
      <c r="LMC85" s="381"/>
      <c r="LMD85" s="382"/>
      <c r="LME85" s="383"/>
      <c r="LMF85" s="383"/>
      <c r="LMG85" s="383"/>
      <c r="LMH85" s="383"/>
      <c r="LMI85" s="383"/>
      <c r="LMJ85" s="383"/>
      <c r="LMK85" s="380"/>
      <c r="LML85" s="376"/>
      <c r="LMM85" s="376"/>
      <c r="LMN85" s="381"/>
      <c r="LMO85" s="381"/>
      <c r="LMP85" s="382"/>
      <c r="LMQ85" s="383"/>
      <c r="LMR85" s="383"/>
      <c r="LMS85" s="383"/>
      <c r="LMT85" s="383"/>
      <c r="LMU85" s="383"/>
      <c r="LMV85" s="383"/>
      <c r="LMW85" s="380"/>
      <c r="LMX85" s="376"/>
      <c r="LMY85" s="376"/>
      <c r="LMZ85" s="381"/>
      <c r="LNA85" s="381"/>
      <c r="LNB85" s="382"/>
      <c r="LNC85" s="383"/>
      <c r="LND85" s="383"/>
      <c r="LNE85" s="383"/>
      <c r="LNF85" s="383"/>
      <c r="LNG85" s="383"/>
      <c r="LNH85" s="383"/>
      <c r="LNI85" s="380"/>
      <c r="LNJ85" s="376"/>
      <c r="LNK85" s="376"/>
      <c r="LNL85" s="381"/>
      <c r="LNM85" s="381"/>
      <c r="LNN85" s="382"/>
      <c r="LNO85" s="383"/>
      <c r="LNP85" s="383"/>
      <c r="LNQ85" s="383"/>
      <c r="LNR85" s="383"/>
      <c r="LNS85" s="383"/>
      <c r="LNT85" s="383"/>
      <c r="LNU85" s="380"/>
      <c r="LNV85" s="376"/>
      <c r="LNW85" s="376"/>
      <c r="LNX85" s="381"/>
      <c r="LNY85" s="381"/>
      <c r="LNZ85" s="382"/>
      <c r="LOA85" s="383"/>
      <c r="LOB85" s="383"/>
      <c r="LOC85" s="383"/>
      <c r="LOD85" s="383"/>
      <c r="LOE85" s="383"/>
      <c r="LOF85" s="383"/>
      <c r="LOG85" s="380"/>
      <c r="LOH85" s="376"/>
      <c r="LOI85" s="376"/>
      <c r="LOJ85" s="381"/>
      <c r="LOK85" s="381"/>
      <c r="LOL85" s="382"/>
      <c r="LOM85" s="383"/>
      <c r="LON85" s="383"/>
      <c r="LOO85" s="383"/>
      <c r="LOP85" s="383"/>
      <c r="LOQ85" s="383"/>
      <c r="LOR85" s="383"/>
      <c r="LOS85" s="380"/>
      <c r="LOT85" s="376"/>
      <c r="LOU85" s="376"/>
      <c r="LOV85" s="381"/>
      <c r="LOW85" s="381"/>
      <c r="LOX85" s="382"/>
      <c r="LOY85" s="383"/>
      <c r="LOZ85" s="383"/>
      <c r="LPA85" s="383"/>
      <c r="LPB85" s="383"/>
      <c r="LPC85" s="383"/>
      <c r="LPD85" s="383"/>
      <c r="LPE85" s="380"/>
      <c r="LPF85" s="376"/>
      <c r="LPG85" s="376"/>
      <c r="LPH85" s="381"/>
      <c r="LPI85" s="381"/>
      <c r="LPJ85" s="382"/>
      <c r="LPK85" s="383"/>
      <c r="LPL85" s="383"/>
      <c r="LPM85" s="383"/>
      <c r="LPN85" s="383"/>
      <c r="LPO85" s="383"/>
      <c r="LPP85" s="383"/>
      <c r="LPQ85" s="380"/>
      <c r="LPR85" s="376"/>
      <c r="LPS85" s="376"/>
      <c r="LPT85" s="381"/>
      <c r="LPU85" s="381"/>
      <c r="LPV85" s="382"/>
      <c r="LPW85" s="383"/>
      <c r="LPX85" s="383"/>
      <c r="LPY85" s="383"/>
      <c r="LPZ85" s="383"/>
      <c r="LQA85" s="383"/>
      <c r="LQB85" s="383"/>
      <c r="LQC85" s="380"/>
      <c r="LQD85" s="376"/>
      <c r="LQE85" s="376"/>
      <c r="LQF85" s="381"/>
      <c r="LQG85" s="381"/>
      <c r="LQH85" s="382"/>
      <c r="LQI85" s="383"/>
      <c r="LQJ85" s="383"/>
      <c r="LQK85" s="383"/>
      <c r="LQL85" s="383"/>
      <c r="LQM85" s="383"/>
      <c r="LQN85" s="383"/>
      <c r="LQO85" s="380"/>
      <c r="LQP85" s="376"/>
      <c r="LQQ85" s="376"/>
      <c r="LQR85" s="381"/>
      <c r="LQS85" s="381"/>
      <c r="LQT85" s="382"/>
      <c r="LQU85" s="383"/>
      <c r="LQV85" s="383"/>
      <c r="LQW85" s="383"/>
      <c r="LQX85" s="383"/>
      <c r="LQY85" s="383"/>
      <c r="LQZ85" s="383"/>
      <c r="LRA85" s="380"/>
      <c r="LRB85" s="376"/>
      <c r="LRC85" s="376"/>
      <c r="LRD85" s="381"/>
      <c r="LRE85" s="381"/>
      <c r="LRF85" s="382"/>
      <c r="LRG85" s="383"/>
      <c r="LRH85" s="383"/>
      <c r="LRI85" s="383"/>
      <c r="LRJ85" s="383"/>
      <c r="LRK85" s="383"/>
      <c r="LRL85" s="383"/>
      <c r="LRM85" s="380"/>
      <c r="LRN85" s="376"/>
      <c r="LRO85" s="376"/>
      <c r="LRP85" s="381"/>
      <c r="LRQ85" s="381"/>
      <c r="LRR85" s="382"/>
      <c r="LRS85" s="383"/>
      <c r="LRT85" s="383"/>
      <c r="LRU85" s="383"/>
      <c r="LRV85" s="383"/>
      <c r="LRW85" s="383"/>
      <c r="LRX85" s="383"/>
      <c r="LRY85" s="380"/>
      <c r="LRZ85" s="376"/>
      <c r="LSA85" s="376"/>
      <c r="LSB85" s="381"/>
      <c r="LSC85" s="381"/>
      <c r="LSD85" s="382"/>
      <c r="LSE85" s="383"/>
      <c r="LSF85" s="383"/>
      <c r="LSG85" s="383"/>
      <c r="LSH85" s="383"/>
      <c r="LSI85" s="383"/>
      <c r="LSJ85" s="383"/>
      <c r="LSK85" s="380"/>
      <c r="LSL85" s="376"/>
      <c r="LSM85" s="376"/>
      <c r="LSN85" s="381"/>
      <c r="LSO85" s="381"/>
      <c r="LSP85" s="382"/>
      <c r="LSQ85" s="383"/>
      <c r="LSR85" s="383"/>
      <c r="LSS85" s="383"/>
      <c r="LST85" s="383"/>
      <c r="LSU85" s="383"/>
      <c r="LSV85" s="383"/>
      <c r="LSW85" s="380"/>
      <c r="LSX85" s="376"/>
      <c r="LSY85" s="376"/>
      <c r="LSZ85" s="381"/>
      <c r="LTA85" s="381"/>
      <c r="LTB85" s="382"/>
      <c r="LTC85" s="383"/>
      <c r="LTD85" s="383"/>
      <c r="LTE85" s="383"/>
      <c r="LTF85" s="383"/>
      <c r="LTG85" s="383"/>
      <c r="LTH85" s="383"/>
      <c r="LTI85" s="380"/>
      <c r="LTJ85" s="376"/>
      <c r="LTK85" s="376"/>
      <c r="LTL85" s="381"/>
      <c r="LTM85" s="381"/>
      <c r="LTN85" s="382"/>
      <c r="LTO85" s="383"/>
      <c r="LTP85" s="383"/>
      <c r="LTQ85" s="383"/>
      <c r="LTR85" s="383"/>
      <c r="LTS85" s="383"/>
      <c r="LTT85" s="383"/>
      <c r="LTU85" s="380"/>
      <c r="LTV85" s="376"/>
      <c r="LTW85" s="376"/>
      <c r="LTX85" s="381"/>
      <c r="LTY85" s="381"/>
      <c r="LTZ85" s="382"/>
      <c r="LUA85" s="383"/>
      <c r="LUB85" s="383"/>
      <c r="LUC85" s="383"/>
      <c r="LUD85" s="383"/>
      <c r="LUE85" s="383"/>
      <c r="LUF85" s="383"/>
      <c r="LUG85" s="380"/>
      <c r="LUH85" s="376"/>
      <c r="LUI85" s="376"/>
      <c r="LUJ85" s="381"/>
      <c r="LUK85" s="381"/>
      <c r="LUL85" s="382"/>
      <c r="LUM85" s="383"/>
      <c r="LUN85" s="383"/>
      <c r="LUO85" s="383"/>
      <c r="LUP85" s="383"/>
      <c r="LUQ85" s="383"/>
      <c r="LUR85" s="383"/>
      <c r="LUS85" s="380"/>
      <c r="LUT85" s="376"/>
      <c r="LUU85" s="376"/>
      <c r="LUV85" s="381"/>
      <c r="LUW85" s="381"/>
      <c r="LUX85" s="382"/>
      <c r="LUY85" s="383"/>
      <c r="LUZ85" s="383"/>
      <c r="LVA85" s="383"/>
      <c r="LVB85" s="383"/>
      <c r="LVC85" s="383"/>
      <c r="LVD85" s="383"/>
      <c r="LVE85" s="380"/>
      <c r="LVF85" s="376"/>
      <c r="LVG85" s="376"/>
      <c r="LVH85" s="381"/>
      <c r="LVI85" s="381"/>
      <c r="LVJ85" s="382"/>
      <c r="LVK85" s="383"/>
      <c r="LVL85" s="383"/>
      <c r="LVM85" s="383"/>
      <c r="LVN85" s="383"/>
      <c r="LVO85" s="383"/>
      <c r="LVP85" s="383"/>
      <c r="LVQ85" s="380"/>
      <c r="LVR85" s="376"/>
      <c r="LVS85" s="376"/>
      <c r="LVT85" s="381"/>
      <c r="LVU85" s="381"/>
      <c r="LVV85" s="382"/>
      <c r="LVW85" s="383"/>
      <c r="LVX85" s="383"/>
      <c r="LVY85" s="383"/>
      <c r="LVZ85" s="383"/>
      <c r="LWA85" s="383"/>
      <c r="LWB85" s="383"/>
      <c r="LWC85" s="380"/>
      <c r="LWD85" s="376"/>
      <c r="LWE85" s="376"/>
      <c r="LWF85" s="381"/>
      <c r="LWG85" s="381"/>
      <c r="LWH85" s="382"/>
      <c r="LWI85" s="383"/>
      <c r="LWJ85" s="383"/>
      <c r="LWK85" s="383"/>
      <c r="LWL85" s="383"/>
      <c r="LWM85" s="383"/>
      <c r="LWN85" s="383"/>
      <c r="LWO85" s="380"/>
      <c r="LWP85" s="376"/>
      <c r="LWQ85" s="376"/>
      <c r="LWR85" s="381"/>
      <c r="LWS85" s="381"/>
      <c r="LWT85" s="382"/>
      <c r="LWU85" s="383"/>
      <c r="LWV85" s="383"/>
      <c r="LWW85" s="383"/>
      <c r="LWX85" s="383"/>
      <c r="LWY85" s="383"/>
      <c r="LWZ85" s="383"/>
      <c r="LXA85" s="380"/>
      <c r="LXB85" s="376"/>
      <c r="LXC85" s="376"/>
      <c r="LXD85" s="381"/>
      <c r="LXE85" s="381"/>
      <c r="LXF85" s="382"/>
      <c r="LXG85" s="383"/>
      <c r="LXH85" s="383"/>
      <c r="LXI85" s="383"/>
      <c r="LXJ85" s="383"/>
      <c r="LXK85" s="383"/>
      <c r="LXL85" s="383"/>
      <c r="LXM85" s="380"/>
      <c r="LXN85" s="376"/>
      <c r="LXO85" s="376"/>
      <c r="LXP85" s="381"/>
      <c r="LXQ85" s="381"/>
      <c r="LXR85" s="382"/>
      <c r="LXS85" s="383"/>
      <c r="LXT85" s="383"/>
      <c r="LXU85" s="383"/>
      <c r="LXV85" s="383"/>
      <c r="LXW85" s="383"/>
      <c r="LXX85" s="383"/>
      <c r="LXY85" s="380"/>
      <c r="LXZ85" s="376"/>
      <c r="LYA85" s="376"/>
      <c r="LYB85" s="381"/>
      <c r="LYC85" s="381"/>
      <c r="LYD85" s="382"/>
      <c r="LYE85" s="383"/>
      <c r="LYF85" s="383"/>
      <c r="LYG85" s="383"/>
      <c r="LYH85" s="383"/>
      <c r="LYI85" s="383"/>
      <c r="LYJ85" s="383"/>
      <c r="LYK85" s="380"/>
      <c r="LYL85" s="376"/>
      <c r="LYM85" s="376"/>
      <c r="LYN85" s="381"/>
      <c r="LYO85" s="381"/>
      <c r="LYP85" s="382"/>
      <c r="LYQ85" s="383"/>
      <c r="LYR85" s="383"/>
      <c r="LYS85" s="383"/>
      <c r="LYT85" s="383"/>
      <c r="LYU85" s="383"/>
      <c r="LYV85" s="383"/>
      <c r="LYW85" s="380"/>
      <c r="LYX85" s="376"/>
      <c r="LYY85" s="376"/>
      <c r="LYZ85" s="381"/>
      <c r="LZA85" s="381"/>
      <c r="LZB85" s="382"/>
      <c r="LZC85" s="383"/>
      <c r="LZD85" s="383"/>
      <c r="LZE85" s="383"/>
      <c r="LZF85" s="383"/>
      <c r="LZG85" s="383"/>
      <c r="LZH85" s="383"/>
      <c r="LZI85" s="380"/>
      <c r="LZJ85" s="376"/>
      <c r="LZK85" s="376"/>
      <c r="LZL85" s="381"/>
      <c r="LZM85" s="381"/>
      <c r="LZN85" s="382"/>
      <c r="LZO85" s="383"/>
      <c r="LZP85" s="383"/>
      <c r="LZQ85" s="383"/>
      <c r="LZR85" s="383"/>
      <c r="LZS85" s="383"/>
      <c r="LZT85" s="383"/>
      <c r="LZU85" s="380"/>
      <c r="LZV85" s="376"/>
      <c r="LZW85" s="376"/>
      <c r="LZX85" s="381"/>
      <c r="LZY85" s="381"/>
      <c r="LZZ85" s="382"/>
      <c r="MAA85" s="383"/>
      <c r="MAB85" s="383"/>
      <c r="MAC85" s="383"/>
      <c r="MAD85" s="383"/>
      <c r="MAE85" s="383"/>
      <c r="MAF85" s="383"/>
      <c r="MAG85" s="380"/>
      <c r="MAH85" s="376"/>
      <c r="MAI85" s="376"/>
      <c r="MAJ85" s="381"/>
      <c r="MAK85" s="381"/>
      <c r="MAL85" s="382"/>
      <c r="MAM85" s="383"/>
      <c r="MAN85" s="383"/>
      <c r="MAO85" s="383"/>
      <c r="MAP85" s="383"/>
      <c r="MAQ85" s="383"/>
      <c r="MAR85" s="383"/>
      <c r="MAS85" s="380"/>
      <c r="MAT85" s="376"/>
      <c r="MAU85" s="376"/>
      <c r="MAV85" s="381"/>
      <c r="MAW85" s="381"/>
      <c r="MAX85" s="382"/>
      <c r="MAY85" s="383"/>
      <c r="MAZ85" s="383"/>
      <c r="MBA85" s="383"/>
      <c r="MBB85" s="383"/>
      <c r="MBC85" s="383"/>
      <c r="MBD85" s="383"/>
      <c r="MBE85" s="380"/>
      <c r="MBF85" s="376"/>
      <c r="MBG85" s="376"/>
      <c r="MBH85" s="381"/>
      <c r="MBI85" s="381"/>
      <c r="MBJ85" s="382"/>
      <c r="MBK85" s="383"/>
      <c r="MBL85" s="383"/>
      <c r="MBM85" s="383"/>
      <c r="MBN85" s="383"/>
      <c r="MBO85" s="383"/>
      <c r="MBP85" s="383"/>
      <c r="MBQ85" s="380"/>
      <c r="MBR85" s="376"/>
      <c r="MBS85" s="376"/>
      <c r="MBT85" s="381"/>
      <c r="MBU85" s="381"/>
      <c r="MBV85" s="382"/>
      <c r="MBW85" s="383"/>
      <c r="MBX85" s="383"/>
      <c r="MBY85" s="383"/>
      <c r="MBZ85" s="383"/>
      <c r="MCA85" s="383"/>
      <c r="MCB85" s="383"/>
      <c r="MCC85" s="380"/>
      <c r="MCD85" s="376"/>
      <c r="MCE85" s="376"/>
      <c r="MCF85" s="381"/>
      <c r="MCG85" s="381"/>
      <c r="MCH85" s="382"/>
      <c r="MCI85" s="383"/>
      <c r="MCJ85" s="383"/>
      <c r="MCK85" s="383"/>
      <c r="MCL85" s="383"/>
      <c r="MCM85" s="383"/>
      <c r="MCN85" s="383"/>
      <c r="MCO85" s="380"/>
      <c r="MCP85" s="376"/>
      <c r="MCQ85" s="376"/>
      <c r="MCR85" s="381"/>
      <c r="MCS85" s="381"/>
      <c r="MCT85" s="382"/>
      <c r="MCU85" s="383"/>
      <c r="MCV85" s="383"/>
      <c r="MCW85" s="383"/>
      <c r="MCX85" s="383"/>
      <c r="MCY85" s="383"/>
      <c r="MCZ85" s="383"/>
      <c r="MDA85" s="380"/>
      <c r="MDB85" s="376"/>
      <c r="MDC85" s="376"/>
      <c r="MDD85" s="381"/>
      <c r="MDE85" s="381"/>
      <c r="MDF85" s="382"/>
      <c r="MDG85" s="383"/>
      <c r="MDH85" s="383"/>
      <c r="MDI85" s="383"/>
      <c r="MDJ85" s="383"/>
      <c r="MDK85" s="383"/>
      <c r="MDL85" s="383"/>
      <c r="MDM85" s="380"/>
      <c r="MDN85" s="376"/>
      <c r="MDO85" s="376"/>
      <c r="MDP85" s="381"/>
      <c r="MDQ85" s="381"/>
      <c r="MDR85" s="382"/>
      <c r="MDS85" s="383"/>
      <c r="MDT85" s="383"/>
      <c r="MDU85" s="383"/>
      <c r="MDV85" s="383"/>
      <c r="MDW85" s="383"/>
      <c r="MDX85" s="383"/>
      <c r="MDY85" s="380"/>
      <c r="MDZ85" s="376"/>
      <c r="MEA85" s="376"/>
      <c r="MEB85" s="381"/>
      <c r="MEC85" s="381"/>
      <c r="MED85" s="382"/>
      <c r="MEE85" s="383"/>
      <c r="MEF85" s="383"/>
      <c r="MEG85" s="383"/>
      <c r="MEH85" s="383"/>
      <c r="MEI85" s="383"/>
      <c r="MEJ85" s="383"/>
      <c r="MEK85" s="380"/>
      <c r="MEL85" s="376"/>
      <c r="MEM85" s="376"/>
      <c r="MEN85" s="381"/>
      <c r="MEO85" s="381"/>
      <c r="MEP85" s="382"/>
      <c r="MEQ85" s="383"/>
      <c r="MER85" s="383"/>
      <c r="MES85" s="383"/>
      <c r="MET85" s="383"/>
      <c r="MEU85" s="383"/>
      <c r="MEV85" s="383"/>
      <c r="MEW85" s="380"/>
      <c r="MEX85" s="376"/>
      <c r="MEY85" s="376"/>
      <c r="MEZ85" s="381"/>
      <c r="MFA85" s="381"/>
      <c r="MFB85" s="382"/>
      <c r="MFC85" s="383"/>
      <c r="MFD85" s="383"/>
      <c r="MFE85" s="383"/>
      <c r="MFF85" s="383"/>
      <c r="MFG85" s="383"/>
      <c r="MFH85" s="383"/>
      <c r="MFI85" s="380"/>
      <c r="MFJ85" s="376"/>
      <c r="MFK85" s="376"/>
      <c r="MFL85" s="381"/>
      <c r="MFM85" s="381"/>
      <c r="MFN85" s="382"/>
      <c r="MFO85" s="383"/>
      <c r="MFP85" s="383"/>
      <c r="MFQ85" s="383"/>
      <c r="MFR85" s="383"/>
      <c r="MFS85" s="383"/>
      <c r="MFT85" s="383"/>
      <c r="MFU85" s="380"/>
      <c r="MFV85" s="376"/>
      <c r="MFW85" s="376"/>
      <c r="MFX85" s="381"/>
      <c r="MFY85" s="381"/>
      <c r="MFZ85" s="382"/>
      <c r="MGA85" s="383"/>
      <c r="MGB85" s="383"/>
      <c r="MGC85" s="383"/>
      <c r="MGD85" s="383"/>
      <c r="MGE85" s="383"/>
      <c r="MGF85" s="383"/>
      <c r="MGG85" s="380"/>
      <c r="MGH85" s="376"/>
      <c r="MGI85" s="376"/>
      <c r="MGJ85" s="381"/>
      <c r="MGK85" s="381"/>
      <c r="MGL85" s="382"/>
      <c r="MGM85" s="383"/>
      <c r="MGN85" s="383"/>
      <c r="MGO85" s="383"/>
      <c r="MGP85" s="383"/>
      <c r="MGQ85" s="383"/>
      <c r="MGR85" s="383"/>
      <c r="MGS85" s="380"/>
      <c r="MGT85" s="376"/>
      <c r="MGU85" s="376"/>
      <c r="MGV85" s="381"/>
      <c r="MGW85" s="381"/>
      <c r="MGX85" s="382"/>
      <c r="MGY85" s="383"/>
      <c r="MGZ85" s="383"/>
      <c r="MHA85" s="383"/>
      <c r="MHB85" s="383"/>
      <c r="MHC85" s="383"/>
      <c r="MHD85" s="383"/>
      <c r="MHE85" s="380"/>
      <c r="MHF85" s="376"/>
      <c r="MHG85" s="376"/>
      <c r="MHH85" s="381"/>
      <c r="MHI85" s="381"/>
      <c r="MHJ85" s="382"/>
      <c r="MHK85" s="383"/>
      <c r="MHL85" s="383"/>
      <c r="MHM85" s="383"/>
      <c r="MHN85" s="383"/>
      <c r="MHO85" s="383"/>
      <c r="MHP85" s="383"/>
      <c r="MHQ85" s="380"/>
      <c r="MHR85" s="376"/>
      <c r="MHS85" s="376"/>
      <c r="MHT85" s="381"/>
      <c r="MHU85" s="381"/>
      <c r="MHV85" s="382"/>
      <c r="MHW85" s="383"/>
      <c r="MHX85" s="383"/>
      <c r="MHY85" s="383"/>
      <c r="MHZ85" s="383"/>
      <c r="MIA85" s="383"/>
      <c r="MIB85" s="383"/>
      <c r="MIC85" s="380"/>
      <c r="MID85" s="376"/>
      <c r="MIE85" s="376"/>
      <c r="MIF85" s="381"/>
      <c r="MIG85" s="381"/>
      <c r="MIH85" s="382"/>
      <c r="MII85" s="383"/>
      <c r="MIJ85" s="383"/>
      <c r="MIK85" s="383"/>
      <c r="MIL85" s="383"/>
      <c r="MIM85" s="383"/>
      <c r="MIN85" s="383"/>
      <c r="MIO85" s="380"/>
      <c r="MIP85" s="376"/>
      <c r="MIQ85" s="376"/>
      <c r="MIR85" s="381"/>
      <c r="MIS85" s="381"/>
      <c r="MIT85" s="382"/>
      <c r="MIU85" s="383"/>
      <c r="MIV85" s="383"/>
      <c r="MIW85" s="383"/>
      <c r="MIX85" s="383"/>
      <c r="MIY85" s="383"/>
      <c r="MIZ85" s="383"/>
      <c r="MJA85" s="380"/>
      <c r="MJB85" s="376"/>
      <c r="MJC85" s="376"/>
      <c r="MJD85" s="381"/>
      <c r="MJE85" s="381"/>
      <c r="MJF85" s="382"/>
      <c r="MJG85" s="383"/>
      <c r="MJH85" s="383"/>
      <c r="MJI85" s="383"/>
      <c r="MJJ85" s="383"/>
      <c r="MJK85" s="383"/>
      <c r="MJL85" s="383"/>
      <c r="MJM85" s="380"/>
      <c r="MJN85" s="376"/>
      <c r="MJO85" s="376"/>
      <c r="MJP85" s="381"/>
      <c r="MJQ85" s="381"/>
      <c r="MJR85" s="382"/>
      <c r="MJS85" s="383"/>
      <c r="MJT85" s="383"/>
      <c r="MJU85" s="383"/>
      <c r="MJV85" s="383"/>
      <c r="MJW85" s="383"/>
      <c r="MJX85" s="383"/>
      <c r="MJY85" s="380"/>
      <c r="MJZ85" s="376"/>
      <c r="MKA85" s="376"/>
      <c r="MKB85" s="381"/>
      <c r="MKC85" s="381"/>
      <c r="MKD85" s="382"/>
      <c r="MKE85" s="383"/>
      <c r="MKF85" s="383"/>
      <c r="MKG85" s="383"/>
      <c r="MKH85" s="383"/>
      <c r="MKI85" s="383"/>
      <c r="MKJ85" s="383"/>
      <c r="MKK85" s="380"/>
      <c r="MKL85" s="376"/>
      <c r="MKM85" s="376"/>
      <c r="MKN85" s="381"/>
      <c r="MKO85" s="381"/>
      <c r="MKP85" s="382"/>
      <c r="MKQ85" s="383"/>
      <c r="MKR85" s="383"/>
      <c r="MKS85" s="383"/>
      <c r="MKT85" s="383"/>
      <c r="MKU85" s="383"/>
      <c r="MKV85" s="383"/>
      <c r="MKW85" s="380"/>
      <c r="MKX85" s="376"/>
      <c r="MKY85" s="376"/>
      <c r="MKZ85" s="381"/>
      <c r="MLA85" s="381"/>
      <c r="MLB85" s="382"/>
      <c r="MLC85" s="383"/>
      <c r="MLD85" s="383"/>
      <c r="MLE85" s="383"/>
      <c r="MLF85" s="383"/>
      <c r="MLG85" s="383"/>
      <c r="MLH85" s="383"/>
      <c r="MLI85" s="380"/>
      <c r="MLJ85" s="376"/>
      <c r="MLK85" s="376"/>
      <c r="MLL85" s="381"/>
      <c r="MLM85" s="381"/>
      <c r="MLN85" s="382"/>
      <c r="MLO85" s="383"/>
      <c r="MLP85" s="383"/>
      <c r="MLQ85" s="383"/>
      <c r="MLR85" s="383"/>
      <c r="MLS85" s="383"/>
      <c r="MLT85" s="383"/>
      <c r="MLU85" s="380"/>
      <c r="MLV85" s="376"/>
      <c r="MLW85" s="376"/>
      <c r="MLX85" s="381"/>
      <c r="MLY85" s="381"/>
      <c r="MLZ85" s="382"/>
      <c r="MMA85" s="383"/>
      <c r="MMB85" s="383"/>
      <c r="MMC85" s="383"/>
      <c r="MMD85" s="383"/>
      <c r="MME85" s="383"/>
      <c r="MMF85" s="383"/>
      <c r="MMG85" s="380"/>
      <c r="MMH85" s="376"/>
      <c r="MMI85" s="376"/>
      <c r="MMJ85" s="381"/>
      <c r="MMK85" s="381"/>
      <c r="MML85" s="382"/>
      <c r="MMM85" s="383"/>
      <c r="MMN85" s="383"/>
      <c r="MMO85" s="383"/>
      <c r="MMP85" s="383"/>
      <c r="MMQ85" s="383"/>
      <c r="MMR85" s="383"/>
      <c r="MMS85" s="380"/>
      <c r="MMT85" s="376"/>
      <c r="MMU85" s="376"/>
      <c r="MMV85" s="381"/>
      <c r="MMW85" s="381"/>
      <c r="MMX85" s="382"/>
      <c r="MMY85" s="383"/>
      <c r="MMZ85" s="383"/>
      <c r="MNA85" s="383"/>
      <c r="MNB85" s="383"/>
      <c r="MNC85" s="383"/>
      <c r="MND85" s="383"/>
      <c r="MNE85" s="380"/>
      <c r="MNF85" s="376"/>
      <c r="MNG85" s="376"/>
      <c r="MNH85" s="381"/>
      <c r="MNI85" s="381"/>
      <c r="MNJ85" s="382"/>
      <c r="MNK85" s="383"/>
      <c r="MNL85" s="383"/>
      <c r="MNM85" s="383"/>
      <c r="MNN85" s="383"/>
      <c r="MNO85" s="383"/>
      <c r="MNP85" s="383"/>
      <c r="MNQ85" s="380"/>
      <c r="MNR85" s="376"/>
      <c r="MNS85" s="376"/>
      <c r="MNT85" s="381"/>
      <c r="MNU85" s="381"/>
      <c r="MNV85" s="382"/>
      <c r="MNW85" s="383"/>
      <c r="MNX85" s="383"/>
      <c r="MNY85" s="383"/>
      <c r="MNZ85" s="383"/>
      <c r="MOA85" s="383"/>
      <c r="MOB85" s="383"/>
      <c r="MOC85" s="380"/>
      <c r="MOD85" s="376"/>
      <c r="MOE85" s="376"/>
      <c r="MOF85" s="381"/>
      <c r="MOG85" s="381"/>
      <c r="MOH85" s="382"/>
      <c r="MOI85" s="383"/>
      <c r="MOJ85" s="383"/>
      <c r="MOK85" s="383"/>
      <c r="MOL85" s="383"/>
      <c r="MOM85" s="383"/>
      <c r="MON85" s="383"/>
      <c r="MOO85" s="380"/>
      <c r="MOP85" s="376"/>
      <c r="MOQ85" s="376"/>
      <c r="MOR85" s="381"/>
      <c r="MOS85" s="381"/>
      <c r="MOT85" s="382"/>
      <c r="MOU85" s="383"/>
      <c r="MOV85" s="383"/>
      <c r="MOW85" s="383"/>
      <c r="MOX85" s="383"/>
      <c r="MOY85" s="383"/>
      <c r="MOZ85" s="383"/>
      <c r="MPA85" s="380"/>
      <c r="MPB85" s="376"/>
      <c r="MPC85" s="376"/>
      <c r="MPD85" s="381"/>
      <c r="MPE85" s="381"/>
      <c r="MPF85" s="382"/>
      <c r="MPG85" s="383"/>
      <c r="MPH85" s="383"/>
      <c r="MPI85" s="383"/>
      <c r="MPJ85" s="383"/>
      <c r="MPK85" s="383"/>
      <c r="MPL85" s="383"/>
      <c r="MPM85" s="380"/>
      <c r="MPN85" s="376"/>
      <c r="MPO85" s="376"/>
      <c r="MPP85" s="381"/>
      <c r="MPQ85" s="381"/>
      <c r="MPR85" s="382"/>
      <c r="MPS85" s="383"/>
      <c r="MPT85" s="383"/>
      <c r="MPU85" s="383"/>
      <c r="MPV85" s="383"/>
      <c r="MPW85" s="383"/>
      <c r="MPX85" s="383"/>
      <c r="MPY85" s="380"/>
      <c r="MPZ85" s="376"/>
      <c r="MQA85" s="376"/>
      <c r="MQB85" s="381"/>
      <c r="MQC85" s="381"/>
      <c r="MQD85" s="382"/>
      <c r="MQE85" s="383"/>
      <c r="MQF85" s="383"/>
      <c r="MQG85" s="383"/>
      <c r="MQH85" s="383"/>
      <c r="MQI85" s="383"/>
      <c r="MQJ85" s="383"/>
      <c r="MQK85" s="380"/>
      <c r="MQL85" s="376"/>
      <c r="MQM85" s="376"/>
      <c r="MQN85" s="381"/>
      <c r="MQO85" s="381"/>
      <c r="MQP85" s="382"/>
      <c r="MQQ85" s="383"/>
      <c r="MQR85" s="383"/>
      <c r="MQS85" s="383"/>
      <c r="MQT85" s="383"/>
      <c r="MQU85" s="383"/>
      <c r="MQV85" s="383"/>
      <c r="MQW85" s="380"/>
      <c r="MQX85" s="376"/>
      <c r="MQY85" s="376"/>
      <c r="MQZ85" s="381"/>
      <c r="MRA85" s="381"/>
      <c r="MRB85" s="382"/>
      <c r="MRC85" s="383"/>
      <c r="MRD85" s="383"/>
      <c r="MRE85" s="383"/>
      <c r="MRF85" s="383"/>
      <c r="MRG85" s="383"/>
      <c r="MRH85" s="383"/>
      <c r="MRI85" s="380"/>
      <c r="MRJ85" s="376"/>
      <c r="MRK85" s="376"/>
      <c r="MRL85" s="381"/>
      <c r="MRM85" s="381"/>
      <c r="MRN85" s="382"/>
      <c r="MRO85" s="383"/>
      <c r="MRP85" s="383"/>
      <c r="MRQ85" s="383"/>
      <c r="MRR85" s="383"/>
      <c r="MRS85" s="383"/>
      <c r="MRT85" s="383"/>
      <c r="MRU85" s="380"/>
      <c r="MRV85" s="376"/>
      <c r="MRW85" s="376"/>
      <c r="MRX85" s="381"/>
      <c r="MRY85" s="381"/>
      <c r="MRZ85" s="382"/>
      <c r="MSA85" s="383"/>
      <c r="MSB85" s="383"/>
      <c r="MSC85" s="383"/>
      <c r="MSD85" s="383"/>
      <c r="MSE85" s="383"/>
      <c r="MSF85" s="383"/>
      <c r="MSG85" s="380"/>
      <c r="MSH85" s="376"/>
      <c r="MSI85" s="376"/>
      <c r="MSJ85" s="381"/>
      <c r="MSK85" s="381"/>
      <c r="MSL85" s="382"/>
      <c r="MSM85" s="383"/>
      <c r="MSN85" s="383"/>
      <c r="MSO85" s="383"/>
      <c r="MSP85" s="383"/>
      <c r="MSQ85" s="383"/>
      <c r="MSR85" s="383"/>
      <c r="MSS85" s="380"/>
      <c r="MST85" s="376"/>
      <c r="MSU85" s="376"/>
      <c r="MSV85" s="381"/>
      <c r="MSW85" s="381"/>
      <c r="MSX85" s="382"/>
      <c r="MSY85" s="383"/>
      <c r="MSZ85" s="383"/>
      <c r="MTA85" s="383"/>
      <c r="MTB85" s="383"/>
      <c r="MTC85" s="383"/>
      <c r="MTD85" s="383"/>
      <c r="MTE85" s="380"/>
      <c r="MTF85" s="376"/>
      <c r="MTG85" s="376"/>
      <c r="MTH85" s="381"/>
      <c r="MTI85" s="381"/>
      <c r="MTJ85" s="382"/>
      <c r="MTK85" s="383"/>
      <c r="MTL85" s="383"/>
      <c r="MTM85" s="383"/>
      <c r="MTN85" s="383"/>
      <c r="MTO85" s="383"/>
      <c r="MTP85" s="383"/>
      <c r="MTQ85" s="380"/>
      <c r="MTR85" s="376"/>
      <c r="MTS85" s="376"/>
      <c r="MTT85" s="381"/>
      <c r="MTU85" s="381"/>
      <c r="MTV85" s="382"/>
      <c r="MTW85" s="383"/>
      <c r="MTX85" s="383"/>
      <c r="MTY85" s="383"/>
      <c r="MTZ85" s="383"/>
      <c r="MUA85" s="383"/>
      <c r="MUB85" s="383"/>
      <c r="MUC85" s="380"/>
      <c r="MUD85" s="376"/>
      <c r="MUE85" s="376"/>
      <c r="MUF85" s="381"/>
      <c r="MUG85" s="381"/>
      <c r="MUH85" s="382"/>
      <c r="MUI85" s="383"/>
      <c r="MUJ85" s="383"/>
      <c r="MUK85" s="383"/>
      <c r="MUL85" s="383"/>
      <c r="MUM85" s="383"/>
      <c r="MUN85" s="383"/>
      <c r="MUO85" s="380"/>
      <c r="MUP85" s="376"/>
      <c r="MUQ85" s="376"/>
      <c r="MUR85" s="381"/>
      <c r="MUS85" s="381"/>
      <c r="MUT85" s="382"/>
      <c r="MUU85" s="383"/>
      <c r="MUV85" s="383"/>
      <c r="MUW85" s="383"/>
      <c r="MUX85" s="383"/>
      <c r="MUY85" s="383"/>
      <c r="MUZ85" s="383"/>
      <c r="MVA85" s="380"/>
      <c r="MVB85" s="376"/>
      <c r="MVC85" s="376"/>
      <c r="MVD85" s="381"/>
      <c r="MVE85" s="381"/>
      <c r="MVF85" s="382"/>
      <c r="MVG85" s="383"/>
      <c r="MVH85" s="383"/>
      <c r="MVI85" s="383"/>
      <c r="MVJ85" s="383"/>
      <c r="MVK85" s="383"/>
      <c r="MVL85" s="383"/>
      <c r="MVM85" s="380"/>
      <c r="MVN85" s="376"/>
      <c r="MVO85" s="376"/>
      <c r="MVP85" s="381"/>
      <c r="MVQ85" s="381"/>
      <c r="MVR85" s="382"/>
      <c r="MVS85" s="383"/>
      <c r="MVT85" s="383"/>
      <c r="MVU85" s="383"/>
      <c r="MVV85" s="383"/>
      <c r="MVW85" s="383"/>
      <c r="MVX85" s="383"/>
      <c r="MVY85" s="380"/>
      <c r="MVZ85" s="376"/>
      <c r="MWA85" s="376"/>
      <c r="MWB85" s="381"/>
      <c r="MWC85" s="381"/>
      <c r="MWD85" s="382"/>
      <c r="MWE85" s="383"/>
      <c r="MWF85" s="383"/>
      <c r="MWG85" s="383"/>
      <c r="MWH85" s="383"/>
      <c r="MWI85" s="383"/>
      <c r="MWJ85" s="383"/>
      <c r="MWK85" s="380"/>
      <c r="MWL85" s="376"/>
      <c r="MWM85" s="376"/>
      <c r="MWN85" s="381"/>
      <c r="MWO85" s="381"/>
      <c r="MWP85" s="382"/>
      <c r="MWQ85" s="383"/>
      <c r="MWR85" s="383"/>
      <c r="MWS85" s="383"/>
      <c r="MWT85" s="383"/>
      <c r="MWU85" s="383"/>
      <c r="MWV85" s="383"/>
      <c r="MWW85" s="380"/>
      <c r="MWX85" s="376"/>
      <c r="MWY85" s="376"/>
      <c r="MWZ85" s="381"/>
      <c r="MXA85" s="381"/>
      <c r="MXB85" s="382"/>
      <c r="MXC85" s="383"/>
      <c r="MXD85" s="383"/>
      <c r="MXE85" s="383"/>
      <c r="MXF85" s="383"/>
      <c r="MXG85" s="383"/>
      <c r="MXH85" s="383"/>
      <c r="MXI85" s="380"/>
      <c r="MXJ85" s="376"/>
      <c r="MXK85" s="376"/>
      <c r="MXL85" s="381"/>
      <c r="MXM85" s="381"/>
      <c r="MXN85" s="382"/>
      <c r="MXO85" s="383"/>
      <c r="MXP85" s="383"/>
      <c r="MXQ85" s="383"/>
      <c r="MXR85" s="383"/>
      <c r="MXS85" s="383"/>
      <c r="MXT85" s="383"/>
      <c r="MXU85" s="380"/>
      <c r="MXV85" s="376"/>
      <c r="MXW85" s="376"/>
      <c r="MXX85" s="381"/>
      <c r="MXY85" s="381"/>
      <c r="MXZ85" s="382"/>
      <c r="MYA85" s="383"/>
      <c r="MYB85" s="383"/>
      <c r="MYC85" s="383"/>
      <c r="MYD85" s="383"/>
      <c r="MYE85" s="383"/>
      <c r="MYF85" s="383"/>
      <c r="MYG85" s="380"/>
      <c r="MYH85" s="376"/>
      <c r="MYI85" s="376"/>
      <c r="MYJ85" s="381"/>
      <c r="MYK85" s="381"/>
      <c r="MYL85" s="382"/>
      <c r="MYM85" s="383"/>
      <c r="MYN85" s="383"/>
      <c r="MYO85" s="383"/>
      <c r="MYP85" s="383"/>
      <c r="MYQ85" s="383"/>
      <c r="MYR85" s="383"/>
      <c r="MYS85" s="380"/>
      <c r="MYT85" s="376"/>
      <c r="MYU85" s="376"/>
      <c r="MYV85" s="381"/>
      <c r="MYW85" s="381"/>
      <c r="MYX85" s="382"/>
      <c r="MYY85" s="383"/>
      <c r="MYZ85" s="383"/>
      <c r="MZA85" s="383"/>
      <c r="MZB85" s="383"/>
      <c r="MZC85" s="383"/>
      <c r="MZD85" s="383"/>
      <c r="MZE85" s="380"/>
      <c r="MZF85" s="376"/>
      <c r="MZG85" s="376"/>
      <c r="MZH85" s="381"/>
      <c r="MZI85" s="381"/>
      <c r="MZJ85" s="382"/>
      <c r="MZK85" s="383"/>
      <c r="MZL85" s="383"/>
      <c r="MZM85" s="383"/>
      <c r="MZN85" s="383"/>
      <c r="MZO85" s="383"/>
      <c r="MZP85" s="383"/>
      <c r="MZQ85" s="380"/>
      <c r="MZR85" s="376"/>
      <c r="MZS85" s="376"/>
      <c r="MZT85" s="381"/>
      <c r="MZU85" s="381"/>
      <c r="MZV85" s="382"/>
      <c r="MZW85" s="383"/>
      <c r="MZX85" s="383"/>
      <c r="MZY85" s="383"/>
      <c r="MZZ85" s="383"/>
      <c r="NAA85" s="383"/>
      <c r="NAB85" s="383"/>
      <c r="NAC85" s="380"/>
      <c r="NAD85" s="376"/>
      <c r="NAE85" s="376"/>
      <c r="NAF85" s="381"/>
      <c r="NAG85" s="381"/>
      <c r="NAH85" s="382"/>
      <c r="NAI85" s="383"/>
      <c r="NAJ85" s="383"/>
      <c r="NAK85" s="383"/>
      <c r="NAL85" s="383"/>
      <c r="NAM85" s="383"/>
      <c r="NAN85" s="383"/>
      <c r="NAO85" s="380"/>
      <c r="NAP85" s="376"/>
      <c r="NAQ85" s="376"/>
      <c r="NAR85" s="381"/>
      <c r="NAS85" s="381"/>
      <c r="NAT85" s="382"/>
      <c r="NAU85" s="383"/>
      <c r="NAV85" s="383"/>
      <c r="NAW85" s="383"/>
      <c r="NAX85" s="383"/>
      <c r="NAY85" s="383"/>
      <c r="NAZ85" s="383"/>
      <c r="NBA85" s="380"/>
      <c r="NBB85" s="376"/>
      <c r="NBC85" s="376"/>
      <c r="NBD85" s="381"/>
      <c r="NBE85" s="381"/>
      <c r="NBF85" s="382"/>
      <c r="NBG85" s="383"/>
      <c r="NBH85" s="383"/>
      <c r="NBI85" s="383"/>
      <c r="NBJ85" s="383"/>
      <c r="NBK85" s="383"/>
      <c r="NBL85" s="383"/>
      <c r="NBM85" s="380"/>
      <c r="NBN85" s="376"/>
      <c r="NBO85" s="376"/>
      <c r="NBP85" s="381"/>
      <c r="NBQ85" s="381"/>
      <c r="NBR85" s="382"/>
      <c r="NBS85" s="383"/>
      <c r="NBT85" s="383"/>
      <c r="NBU85" s="383"/>
      <c r="NBV85" s="383"/>
      <c r="NBW85" s="383"/>
      <c r="NBX85" s="383"/>
      <c r="NBY85" s="380"/>
      <c r="NBZ85" s="376"/>
      <c r="NCA85" s="376"/>
      <c r="NCB85" s="381"/>
      <c r="NCC85" s="381"/>
      <c r="NCD85" s="382"/>
      <c r="NCE85" s="383"/>
      <c r="NCF85" s="383"/>
      <c r="NCG85" s="383"/>
      <c r="NCH85" s="383"/>
      <c r="NCI85" s="383"/>
      <c r="NCJ85" s="383"/>
      <c r="NCK85" s="380"/>
      <c r="NCL85" s="376"/>
      <c r="NCM85" s="376"/>
      <c r="NCN85" s="381"/>
      <c r="NCO85" s="381"/>
      <c r="NCP85" s="382"/>
      <c r="NCQ85" s="383"/>
      <c r="NCR85" s="383"/>
      <c r="NCS85" s="383"/>
      <c r="NCT85" s="383"/>
      <c r="NCU85" s="383"/>
      <c r="NCV85" s="383"/>
      <c r="NCW85" s="380"/>
      <c r="NCX85" s="376"/>
      <c r="NCY85" s="376"/>
      <c r="NCZ85" s="381"/>
      <c r="NDA85" s="381"/>
      <c r="NDB85" s="382"/>
      <c r="NDC85" s="383"/>
      <c r="NDD85" s="383"/>
      <c r="NDE85" s="383"/>
      <c r="NDF85" s="383"/>
      <c r="NDG85" s="383"/>
      <c r="NDH85" s="383"/>
      <c r="NDI85" s="380"/>
      <c r="NDJ85" s="376"/>
      <c r="NDK85" s="376"/>
      <c r="NDL85" s="381"/>
      <c r="NDM85" s="381"/>
      <c r="NDN85" s="382"/>
      <c r="NDO85" s="383"/>
      <c r="NDP85" s="383"/>
      <c r="NDQ85" s="383"/>
      <c r="NDR85" s="383"/>
      <c r="NDS85" s="383"/>
      <c r="NDT85" s="383"/>
      <c r="NDU85" s="380"/>
      <c r="NDV85" s="376"/>
      <c r="NDW85" s="376"/>
      <c r="NDX85" s="381"/>
      <c r="NDY85" s="381"/>
      <c r="NDZ85" s="382"/>
      <c r="NEA85" s="383"/>
      <c r="NEB85" s="383"/>
      <c r="NEC85" s="383"/>
      <c r="NED85" s="383"/>
      <c r="NEE85" s="383"/>
      <c r="NEF85" s="383"/>
      <c r="NEG85" s="380"/>
      <c r="NEH85" s="376"/>
      <c r="NEI85" s="376"/>
      <c r="NEJ85" s="381"/>
      <c r="NEK85" s="381"/>
      <c r="NEL85" s="382"/>
      <c r="NEM85" s="383"/>
      <c r="NEN85" s="383"/>
      <c r="NEO85" s="383"/>
      <c r="NEP85" s="383"/>
      <c r="NEQ85" s="383"/>
      <c r="NER85" s="383"/>
      <c r="NES85" s="380"/>
      <c r="NET85" s="376"/>
      <c r="NEU85" s="376"/>
      <c r="NEV85" s="381"/>
      <c r="NEW85" s="381"/>
      <c r="NEX85" s="382"/>
      <c r="NEY85" s="383"/>
      <c r="NEZ85" s="383"/>
      <c r="NFA85" s="383"/>
      <c r="NFB85" s="383"/>
      <c r="NFC85" s="383"/>
      <c r="NFD85" s="383"/>
      <c r="NFE85" s="380"/>
      <c r="NFF85" s="376"/>
      <c r="NFG85" s="376"/>
      <c r="NFH85" s="381"/>
      <c r="NFI85" s="381"/>
      <c r="NFJ85" s="382"/>
      <c r="NFK85" s="383"/>
      <c r="NFL85" s="383"/>
      <c r="NFM85" s="383"/>
      <c r="NFN85" s="383"/>
      <c r="NFO85" s="383"/>
      <c r="NFP85" s="383"/>
      <c r="NFQ85" s="380"/>
      <c r="NFR85" s="376"/>
      <c r="NFS85" s="376"/>
      <c r="NFT85" s="381"/>
      <c r="NFU85" s="381"/>
      <c r="NFV85" s="382"/>
      <c r="NFW85" s="383"/>
      <c r="NFX85" s="383"/>
      <c r="NFY85" s="383"/>
      <c r="NFZ85" s="383"/>
      <c r="NGA85" s="383"/>
      <c r="NGB85" s="383"/>
      <c r="NGC85" s="380"/>
      <c r="NGD85" s="376"/>
      <c r="NGE85" s="376"/>
      <c r="NGF85" s="381"/>
      <c r="NGG85" s="381"/>
      <c r="NGH85" s="382"/>
      <c r="NGI85" s="383"/>
      <c r="NGJ85" s="383"/>
      <c r="NGK85" s="383"/>
      <c r="NGL85" s="383"/>
      <c r="NGM85" s="383"/>
      <c r="NGN85" s="383"/>
      <c r="NGO85" s="380"/>
      <c r="NGP85" s="376"/>
      <c r="NGQ85" s="376"/>
      <c r="NGR85" s="381"/>
      <c r="NGS85" s="381"/>
      <c r="NGT85" s="382"/>
      <c r="NGU85" s="383"/>
      <c r="NGV85" s="383"/>
      <c r="NGW85" s="383"/>
      <c r="NGX85" s="383"/>
      <c r="NGY85" s="383"/>
      <c r="NGZ85" s="383"/>
      <c r="NHA85" s="380"/>
      <c r="NHB85" s="376"/>
      <c r="NHC85" s="376"/>
      <c r="NHD85" s="381"/>
      <c r="NHE85" s="381"/>
      <c r="NHF85" s="382"/>
      <c r="NHG85" s="383"/>
      <c r="NHH85" s="383"/>
      <c r="NHI85" s="383"/>
      <c r="NHJ85" s="383"/>
      <c r="NHK85" s="383"/>
      <c r="NHL85" s="383"/>
      <c r="NHM85" s="380"/>
      <c r="NHN85" s="376"/>
      <c r="NHO85" s="376"/>
      <c r="NHP85" s="381"/>
      <c r="NHQ85" s="381"/>
      <c r="NHR85" s="382"/>
      <c r="NHS85" s="383"/>
      <c r="NHT85" s="383"/>
      <c r="NHU85" s="383"/>
      <c r="NHV85" s="383"/>
      <c r="NHW85" s="383"/>
      <c r="NHX85" s="383"/>
      <c r="NHY85" s="380"/>
      <c r="NHZ85" s="376"/>
      <c r="NIA85" s="376"/>
      <c r="NIB85" s="381"/>
      <c r="NIC85" s="381"/>
      <c r="NID85" s="382"/>
      <c r="NIE85" s="383"/>
      <c r="NIF85" s="383"/>
      <c r="NIG85" s="383"/>
      <c r="NIH85" s="383"/>
      <c r="NII85" s="383"/>
      <c r="NIJ85" s="383"/>
      <c r="NIK85" s="380"/>
      <c r="NIL85" s="376"/>
      <c r="NIM85" s="376"/>
      <c r="NIN85" s="381"/>
      <c r="NIO85" s="381"/>
      <c r="NIP85" s="382"/>
      <c r="NIQ85" s="383"/>
      <c r="NIR85" s="383"/>
      <c r="NIS85" s="383"/>
      <c r="NIT85" s="383"/>
      <c r="NIU85" s="383"/>
      <c r="NIV85" s="383"/>
      <c r="NIW85" s="380"/>
      <c r="NIX85" s="376"/>
      <c r="NIY85" s="376"/>
      <c r="NIZ85" s="381"/>
      <c r="NJA85" s="381"/>
      <c r="NJB85" s="382"/>
      <c r="NJC85" s="383"/>
      <c r="NJD85" s="383"/>
      <c r="NJE85" s="383"/>
      <c r="NJF85" s="383"/>
      <c r="NJG85" s="383"/>
      <c r="NJH85" s="383"/>
      <c r="NJI85" s="380"/>
      <c r="NJJ85" s="376"/>
      <c r="NJK85" s="376"/>
      <c r="NJL85" s="381"/>
      <c r="NJM85" s="381"/>
      <c r="NJN85" s="382"/>
      <c r="NJO85" s="383"/>
      <c r="NJP85" s="383"/>
      <c r="NJQ85" s="383"/>
      <c r="NJR85" s="383"/>
      <c r="NJS85" s="383"/>
      <c r="NJT85" s="383"/>
      <c r="NJU85" s="380"/>
      <c r="NJV85" s="376"/>
      <c r="NJW85" s="376"/>
      <c r="NJX85" s="381"/>
      <c r="NJY85" s="381"/>
      <c r="NJZ85" s="382"/>
      <c r="NKA85" s="383"/>
      <c r="NKB85" s="383"/>
      <c r="NKC85" s="383"/>
      <c r="NKD85" s="383"/>
      <c r="NKE85" s="383"/>
      <c r="NKF85" s="383"/>
      <c r="NKG85" s="380"/>
      <c r="NKH85" s="376"/>
      <c r="NKI85" s="376"/>
      <c r="NKJ85" s="381"/>
      <c r="NKK85" s="381"/>
      <c r="NKL85" s="382"/>
      <c r="NKM85" s="383"/>
      <c r="NKN85" s="383"/>
      <c r="NKO85" s="383"/>
      <c r="NKP85" s="383"/>
      <c r="NKQ85" s="383"/>
      <c r="NKR85" s="383"/>
      <c r="NKS85" s="380"/>
      <c r="NKT85" s="376"/>
      <c r="NKU85" s="376"/>
      <c r="NKV85" s="381"/>
      <c r="NKW85" s="381"/>
      <c r="NKX85" s="382"/>
      <c r="NKY85" s="383"/>
      <c r="NKZ85" s="383"/>
      <c r="NLA85" s="383"/>
      <c r="NLB85" s="383"/>
      <c r="NLC85" s="383"/>
      <c r="NLD85" s="383"/>
      <c r="NLE85" s="380"/>
      <c r="NLF85" s="376"/>
      <c r="NLG85" s="376"/>
      <c r="NLH85" s="381"/>
      <c r="NLI85" s="381"/>
      <c r="NLJ85" s="382"/>
      <c r="NLK85" s="383"/>
      <c r="NLL85" s="383"/>
      <c r="NLM85" s="383"/>
      <c r="NLN85" s="383"/>
      <c r="NLO85" s="383"/>
      <c r="NLP85" s="383"/>
      <c r="NLQ85" s="380"/>
      <c r="NLR85" s="376"/>
      <c r="NLS85" s="376"/>
      <c r="NLT85" s="381"/>
      <c r="NLU85" s="381"/>
      <c r="NLV85" s="382"/>
      <c r="NLW85" s="383"/>
      <c r="NLX85" s="383"/>
      <c r="NLY85" s="383"/>
      <c r="NLZ85" s="383"/>
      <c r="NMA85" s="383"/>
      <c r="NMB85" s="383"/>
      <c r="NMC85" s="380"/>
      <c r="NMD85" s="376"/>
      <c r="NME85" s="376"/>
      <c r="NMF85" s="381"/>
      <c r="NMG85" s="381"/>
      <c r="NMH85" s="382"/>
      <c r="NMI85" s="383"/>
      <c r="NMJ85" s="383"/>
      <c r="NMK85" s="383"/>
      <c r="NML85" s="383"/>
      <c r="NMM85" s="383"/>
      <c r="NMN85" s="383"/>
      <c r="NMO85" s="380"/>
      <c r="NMP85" s="376"/>
      <c r="NMQ85" s="376"/>
      <c r="NMR85" s="381"/>
      <c r="NMS85" s="381"/>
      <c r="NMT85" s="382"/>
      <c r="NMU85" s="383"/>
      <c r="NMV85" s="383"/>
      <c r="NMW85" s="383"/>
      <c r="NMX85" s="383"/>
      <c r="NMY85" s="383"/>
      <c r="NMZ85" s="383"/>
      <c r="NNA85" s="380"/>
      <c r="NNB85" s="376"/>
      <c r="NNC85" s="376"/>
      <c r="NND85" s="381"/>
      <c r="NNE85" s="381"/>
      <c r="NNF85" s="382"/>
      <c r="NNG85" s="383"/>
      <c r="NNH85" s="383"/>
      <c r="NNI85" s="383"/>
      <c r="NNJ85" s="383"/>
      <c r="NNK85" s="383"/>
      <c r="NNL85" s="383"/>
      <c r="NNM85" s="380"/>
      <c r="NNN85" s="376"/>
      <c r="NNO85" s="376"/>
      <c r="NNP85" s="381"/>
      <c r="NNQ85" s="381"/>
      <c r="NNR85" s="382"/>
      <c r="NNS85" s="383"/>
      <c r="NNT85" s="383"/>
      <c r="NNU85" s="383"/>
      <c r="NNV85" s="383"/>
      <c r="NNW85" s="383"/>
      <c r="NNX85" s="383"/>
      <c r="NNY85" s="380"/>
      <c r="NNZ85" s="376"/>
      <c r="NOA85" s="376"/>
      <c r="NOB85" s="381"/>
      <c r="NOC85" s="381"/>
      <c r="NOD85" s="382"/>
      <c r="NOE85" s="383"/>
      <c r="NOF85" s="383"/>
      <c r="NOG85" s="383"/>
      <c r="NOH85" s="383"/>
      <c r="NOI85" s="383"/>
      <c r="NOJ85" s="383"/>
      <c r="NOK85" s="380"/>
      <c r="NOL85" s="376"/>
      <c r="NOM85" s="376"/>
      <c r="NON85" s="381"/>
      <c r="NOO85" s="381"/>
      <c r="NOP85" s="382"/>
      <c r="NOQ85" s="383"/>
      <c r="NOR85" s="383"/>
      <c r="NOS85" s="383"/>
      <c r="NOT85" s="383"/>
      <c r="NOU85" s="383"/>
      <c r="NOV85" s="383"/>
      <c r="NOW85" s="380"/>
      <c r="NOX85" s="376"/>
      <c r="NOY85" s="376"/>
      <c r="NOZ85" s="381"/>
      <c r="NPA85" s="381"/>
      <c r="NPB85" s="382"/>
      <c r="NPC85" s="383"/>
      <c r="NPD85" s="383"/>
      <c r="NPE85" s="383"/>
      <c r="NPF85" s="383"/>
      <c r="NPG85" s="383"/>
      <c r="NPH85" s="383"/>
      <c r="NPI85" s="380"/>
      <c r="NPJ85" s="376"/>
      <c r="NPK85" s="376"/>
      <c r="NPL85" s="381"/>
      <c r="NPM85" s="381"/>
      <c r="NPN85" s="382"/>
      <c r="NPO85" s="383"/>
      <c r="NPP85" s="383"/>
      <c r="NPQ85" s="383"/>
      <c r="NPR85" s="383"/>
      <c r="NPS85" s="383"/>
      <c r="NPT85" s="383"/>
      <c r="NPU85" s="380"/>
      <c r="NPV85" s="376"/>
      <c r="NPW85" s="376"/>
      <c r="NPX85" s="381"/>
      <c r="NPY85" s="381"/>
      <c r="NPZ85" s="382"/>
      <c r="NQA85" s="383"/>
      <c r="NQB85" s="383"/>
      <c r="NQC85" s="383"/>
      <c r="NQD85" s="383"/>
      <c r="NQE85" s="383"/>
      <c r="NQF85" s="383"/>
      <c r="NQG85" s="380"/>
      <c r="NQH85" s="376"/>
      <c r="NQI85" s="376"/>
      <c r="NQJ85" s="381"/>
      <c r="NQK85" s="381"/>
      <c r="NQL85" s="382"/>
      <c r="NQM85" s="383"/>
      <c r="NQN85" s="383"/>
      <c r="NQO85" s="383"/>
      <c r="NQP85" s="383"/>
      <c r="NQQ85" s="383"/>
      <c r="NQR85" s="383"/>
      <c r="NQS85" s="380"/>
      <c r="NQT85" s="376"/>
      <c r="NQU85" s="376"/>
      <c r="NQV85" s="381"/>
      <c r="NQW85" s="381"/>
      <c r="NQX85" s="382"/>
      <c r="NQY85" s="383"/>
      <c r="NQZ85" s="383"/>
      <c r="NRA85" s="383"/>
      <c r="NRB85" s="383"/>
      <c r="NRC85" s="383"/>
      <c r="NRD85" s="383"/>
      <c r="NRE85" s="380"/>
      <c r="NRF85" s="376"/>
      <c r="NRG85" s="376"/>
      <c r="NRH85" s="381"/>
      <c r="NRI85" s="381"/>
      <c r="NRJ85" s="382"/>
      <c r="NRK85" s="383"/>
      <c r="NRL85" s="383"/>
      <c r="NRM85" s="383"/>
      <c r="NRN85" s="383"/>
      <c r="NRO85" s="383"/>
      <c r="NRP85" s="383"/>
      <c r="NRQ85" s="380"/>
      <c r="NRR85" s="376"/>
      <c r="NRS85" s="376"/>
      <c r="NRT85" s="381"/>
      <c r="NRU85" s="381"/>
      <c r="NRV85" s="382"/>
      <c r="NRW85" s="383"/>
      <c r="NRX85" s="383"/>
      <c r="NRY85" s="383"/>
      <c r="NRZ85" s="383"/>
      <c r="NSA85" s="383"/>
      <c r="NSB85" s="383"/>
      <c r="NSC85" s="380"/>
      <c r="NSD85" s="376"/>
      <c r="NSE85" s="376"/>
      <c r="NSF85" s="381"/>
      <c r="NSG85" s="381"/>
      <c r="NSH85" s="382"/>
      <c r="NSI85" s="383"/>
      <c r="NSJ85" s="383"/>
      <c r="NSK85" s="383"/>
      <c r="NSL85" s="383"/>
      <c r="NSM85" s="383"/>
      <c r="NSN85" s="383"/>
      <c r="NSO85" s="380"/>
      <c r="NSP85" s="376"/>
      <c r="NSQ85" s="376"/>
      <c r="NSR85" s="381"/>
      <c r="NSS85" s="381"/>
      <c r="NST85" s="382"/>
      <c r="NSU85" s="383"/>
      <c r="NSV85" s="383"/>
      <c r="NSW85" s="383"/>
      <c r="NSX85" s="383"/>
      <c r="NSY85" s="383"/>
      <c r="NSZ85" s="383"/>
      <c r="NTA85" s="380"/>
      <c r="NTB85" s="376"/>
      <c r="NTC85" s="376"/>
      <c r="NTD85" s="381"/>
      <c r="NTE85" s="381"/>
      <c r="NTF85" s="382"/>
      <c r="NTG85" s="383"/>
      <c r="NTH85" s="383"/>
      <c r="NTI85" s="383"/>
      <c r="NTJ85" s="383"/>
      <c r="NTK85" s="383"/>
      <c r="NTL85" s="383"/>
      <c r="NTM85" s="380"/>
      <c r="NTN85" s="376"/>
      <c r="NTO85" s="376"/>
      <c r="NTP85" s="381"/>
      <c r="NTQ85" s="381"/>
      <c r="NTR85" s="382"/>
      <c r="NTS85" s="383"/>
      <c r="NTT85" s="383"/>
      <c r="NTU85" s="383"/>
      <c r="NTV85" s="383"/>
      <c r="NTW85" s="383"/>
      <c r="NTX85" s="383"/>
      <c r="NTY85" s="380"/>
      <c r="NTZ85" s="376"/>
      <c r="NUA85" s="376"/>
      <c r="NUB85" s="381"/>
      <c r="NUC85" s="381"/>
      <c r="NUD85" s="382"/>
      <c r="NUE85" s="383"/>
      <c r="NUF85" s="383"/>
      <c r="NUG85" s="383"/>
      <c r="NUH85" s="383"/>
      <c r="NUI85" s="383"/>
      <c r="NUJ85" s="383"/>
      <c r="NUK85" s="380"/>
      <c r="NUL85" s="376"/>
      <c r="NUM85" s="376"/>
      <c r="NUN85" s="381"/>
      <c r="NUO85" s="381"/>
      <c r="NUP85" s="382"/>
      <c r="NUQ85" s="383"/>
      <c r="NUR85" s="383"/>
      <c r="NUS85" s="383"/>
      <c r="NUT85" s="383"/>
      <c r="NUU85" s="383"/>
      <c r="NUV85" s="383"/>
      <c r="NUW85" s="380"/>
      <c r="NUX85" s="376"/>
      <c r="NUY85" s="376"/>
      <c r="NUZ85" s="381"/>
      <c r="NVA85" s="381"/>
      <c r="NVB85" s="382"/>
      <c r="NVC85" s="383"/>
      <c r="NVD85" s="383"/>
      <c r="NVE85" s="383"/>
      <c r="NVF85" s="383"/>
      <c r="NVG85" s="383"/>
      <c r="NVH85" s="383"/>
      <c r="NVI85" s="380"/>
      <c r="NVJ85" s="376"/>
      <c r="NVK85" s="376"/>
      <c r="NVL85" s="381"/>
      <c r="NVM85" s="381"/>
      <c r="NVN85" s="382"/>
      <c r="NVO85" s="383"/>
      <c r="NVP85" s="383"/>
      <c r="NVQ85" s="383"/>
      <c r="NVR85" s="383"/>
      <c r="NVS85" s="383"/>
      <c r="NVT85" s="383"/>
      <c r="NVU85" s="380"/>
      <c r="NVV85" s="376"/>
      <c r="NVW85" s="376"/>
      <c r="NVX85" s="381"/>
      <c r="NVY85" s="381"/>
      <c r="NVZ85" s="382"/>
      <c r="NWA85" s="383"/>
      <c r="NWB85" s="383"/>
      <c r="NWC85" s="383"/>
      <c r="NWD85" s="383"/>
      <c r="NWE85" s="383"/>
      <c r="NWF85" s="383"/>
      <c r="NWG85" s="380"/>
      <c r="NWH85" s="376"/>
      <c r="NWI85" s="376"/>
      <c r="NWJ85" s="381"/>
      <c r="NWK85" s="381"/>
      <c r="NWL85" s="382"/>
      <c r="NWM85" s="383"/>
      <c r="NWN85" s="383"/>
      <c r="NWO85" s="383"/>
      <c r="NWP85" s="383"/>
      <c r="NWQ85" s="383"/>
      <c r="NWR85" s="383"/>
      <c r="NWS85" s="380"/>
      <c r="NWT85" s="376"/>
      <c r="NWU85" s="376"/>
      <c r="NWV85" s="381"/>
      <c r="NWW85" s="381"/>
      <c r="NWX85" s="382"/>
      <c r="NWY85" s="383"/>
      <c r="NWZ85" s="383"/>
      <c r="NXA85" s="383"/>
      <c r="NXB85" s="383"/>
      <c r="NXC85" s="383"/>
      <c r="NXD85" s="383"/>
      <c r="NXE85" s="380"/>
      <c r="NXF85" s="376"/>
      <c r="NXG85" s="376"/>
      <c r="NXH85" s="381"/>
      <c r="NXI85" s="381"/>
      <c r="NXJ85" s="382"/>
      <c r="NXK85" s="383"/>
      <c r="NXL85" s="383"/>
      <c r="NXM85" s="383"/>
      <c r="NXN85" s="383"/>
      <c r="NXO85" s="383"/>
      <c r="NXP85" s="383"/>
      <c r="NXQ85" s="380"/>
      <c r="NXR85" s="376"/>
      <c r="NXS85" s="376"/>
      <c r="NXT85" s="381"/>
      <c r="NXU85" s="381"/>
      <c r="NXV85" s="382"/>
      <c r="NXW85" s="383"/>
      <c r="NXX85" s="383"/>
      <c r="NXY85" s="383"/>
      <c r="NXZ85" s="383"/>
      <c r="NYA85" s="383"/>
      <c r="NYB85" s="383"/>
      <c r="NYC85" s="380"/>
      <c r="NYD85" s="376"/>
      <c r="NYE85" s="376"/>
      <c r="NYF85" s="381"/>
      <c r="NYG85" s="381"/>
      <c r="NYH85" s="382"/>
      <c r="NYI85" s="383"/>
      <c r="NYJ85" s="383"/>
      <c r="NYK85" s="383"/>
      <c r="NYL85" s="383"/>
      <c r="NYM85" s="383"/>
      <c r="NYN85" s="383"/>
      <c r="NYO85" s="380"/>
      <c r="NYP85" s="376"/>
      <c r="NYQ85" s="376"/>
      <c r="NYR85" s="381"/>
      <c r="NYS85" s="381"/>
      <c r="NYT85" s="382"/>
      <c r="NYU85" s="383"/>
      <c r="NYV85" s="383"/>
      <c r="NYW85" s="383"/>
      <c r="NYX85" s="383"/>
      <c r="NYY85" s="383"/>
      <c r="NYZ85" s="383"/>
      <c r="NZA85" s="380"/>
      <c r="NZB85" s="376"/>
      <c r="NZC85" s="376"/>
      <c r="NZD85" s="381"/>
      <c r="NZE85" s="381"/>
      <c r="NZF85" s="382"/>
      <c r="NZG85" s="383"/>
      <c r="NZH85" s="383"/>
      <c r="NZI85" s="383"/>
      <c r="NZJ85" s="383"/>
      <c r="NZK85" s="383"/>
      <c r="NZL85" s="383"/>
      <c r="NZM85" s="380"/>
      <c r="NZN85" s="376"/>
      <c r="NZO85" s="376"/>
      <c r="NZP85" s="381"/>
      <c r="NZQ85" s="381"/>
      <c r="NZR85" s="382"/>
      <c r="NZS85" s="383"/>
      <c r="NZT85" s="383"/>
      <c r="NZU85" s="383"/>
      <c r="NZV85" s="383"/>
      <c r="NZW85" s="383"/>
      <c r="NZX85" s="383"/>
      <c r="NZY85" s="380"/>
      <c r="NZZ85" s="376"/>
      <c r="OAA85" s="376"/>
      <c r="OAB85" s="381"/>
      <c r="OAC85" s="381"/>
      <c r="OAD85" s="382"/>
      <c r="OAE85" s="383"/>
      <c r="OAF85" s="383"/>
      <c r="OAG85" s="383"/>
      <c r="OAH85" s="383"/>
      <c r="OAI85" s="383"/>
      <c r="OAJ85" s="383"/>
      <c r="OAK85" s="380"/>
      <c r="OAL85" s="376"/>
      <c r="OAM85" s="376"/>
      <c r="OAN85" s="381"/>
      <c r="OAO85" s="381"/>
      <c r="OAP85" s="382"/>
      <c r="OAQ85" s="383"/>
      <c r="OAR85" s="383"/>
      <c r="OAS85" s="383"/>
      <c r="OAT85" s="383"/>
      <c r="OAU85" s="383"/>
      <c r="OAV85" s="383"/>
      <c r="OAW85" s="380"/>
      <c r="OAX85" s="376"/>
      <c r="OAY85" s="376"/>
      <c r="OAZ85" s="381"/>
      <c r="OBA85" s="381"/>
      <c r="OBB85" s="382"/>
      <c r="OBC85" s="383"/>
      <c r="OBD85" s="383"/>
      <c r="OBE85" s="383"/>
      <c r="OBF85" s="383"/>
      <c r="OBG85" s="383"/>
      <c r="OBH85" s="383"/>
      <c r="OBI85" s="380"/>
      <c r="OBJ85" s="376"/>
      <c r="OBK85" s="376"/>
      <c r="OBL85" s="381"/>
      <c r="OBM85" s="381"/>
      <c r="OBN85" s="382"/>
      <c r="OBO85" s="383"/>
      <c r="OBP85" s="383"/>
      <c r="OBQ85" s="383"/>
      <c r="OBR85" s="383"/>
      <c r="OBS85" s="383"/>
      <c r="OBT85" s="383"/>
      <c r="OBU85" s="380"/>
      <c r="OBV85" s="376"/>
      <c r="OBW85" s="376"/>
      <c r="OBX85" s="381"/>
      <c r="OBY85" s="381"/>
      <c r="OBZ85" s="382"/>
      <c r="OCA85" s="383"/>
      <c r="OCB85" s="383"/>
      <c r="OCC85" s="383"/>
      <c r="OCD85" s="383"/>
      <c r="OCE85" s="383"/>
      <c r="OCF85" s="383"/>
      <c r="OCG85" s="380"/>
      <c r="OCH85" s="376"/>
      <c r="OCI85" s="376"/>
      <c r="OCJ85" s="381"/>
      <c r="OCK85" s="381"/>
      <c r="OCL85" s="382"/>
      <c r="OCM85" s="383"/>
      <c r="OCN85" s="383"/>
      <c r="OCO85" s="383"/>
      <c r="OCP85" s="383"/>
      <c r="OCQ85" s="383"/>
      <c r="OCR85" s="383"/>
      <c r="OCS85" s="380"/>
      <c r="OCT85" s="376"/>
      <c r="OCU85" s="376"/>
      <c r="OCV85" s="381"/>
      <c r="OCW85" s="381"/>
      <c r="OCX85" s="382"/>
      <c r="OCY85" s="383"/>
      <c r="OCZ85" s="383"/>
      <c r="ODA85" s="383"/>
      <c r="ODB85" s="383"/>
      <c r="ODC85" s="383"/>
      <c r="ODD85" s="383"/>
      <c r="ODE85" s="380"/>
      <c r="ODF85" s="376"/>
      <c r="ODG85" s="376"/>
      <c r="ODH85" s="381"/>
      <c r="ODI85" s="381"/>
      <c r="ODJ85" s="382"/>
      <c r="ODK85" s="383"/>
      <c r="ODL85" s="383"/>
      <c r="ODM85" s="383"/>
      <c r="ODN85" s="383"/>
      <c r="ODO85" s="383"/>
      <c r="ODP85" s="383"/>
      <c r="ODQ85" s="380"/>
      <c r="ODR85" s="376"/>
      <c r="ODS85" s="376"/>
      <c r="ODT85" s="381"/>
      <c r="ODU85" s="381"/>
      <c r="ODV85" s="382"/>
      <c r="ODW85" s="383"/>
      <c r="ODX85" s="383"/>
      <c r="ODY85" s="383"/>
      <c r="ODZ85" s="383"/>
      <c r="OEA85" s="383"/>
      <c r="OEB85" s="383"/>
      <c r="OEC85" s="380"/>
      <c r="OED85" s="376"/>
      <c r="OEE85" s="376"/>
      <c r="OEF85" s="381"/>
      <c r="OEG85" s="381"/>
      <c r="OEH85" s="382"/>
      <c r="OEI85" s="383"/>
      <c r="OEJ85" s="383"/>
      <c r="OEK85" s="383"/>
      <c r="OEL85" s="383"/>
      <c r="OEM85" s="383"/>
      <c r="OEN85" s="383"/>
      <c r="OEO85" s="380"/>
      <c r="OEP85" s="376"/>
      <c r="OEQ85" s="376"/>
      <c r="OER85" s="381"/>
      <c r="OES85" s="381"/>
      <c r="OET85" s="382"/>
      <c r="OEU85" s="383"/>
      <c r="OEV85" s="383"/>
      <c r="OEW85" s="383"/>
      <c r="OEX85" s="383"/>
      <c r="OEY85" s="383"/>
      <c r="OEZ85" s="383"/>
      <c r="OFA85" s="380"/>
      <c r="OFB85" s="376"/>
      <c r="OFC85" s="376"/>
      <c r="OFD85" s="381"/>
      <c r="OFE85" s="381"/>
      <c r="OFF85" s="382"/>
      <c r="OFG85" s="383"/>
      <c r="OFH85" s="383"/>
      <c r="OFI85" s="383"/>
      <c r="OFJ85" s="383"/>
      <c r="OFK85" s="383"/>
      <c r="OFL85" s="383"/>
      <c r="OFM85" s="380"/>
      <c r="OFN85" s="376"/>
      <c r="OFO85" s="376"/>
      <c r="OFP85" s="381"/>
      <c r="OFQ85" s="381"/>
      <c r="OFR85" s="382"/>
      <c r="OFS85" s="383"/>
      <c r="OFT85" s="383"/>
      <c r="OFU85" s="383"/>
      <c r="OFV85" s="383"/>
      <c r="OFW85" s="383"/>
      <c r="OFX85" s="383"/>
      <c r="OFY85" s="380"/>
      <c r="OFZ85" s="376"/>
      <c r="OGA85" s="376"/>
      <c r="OGB85" s="381"/>
      <c r="OGC85" s="381"/>
      <c r="OGD85" s="382"/>
      <c r="OGE85" s="383"/>
      <c r="OGF85" s="383"/>
      <c r="OGG85" s="383"/>
      <c r="OGH85" s="383"/>
      <c r="OGI85" s="383"/>
      <c r="OGJ85" s="383"/>
      <c r="OGK85" s="380"/>
      <c r="OGL85" s="376"/>
      <c r="OGM85" s="376"/>
      <c r="OGN85" s="381"/>
      <c r="OGO85" s="381"/>
      <c r="OGP85" s="382"/>
      <c r="OGQ85" s="383"/>
      <c r="OGR85" s="383"/>
      <c r="OGS85" s="383"/>
      <c r="OGT85" s="383"/>
      <c r="OGU85" s="383"/>
      <c r="OGV85" s="383"/>
      <c r="OGW85" s="380"/>
      <c r="OGX85" s="376"/>
      <c r="OGY85" s="376"/>
      <c r="OGZ85" s="381"/>
      <c r="OHA85" s="381"/>
      <c r="OHB85" s="382"/>
      <c r="OHC85" s="383"/>
      <c r="OHD85" s="383"/>
      <c r="OHE85" s="383"/>
      <c r="OHF85" s="383"/>
      <c r="OHG85" s="383"/>
      <c r="OHH85" s="383"/>
      <c r="OHI85" s="380"/>
      <c r="OHJ85" s="376"/>
      <c r="OHK85" s="376"/>
      <c r="OHL85" s="381"/>
      <c r="OHM85" s="381"/>
      <c r="OHN85" s="382"/>
      <c r="OHO85" s="383"/>
      <c r="OHP85" s="383"/>
      <c r="OHQ85" s="383"/>
      <c r="OHR85" s="383"/>
      <c r="OHS85" s="383"/>
      <c r="OHT85" s="383"/>
      <c r="OHU85" s="380"/>
      <c r="OHV85" s="376"/>
      <c r="OHW85" s="376"/>
      <c r="OHX85" s="381"/>
      <c r="OHY85" s="381"/>
      <c r="OHZ85" s="382"/>
      <c r="OIA85" s="383"/>
      <c r="OIB85" s="383"/>
      <c r="OIC85" s="383"/>
      <c r="OID85" s="383"/>
      <c r="OIE85" s="383"/>
      <c r="OIF85" s="383"/>
      <c r="OIG85" s="380"/>
      <c r="OIH85" s="376"/>
      <c r="OII85" s="376"/>
      <c r="OIJ85" s="381"/>
      <c r="OIK85" s="381"/>
      <c r="OIL85" s="382"/>
      <c r="OIM85" s="383"/>
      <c r="OIN85" s="383"/>
      <c r="OIO85" s="383"/>
      <c r="OIP85" s="383"/>
      <c r="OIQ85" s="383"/>
      <c r="OIR85" s="383"/>
      <c r="OIS85" s="380"/>
      <c r="OIT85" s="376"/>
      <c r="OIU85" s="376"/>
      <c r="OIV85" s="381"/>
      <c r="OIW85" s="381"/>
      <c r="OIX85" s="382"/>
      <c r="OIY85" s="383"/>
      <c r="OIZ85" s="383"/>
      <c r="OJA85" s="383"/>
      <c r="OJB85" s="383"/>
      <c r="OJC85" s="383"/>
      <c r="OJD85" s="383"/>
      <c r="OJE85" s="380"/>
      <c r="OJF85" s="376"/>
      <c r="OJG85" s="376"/>
      <c r="OJH85" s="381"/>
      <c r="OJI85" s="381"/>
      <c r="OJJ85" s="382"/>
      <c r="OJK85" s="383"/>
      <c r="OJL85" s="383"/>
      <c r="OJM85" s="383"/>
      <c r="OJN85" s="383"/>
      <c r="OJO85" s="383"/>
      <c r="OJP85" s="383"/>
      <c r="OJQ85" s="380"/>
      <c r="OJR85" s="376"/>
      <c r="OJS85" s="376"/>
      <c r="OJT85" s="381"/>
      <c r="OJU85" s="381"/>
      <c r="OJV85" s="382"/>
      <c r="OJW85" s="383"/>
      <c r="OJX85" s="383"/>
      <c r="OJY85" s="383"/>
      <c r="OJZ85" s="383"/>
      <c r="OKA85" s="383"/>
      <c r="OKB85" s="383"/>
      <c r="OKC85" s="380"/>
      <c r="OKD85" s="376"/>
      <c r="OKE85" s="376"/>
      <c r="OKF85" s="381"/>
      <c r="OKG85" s="381"/>
      <c r="OKH85" s="382"/>
      <c r="OKI85" s="383"/>
      <c r="OKJ85" s="383"/>
      <c r="OKK85" s="383"/>
      <c r="OKL85" s="383"/>
      <c r="OKM85" s="383"/>
      <c r="OKN85" s="383"/>
      <c r="OKO85" s="380"/>
      <c r="OKP85" s="376"/>
      <c r="OKQ85" s="376"/>
      <c r="OKR85" s="381"/>
      <c r="OKS85" s="381"/>
      <c r="OKT85" s="382"/>
      <c r="OKU85" s="383"/>
      <c r="OKV85" s="383"/>
      <c r="OKW85" s="383"/>
      <c r="OKX85" s="383"/>
      <c r="OKY85" s="383"/>
      <c r="OKZ85" s="383"/>
      <c r="OLA85" s="380"/>
      <c r="OLB85" s="376"/>
      <c r="OLC85" s="376"/>
      <c r="OLD85" s="381"/>
      <c r="OLE85" s="381"/>
      <c r="OLF85" s="382"/>
      <c r="OLG85" s="383"/>
      <c r="OLH85" s="383"/>
      <c r="OLI85" s="383"/>
      <c r="OLJ85" s="383"/>
      <c r="OLK85" s="383"/>
      <c r="OLL85" s="383"/>
      <c r="OLM85" s="380"/>
      <c r="OLN85" s="376"/>
      <c r="OLO85" s="376"/>
      <c r="OLP85" s="381"/>
      <c r="OLQ85" s="381"/>
      <c r="OLR85" s="382"/>
      <c r="OLS85" s="383"/>
      <c r="OLT85" s="383"/>
      <c r="OLU85" s="383"/>
      <c r="OLV85" s="383"/>
      <c r="OLW85" s="383"/>
      <c r="OLX85" s="383"/>
      <c r="OLY85" s="380"/>
      <c r="OLZ85" s="376"/>
      <c r="OMA85" s="376"/>
      <c r="OMB85" s="381"/>
      <c r="OMC85" s="381"/>
      <c r="OMD85" s="382"/>
      <c r="OME85" s="383"/>
      <c r="OMF85" s="383"/>
      <c r="OMG85" s="383"/>
      <c r="OMH85" s="383"/>
      <c r="OMI85" s="383"/>
      <c r="OMJ85" s="383"/>
      <c r="OMK85" s="380"/>
      <c r="OML85" s="376"/>
      <c r="OMM85" s="376"/>
      <c r="OMN85" s="381"/>
      <c r="OMO85" s="381"/>
      <c r="OMP85" s="382"/>
      <c r="OMQ85" s="383"/>
      <c r="OMR85" s="383"/>
      <c r="OMS85" s="383"/>
      <c r="OMT85" s="383"/>
      <c r="OMU85" s="383"/>
      <c r="OMV85" s="383"/>
      <c r="OMW85" s="380"/>
      <c r="OMX85" s="376"/>
      <c r="OMY85" s="376"/>
      <c r="OMZ85" s="381"/>
      <c r="ONA85" s="381"/>
      <c r="ONB85" s="382"/>
      <c r="ONC85" s="383"/>
      <c r="OND85" s="383"/>
      <c r="ONE85" s="383"/>
      <c r="ONF85" s="383"/>
      <c r="ONG85" s="383"/>
      <c r="ONH85" s="383"/>
      <c r="ONI85" s="380"/>
      <c r="ONJ85" s="376"/>
      <c r="ONK85" s="376"/>
      <c r="ONL85" s="381"/>
      <c r="ONM85" s="381"/>
      <c r="ONN85" s="382"/>
      <c r="ONO85" s="383"/>
      <c r="ONP85" s="383"/>
      <c r="ONQ85" s="383"/>
      <c r="ONR85" s="383"/>
      <c r="ONS85" s="383"/>
      <c r="ONT85" s="383"/>
      <c r="ONU85" s="380"/>
      <c r="ONV85" s="376"/>
      <c r="ONW85" s="376"/>
      <c r="ONX85" s="381"/>
      <c r="ONY85" s="381"/>
      <c r="ONZ85" s="382"/>
      <c r="OOA85" s="383"/>
      <c r="OOB85" s="383"/>
      <c r="OOC85" s="383"/>
      <c r="OOD85" s="383"/>
      <c r="OOE85" s="383"/>
      <c r="OOF85" s="383"/>
      <c r="OOG85" s="380"/>
      <c r="OOH85" s="376"/>
      <c r="OOI85" s="376"/>
      <c r="OOJ85" s="381"/>
      <c r="OOK85" s="381"/>
      <c r="OOL85" s="382"/>
      <c r="OOM85" s="383"/>
      <c r="OON85" s="383"/>
      <c r="OOO85" s="383"/>
      <c r="OOP85" s="383"/>
      <c r="OOQ85" s="383"/>
      <c r="OOR85" s="383"/>
      <c r="OOS85" s="380"/>
      <c r="OOT85" s="376"/>
      <c r="OOU85" s="376"/>
      <c r="OOV85" s="381"/>
      <c r="OOW85" s="381"/>
      <c r="OOX85" s="382"/>
      <c r="OOY85" s="383"/>
      <c r="OOZ85" s="383"/>
      <c r="OPA85" s="383"/>
      <c r="OPB85" s="383"/>
      <c r="OPC85" s="383"/>
      <c r="OPD85" s="383"/>
      <c r="OPE85" s="380"/>
      <c r="OPF85" s="376"/>
      <c r="OPG85" s="376"/>
      <c r="OPH85" s="381"/>
      <c r="OPI85" s="381"/>
      <c r="OPJ85" s="382"/>
      <c r="OPK85" s="383"/>
      <c r="OPL85" s="383"/>
      <c r="OPM85" s="383"/>
      <c r="OPN85" s="383"/>
      <c r="OPO85" s="383"/>
      <c r="OPP85" s="383"/>
      <c r="OPQ85" s="380"/>
      <c r="OPR85" s="376"/>
      <c r="OPS85" s="376"/>
      <c r="OPT85" s="381"/>
      <c r="OPU85" s="381"/>
      <c r="OPV85" s="382"/>
      <c r="OPW85" s="383"/>
      <c r="OPX85" s="383"/>
      <c r="OPY85" s="383"/>
      <c r="OPZ85" s="383"/>
      <c r="OQA85" s="383"/>
      <c r="OQB85" s="383"/>
      <c r="OQC85" s="380"/>
      <c r="OQD85" s="376"/>
      <c r="OQE85" s="376"/>
      <c r="OQF85" s="381"/>
      <c r="OQG85" s="381"/>
      <c r="OQH85" s="382"/>
      <c r="OQI85" s="383"/>
      <c r="OQJ85" s="383"/>
      <c r="OQK85" s="383"/>
      <c r="OQL85" s="383"/>
      <c r="OQM85" s="383"/>
      <c r="OQN85" s="383"/>
      <c r="OQO85" s="380"/>
      <c r="OQP85" s="376"/>
      <c r="OQQ85" s="376"/>
      <c r="OQR85" s="381"/>
      <c r="OQS85" s="381"/>
      <c r="OQT85" s="382"/>
      <c r="OQU85" s="383"/>
      <c r="OQV85" s="383"/>
      <c r="OQW85" s="383"/>
      <c r="OQX85" s="383"/>
      <c r="OQY85" s="383"/>
      <c r="OQZ85" s="383"/>
      <c r="ORA85" s="380"/>
      <c r="ORB85" s="376"/>
      <c r="ORC85" s="376"/>
      <c r="ORD85" s="381"/>
      <c r="ORE85" s="381"/>
      <c r="ORF85" s="382"/>
      <c r="ORG85" s="383"/>
      <c r="ORH85" s="383"/>
      <c r="ORI85" s="383"/>
      <c r="ORJ85" s="383"/>
      <c r="ORK85" s="383"/>
      <c r="ORL85" s="383"/>
      <c r="ORM85" s="380"/>
      <c r="ORN85" s="376"/>
      <c r="ORO85" s="376"/>
      <c r="ORP85" s="381"/>
      <c r="ORQ85" s="381"/>
      <c r="ORR85" s="382"/>
      <c r="ORS85" s="383"/>
      <c r="ORT85" s="383"/>
      <c r="ORU85" s="383"/>
      <c r="ORV85" s="383"/>
      <c r="ORW85" s="383"/>
      <c r="ORX85" s="383"/>
      <c r="ORY85" s="380"/>
      <c r="ORZ85" s="376"/>
      <c r="OSA85" s="376"/>
      <c r="OSB85" s="381"/>
      <c r="OSC85" s="381"/>
      <c r="OSD85" s="382"/>
      <c r="OSE85" s="383"/>
      <c r="OSF85" s="383"/>
      <c r="OSG85" s="383"/>
      <c r="OSH85" s="383"/>
      <c r="OSI85" s="383"/>
      <c r="OSJ85" s="383"/>
      <c r="OSK85" s="380"/>
      <c r="OSL85" s="376"/>
      <c r="OSM85" s="376"/>
      <c r="OSN85" s="381"/>
      <c r="OSO85" s="381"/>
      <c r="OSP85" s="382"/>
      <c r="OSQ85" s="383"/>
      <c r="OSR85" s="383"/>
      <c r="OSS85" s="383"/>
      <c r="OST85" s="383"/>
      <c r="OSU85" s="383"/>
      <c r="OSV85" s="383"/>
      <c r="OSW85" s="380"/>
      <c r="OSX85" s="376"/>
      <c r="OSY85" s="376"/>
      <c r="OSZ85" s="381"/>
      <c r="OTA85" s="381"/>
      <c r="OTB85" s="382"/>
      <c r="OTC85" s="383"/>
      <c r="OTD85" s="383"/>
      <c r="OTE85" s="383"/>
      <c r="OTF85" s="383"/>
      <c r="OTG85" s="383"/>
      <c r="OTH85" s="383"/>
      <c r="OTI85" s="380"/>
      <c r="OTJ85" s="376"/>
      <c r="OTK85" s="376"/>
      <c r="OTL85" s="381"/>
      <c r="OTM85" s="381"/>
      <c r="OTN85" s="382"/>
      <c r="OTO85" s="383"/>
      <c r="OTP85" s="383"/>
      <c r="OTQ85" s="383"/>
      <c r="OTR85" s="383"/>
      <c r="OTS85" s="383"/>
      <c r="OTT85" s="383"/>
      <c r="OTU85" s="380"/>
      <c r="OTV85" s="376"/>
      <c r="OTW85" s="376"/>
      <c r="OTX85" s="381"/>
      <c r="OTY85" s="381"/>
      <c r="OTZ85" s="382"/>
      <c r="OUA85" s="383"/>
      <c r="OUB85" s="383"/>
      <c r="OUC85" s="383"/>
      <c r="OUD85" s="383"/>
      <c r="OUE85" s="383"/>
      <c r="OUF85" s="383"/>
      <c r="OUG85" s="380"/>
      <c r="OUH85" s="376"/>
      <c r="OUI85" s="376"/>
      <c r="OUJ85" s="381"/>
      <c r="OUK85" s="381"/>
      <c r="OUL85" s="382"/>
      <c r="OUM85" s="383"/>
      <c r="OUN85" s="383"/>
      <c r="OUO85" s="383"/>
      <c r="OUP85" s="383"/>
      <c r="OUQ85" s="383"/>
      <c r="OUR85" s="383"/>
      <c r="OUS85" s="380"/>
      <c r="OUT85" s="376"/>
      <c r="OUU85" s="376"/>
      <c r="OUV85" s="381"/>
      <c r="OUW85" s="381"/>
      <c r="OUX85" s="382"/>
      <c r="OUY85" s="383"/>
      <c r="OUZ85" s="383"/>
      <c r="OVA85" s="383"/>
      <c r="OVB85" s="383"/>
      <c r="OVC85" s="383"/>
      <c r="OVD85" s="383"/>
      <c r="OVE85" s="380"/>
      <c r="OVF85" s="376"/>
      <c r="OVG85" s="376"/>
      <c r="OVH85" s="381"/>
      <c r="OVI85" s="381"/>
      <c r="OVJ85" s="382"/>
      <c r="OVK85" s="383"/>
      <c r="OVL85" s="383"/>
      <c r="OVM85" s="383"/>
      <c r="OVN85" s="383"/>
      <c r="OVO85" s="383"/>
      <c r="OVP85" s="383"/>
      <c r="OVQ85" s="380"/>
      <c r="OVR85" s="376"/>
      <c r="OVS85" s="376"/>
      <c r="OVT85" s="381"/>
      <c r="OVU85" s="381"/>
      <c r="OVV85" s="382"/>
      <c r="OVW85" s="383"/>
      <c r="OVX85" s="383"/>
      <c r="OVY85" s="383"/>
      <c r="OVZ85" s="383"/>
      <c r="OWA85" s="383"/>
      <c r="OWB85" s="383"/>
      <c r="OWC85" s="380"/>
      <c r="OWD85" s="376"/>
      <c r="OWE85" s="376"/>
      <c r="OWF85" s="381"/>
      <c r="OWG85" s="381"/>
      <c r="OWH85" s="382"/>
      <c r="OWI85" s="383"/>
      <c r="OWJ85" s="383"/>
      <c r="OWK85" s="383"/>
      <c r="OWL85" s="383"/>
      <c r="OWM85" s="383"/>
      <c r="OWN85" s="383"/>
      <c r="OWO85" s="380"/>
      <c r="OWP85" s="376"/>
      <c r="OWQ85" s="376"/>
      <c r="OWR85" s="381"/>
      <c r="OWS85" s="381"/>
      <c r="OWT85" s="382"/>
      <c r="OWU85" s="383"/>
      <c r="OWV85" s="383"/>
      <c r="OWW85" s="383"/>
      <c r="OWX85" s="383"/>
      <c r="OWY85" s="383"/>
      <c r="OWZ85" s="383"/>
      <c r="OXA85" s="380"/>
      <c r="OXB85" s="376"/>
      <c r="OXC85" s="376"/>
      <c r="OXD85" s="381"/>
      <c r="OXE85" s="381"/>
      <c r="OXF85" s="382"/>
      <c r="OXG85" s="383"/>
      <c r="OXH85" s="383"/>
      <c r="OXI85" s="383"/>
      <c r="OXJ85" s="383"/>
      <c r="OXK85" s="383"/>
      <c r="OXL85" s="383"/>
      <c r="OXM85" s="380"/>
      <c r="OXN85" s="376"/>
      <c r="OXO85" s="376"/>
      <c r="OXP85" s="381"/>
      <c r="OXQ85" s="381"/>
      <c r="OXR85" s="382"/>
      <c r="OXS85" s="383"/>
      <c r="OXT85" s="383"/>
      <c r="OXU85" s="383"/>
      <c r="OXV85" s="383"/>
      <c r="OXW85" s="383"/>
      <c r="OXX85" s="383"/>
      <c r="OXY85" s="380"/>
      <c r="OXZ85" s="376"/>
      <c r="OYA85" s="376"/>
      <c r="OYB85" s="381"/>
      <c r="OYC85" s="381"/>
      <c r="OYD85" s="382"/>
      <c r="OYE85" s="383"/>
      <c r="OYF85" s="383"/>
      <c r="OYG85" s="383"/>
      <c r="OYH85" s="383"/>
      <c r="OYI85" s="383"/>
      <c r="OYJ85" s="383"/>
      <c r="OYK85" s="380"/>
      <c r="OYL85" s="376"/>
      <c r="OYM85" s="376"/>
      <c r="OYN85" s="381"/>
      <c r="OYO85" s="381"/>
      <c r="OYP85" s="382"/>
      <c r="OYQ85" s="383"/>
      <c r="OYR85" s="383"/>
      <c r="OYS85" s="383"/>
      <c r="OYT85" s="383"/>
      <c r="OYU85" s="383"/>
      <c r="OYV85" s="383"/>
      <c r="OYW85" s="380"/>
      <c r="OYX85" s="376"/>
      <c r="OYY85" s="376"/>
      <c r="OYZ85" s="381"/>
      <c r="OZA85" s="381"/>
      <c r="OZB85" s="382"/>
      <c r="OZC85" s="383"/>
      <c r="OZD85" s="383"/>
      <c r="OZE85" s="383"/>
      <c r="OZF85" s="383"/>
      <c r="OZG85" s="383"/>
      <c r="OZH85" s="383"/>
      <c r="OZI85" s="380"/>
      <c r="OZJ85" s="376"/>
      <c r="OZK85" s="376"/>
      <c r="OZL85" s="381"/>
      <c r="OZM85" s="381"/>
      <c r="OZN85" s="382"/>
      <c r="OZO85" s="383"/>
      <c r="OZP85" s="383"/>
      <c r="OZQ85" s="383"/>
      <c r="OZR85" s="383"/>
      <c r="OZS85" s="383"/>
      <c r="OZT85" s="383"/>
      <c r="OZU85" s="380"/>
      <c r="OZV85" s="376"/>
      <c r="OZW85" s="376"/>
      <c r="OZX85" s="381"/>
      <c r="OZY85" s="381"/>
      <c r="OZZ85" s="382"/>
      <c r="PAA85" s="383"/>
      <c r="PAB85" s="383"/>
      <c r="PAC85" s="383"/>
      <c r="PAD85" s="383"/>
      <c r="PAE85" s="383"/>
      <c r="PAF85" s="383"/>
      <c r="PAG85" s="380"/>
      <c r="PAH85" s="376"/>
      <c r="PAI85" s="376"/>
      <c r="PAJ85" s="381"/>
      <c r="PAK85" s="381"/>
      <c r="PAL85" s="382"/>
      <c r="PAM85" s="383"/>
      <c r="PAN85" s="383"/>
      <c r="PAO85" s="383"/>
      <c r="PAP85" s="383"/>
      <c r="PAQ85" s="383"/>
      <c r="PAR85" s="383"/>
      <c r="PAS85" s="380"/>
      <c r="PAT85" s="376"/>
      <c r="PAU85" s="376"/>
      <c r="PAV85" s="381"/>
      <c r="PAW85" s="381"/>
      <c r="PAX85" s="382"/>
      <c r="PAY85" s="383"/>
      <c r="PAZ85" s="383"/>
      <c r="PBA85" s="383"/>
      <c r="PBB85" s="383"/>
      <c r="PBC85" s="383"/>
      <c r="PBD85" s="383"/>
      <c r="PBE85" s="380"/>
      <c r="PBF85" s="376"/>
      <c r="PBG85" s="376"/>
      <c r="PBH85" s="381"/>
      <c r="PBI85" s="381"/>
      <c r="PBJ85" s="382"/>
      <c r="PBK85" s="383"/>
      <c r="PBL85" s="383"/>
      <c r="PBM85" s="383"/>
      <c r="PBN85" s="383"/>
      <c r="PBO85" s="383"/>
      <c r="PBP85" s="383"/>
      <c r="PBQ85" s="380"/>
      <c r="PBR85" s="376"/>
      <c r="PBS85" s="376"/>
      <c r="PBT85" s="381"/>
      <c r="PBU85" s="381"/>
      <c r="PBV85" s="382"/>
      <c r="PBW85" s="383"/>
      <c r="PBX85" s="383"/>
      <c r="PBY85" s="383"/>
      <c r="PBZ85" s="383"/>
      <c r="PCA85" s="383"/>
      <c r="PCB85" s="383"/>
      <c r="PCC85" s="380"/>
      <c r="PCD85" s="376"/>
      <c r="PCE85" s="376"/>
      <c r="PCF85" s="381"/>
      <c r="PCG85" s="381"/>
      <c r="PCH85" s="382"/>
      <c r="PCI85" s="383"/>
      <c r="PCJ85" s="383"/>
      <c r="PCK85" s="383"/>
      <c r="PCL85" s="383"/>
      <c r="PCM85" s="383"/>
      <c r="PCN85" s="383"/>
      <c r="PCO85" s="380"/>
      <c r="PCP85" s="376"/>
      <c r="PCQ85" s="376"/>
      <c r="PCR85" s="381"/>
      <c r="PCS85" s="381"/>
      <c r="PCT85" s="382"/>
      <c r="PCU85" s="383"/>
      <c r="PCV85" s="383"/>
      <c r="PCW85" s="383"/>
      <c r="PCX85" s="383"/>
      <c r="PCY85" s="383"/>
      <c r="PCZ85" s="383"/>
      <c r="PDA85" s="380"/>
      <c r="PDB85" s="376"/>
      <c r="PDC85" s="376"/>
      <c r="PDD85" s="381"/>
      <c r="PDE85" s="381"/>
      <c r="PDF85" s="382"/>
      <c r="PDG85" s="383"/>
      <c r="PDH85" s="383"/>
      <c r="PDI85" s="383"/>
      <c r="PDJ85" s="383"/>
      <c r="PDK85" s="383"/>
      <c r="PDL85" s="383"/>
      <c r="PDM85" s="380"/>
      <c r="PDN85" s="376"/>
      <c r="PDO85" s="376"/>
      <c r="PDP85" s="381"/>
      <c r="PDQ85" s="381"/>
      <c r="PDR85" s="382"/>
      <c r="PDS85" s="383"/>
      <c r="PDT85" s="383"/>
      <c r="PDU85" s="383"/>
      <c r="PDV85" s="383"/>
      <c r="PDW85" s="383"/>
      <c r="PDX85" s="383"/>
      <c r="PDY85" s="380"/>
      <c r="PDZ85" s="376"/>
      <c r="PEA85" s="376"/>
      <c r="PEB85" s="381"/>
      <c r="PEC85" s="381"/>
      <c r="PED85" s="382"/>
      <c r="PEE85" s="383"/>
      <c r="PEF85" s="383"/>
      <c r="PEG85" s="383"/>
      <c r="PEH85" s="383"/>
      <c r="PEI85" s="383"/>
      <c r="PEJ85" s="383"/>
      <c r="PEK85" s="380"/>
      <c r="PEL85" s="376"/>
      <c r="PEM85" s="376"/>
      <c r="PEN85" s="381"/>
      <c r="PEO85" s="381"/>
      <c r="PEP85" s="382"/>
      <c r="PEQ85" s="383"/>
      <c r="PER85" s="383"/>
      <c r="PES85" s="383"/>
      <c r="PET85" s="383"/>
      <c r="PEU85" s="383"/>
      <c r="PEV85" s="383"/>
      <c r="PEW85" s="380"/>
      <c r="PEX85" s="376"/>
      <c r="PEY85" s="376"/>
      <c r="PEZ85" s="381"/>
      <c r="PFA85" s="381"/>
      <c r="PFB85" s="382"/>
      <c r="PFC85" s="383"/>
      <c r="PFD85" s="383"/>
      <c r="PFE85" s="383"/>
      <c r="PFF85" s="383"/>
      <c r="PFG85" s="383"/>
      <c r="PFH85" s="383"/>
      <c r="PFI85" s="380"/>
      <c r="PFJ85" s="376"/>
      <c r="PFK85" s="376"/>
      <c r="PFL85" s="381"/>
      <c r="PFM85" s="381"/>
      <c r="PFN85" s="382"/>
      <c r="PFO85" s="383"/>
      <c r="PFP85" s="383"/>
      <c r="PFQ85" s="383"/>
      <c r="PFR85" s="383"/>
      <c r="PFS85" s="383"/>
      <c r="PFT85" s="383"/>
      <c r="PFU85" s="380"/>
      <c r="PFV85" s="376"/>
      <c r="PFW85" s="376"/>
      <c r="PFX85" s="381"/>
      <c r="PFY85" s="381"/>
      <c r="PFZ85" s="382"/>
      <c r="PGA85" s="383"/>
      <c r="PGB85" s="383"/>
      <c r="PGC85" s="383"/>
      <c r="PGD85" s="383"/>
      <c r="PGE85" s="383"/>
      <c r="PGF85" s="383"/>
      <c r="PGG85" s="380"/>
      <c r="PGH85" s="376"/>
      <c r="PGI85" s="376"/>
      <c r="PGJ85" s="381"/>
      <c r="PGK85" s="381"/>
      <c r="PGL85" s="382"/>
      <c r="PGM85" s="383"/>
      <c r="PGN85" s="383"/>
      <c r="PGO85" s="383"/>
      <c r="PGP85" s="383"/>
      <c r="PGQ85" s="383"/>
      <c r="PGR85" s="383"/>
      <c r="PGS85" s="380"/>
      <c r="PGT85" s="376"/>
      <c r="PGU85" s="376"/>
      <c r="PGV85" s="381"/>
      <c r="PGW85" s="381"/>
      <c r="PGX85" s="382"/>
      <c r="PGY85" s="383"/>
      <c r="PGZ85" s="383"/>
      <c r="PHA85" s="383"/>
      <c r="PHB85" s="383"/>
      <c r="PHC85" s="383"/>
      <c r="PHD85" s="383"/>
      <c r="PHE85" s="380"/>
      <c r="PHF85" s="376"/>
      <c r="PHG85" s="376"/>
      <c r="PHH85" s="381"/>
      <c r="PHI85" s="381"/>
      <c r="PHJ85" s="382"/>
      <c r="PHK85" s="383"/>
      <c r="PHL85" s="383"/>
      <c r="PHM85" s="383"/>
      <c r="PHN85" s="383"/>
      <c r="PHO85" s="383"/>
      <c r="PHP85" s="383"/>
      <c r="PHQ85" s="380"/>
      <c r="PHR85" s="376"/>
      <c r="PHS85" s="376"/>
      <c r="PHT85" s="381"/>
      <c r="PHU85" s="381"/>
      <c r="PHV85" s="382"/>
      <c r="PHW85" s="383"/>
      <c r="PHX85" s="383"/>
      <c r="PHY85" s="383"/>
      <c r="PHZ85" s="383"/>
      <c r="PIA85" s="383"/>
      <c r="PIB85" s="383"/>
      <c r="PIC85" s="380"/>
      <c r="PID85" s="376"/>
      <c r="PIE85" s="376"/>
      <c r="PIF85" s="381"/>
      <c r="PIG85" s="381"/>
      <c r="PIH85" s="382"/>
      <c r="PII85" s="383"/>
      <c r="PIJ85" s="383"/>
      <c r="PIK85" s="383"/>
      <c r="PIL85" s="383"/>
      <c r="PIM85" s="383"/>
      <c r="PIN85" s="383"/>
      <c r="PIO85" s="380"/>
      <c r="PIP85" s="376"/>
      <c r="PIQ85" s="376"/>
      <c r="PIR85" s="381"/>
      <c r="PIS85" s="381"/>
      <c r="PIT85" s="382"/>
      <c r="PIU85" s="383"/>
      <c r="PIV85" s="383"/>
      <c r="PIW85" s="383"/>
      <c r="PIX85" s="383"/>
      <c r="PIY85" s="383"/>
      <c r="PIZ85" s="383"/>
      <c r="PJA85" s="380"/>
      <c r="PJB85" s="376"/>
      <c r="PJC85" s="376"/>
      <c r="PJD85" s="381"/>
      <c r="PJE85" s="381"/>
      <c r="PJF85" s="382"/>
      <c r="PJG85" s="383"/>
      <c r="PJH85" s="383"/>
      <c r="PJI85" s="383"/>
      <c r="PJJ85" s="383"/>
      <c r="PJK85" s="383"/>
      <c r="PJL85" s="383"/>
      <c r="PJM85" s="380"/>
      <c r="PJN85" s="376"/>
      <c r="PJO85" s="376"/>
      <c r="PJP85" s="381"/>
      <c r="PJQ85" s="381"/>
      <c r="PJR85" s="382"/>
      <c r="PJS85" s="383"/>
      <c r="PJT85" s="383"/>
      <c r="PJU85" s="383"/>
      <c r="PJV85" s="383"/>
      <c r="PJW85" s="383"/>
      <c r="PJX85" s="383"/>
      <c r="PJY85" s="380"/>
      <c r="PJZ85" s="376"/>
      <c r="PKA85" s="376"/>
      <c r="PKB85" s="381"/>
      <c r="PKC85" s="381"/>
      <c r="PKD85" s="382"/>
      <c r="PKE85" s="383"/>
      <c r="PKF85" s="383"/>
      <c r="PKG85" s="383"/>
      <c r="PKH85" s="383"/>
      <c r="PKI85" s="383"/>
      <c r="PKJ85" s="383"/>
      <c r="PKK85" s="380"/>
      <c r="PKL85" s="376"/>
      <c r="PKM85" s="376"/>
      <c r="PKN85" s="381"/>
      <c r="PKO85" s="381"/>
      <c r="PKP85" s="382"/>
      <c r="PKQ85" s="383"/>
      <c r="PKR85" s="383"/>
      <c r="PKS85" s="383"/>
      <c r="PKT85" s="383"/>
      <c r="PKU85" s="383"/>
      <c r="PKV85" s="383"/>
      <c r="PKW85" s="380"/>
      <c r="PKX85" s="376"/>
      <c r="PKY85" s="376"/>
      <c r="PKZ85" s="381"/>
      <c r="PLA85" s="381"/>
      <c r="PLB85" s="382"/>
      <c r="PLC85" s="383"/>
      <c r="PLD85" s="383"/>
      <c r="PLE85" s="383"/>
      <c r="PLF85" s="383"/>
      <c r="PLG85" s="383"/>
      <c r="PLH85" s="383"/>
      <c r="PLI85" s="380"/>
      <c r="PLJ85" s="376"/>
      <c r="PLK85" s="376"/>
      <c r="PLL85" s="381"/>
      <c r="PLM85" s="381"/>
      <c r="PLN85" s="382"/>
      <c r="PLO85" s="383"/>
      <c r="PLP85" s="383"/>
      <c r="PLQ85" s="383"/>
      <c r="PLR85" s="383"/>
      <c r="PLS85" s="383"/>
      <c r="PLT85" s="383"/>
      <c r="PLU85" s="380"/>
      <c r="PLV85" s="376"/>
      <c r="PLW85" s="376"/>
      <c r="PLX85" s="381"/>
      <c r="PLY85" s="381"/>
      <c r="PLZ85" s="382"/>
      <c r="PMA85" s="383"/>
      <c r="PMB85" s="383"/>
      <c r="PMC85" s="383"/>
      <c r="PMD85" s="383"/>
      <c r="PME85" s="383"/>
      <c r="PMF85" s="383"/>
      <c r="PMG85" s="380"/>
      <c r="PMH85" s="376"/>
      <c r="PMI85" s="376"/>
      <c r="PMJ85" s="381"/>
      <c r="PMK85" s="381"/>
      <c r="PML85" s="382"/>
      <c r="PMM85" s="383"/>
      <c r="PMN85" s="383"/>
      <c r="PMO85" s="383"/>
      <c r="PMP85" s="383"/>
      <c r="PMQ85" s="383"/>
      <c r="PMR85" s="383"/>
      <c r="PMS85" s="380"/>
      <c r="PMT85" s="376"/>
      <c r="PMU85" s="376"/>
      <c r="PMV85" s="381"/>
      <c r="PMW85" s="381"/>
      <c r="PMX85" s="382"/>
      <c r="PMY85" s="383"/>
      <c r="PMZ85" s="383"/>
      <c r="PNA85" s="383"/>
      <c r="PNB85" s="383"/>
      <c r="PNC85" s="383"/>
      <c r="PND85" s="383"/>
      <c r="PNE85" s="380"/>
      <c r="PNF85" s="376"/>
      <c r="PNG85" s="376"/>
      <c r="PNH85" s="381"/>
      <c r="PNI85" s="381"/>
      <c r="PNJ85" s="382"/>
      <c r="PNK85" s="383"/>
      <c r="PNL85" s="383"/>
      <c r="PNM85" s="383"/>
      <c r="PNN85" s="383"/>
      <c r="PNO85" s="383"/>
      <c r="PNP85" s="383"/>
      <c r="PNQ85" s="380"/>
      <c r="PNR85" s="376"/>
      <c r="PNS85" s="376"/>
      <c r="PNT85" s="381"/>
      <c r="PNU85" s="381"/>
      <c r="PNV85" s="382"/>
      <c r="PNW85" s="383"/>
      <c r="PNX85" s="383"/>
      <c r="PNY85" s="383"/>
      <c r="PNZ85" s="383"/>
      <c r="POA85" s="383"/>
      <c r="POB85" s="383"/>
      <c r="POC85" s="380"/>
      <c r="POD85" s="376"/>
      <c r="POE85" s="376"/>
      <c r="POF85" s="381"/>
      <c r="POG85" s="381"/>
      <c r="POH85" s="382"/>
      <c r="POI85" s="383"/>
      <c r="POJ85" s="383"/>
      <c r="POK85" s="383"/>
      <c r="POL85" s="383"/>
      <c r="POM85" s="383"/>
      <c r="PON85" s="383"/>
      <c r="POO85" s="380"/>
      <c r="POP85" s="376"/>
      <c r="POQ85" s="376"/>
      <c r="POR85" s="381"/>
      <c r="POS85" s="381"/>
      <c r="POT85" s="382"/>
      <c r="POU85" s="383"/>
      <c r="POV85" s="383"/>
      <c r="POW85" s="383"/>
      <c r="POX85" s="383"/>
      <c r="POY85" s="383"/>
      <c r="POZ85" s="383"/>
      <c r="PPA85" s="380"/>
      <c r="PPB85" s="376"/>
      <c r="PPC85" s="376"/>
      <c r="PPD85" s="381"/>
      <c r="PPE85" s="381"/>
      <c r="PPF85" s="382"/>
      <c r="PPG85" s="383"/>
      <c r="PPH85" s="383"/>
      <c r="PPI85" s="383"/>
      <c r="PPJ85" s="383"/>
      <c r="PPK85" s="383"/>
      <c r="PPL85" s="383"/>
      <c r="PPM85" s="380"/>
      <c r="PPN85" s="376"/>
      <c r="PPO85" s="376"/>
      <c r="PPP85" s="381"/>
      <c r="PPQ85" s="381"/>
      <c r="PPR85" s="382"/>
      <c r="PPS85" s="383"/>
      <c r="PPT85" s="383"/>
      <c r="PPU85" s="383"/>
      <c r="PPV85" s="383"/>
      <c r="PPW85" s="383"/>
      <c r="PPX85" s="383"/>
      <c r="PPY85" s="380"/>
      <c r="PPZ85" s="376"/>
      <c r="PQA85" s="376"/>
      <c r="PQB85" s="381"/>
      <c r="PQC85" s="381"/>
      <c r="PQD85" s="382"/>
      <c r="PQE85" s="383"/>
      <c r="PQF85" s="383"/>
      <c r="PQG85" s="383"/>
      <c r="PQH85" s="383"/>
      <c r="PQI85" s="383"/>
      <c r="PQJ85" s="383"/>
      <c r="PQK85" s="380"/>
      <c r="PQL85" s="376"/>
      <c r="PQM85" s="376"/>
      <c r="PQN85" s="381"/>
      <c r="PQO85" s="381"/>
      <c r="PQP85" s="382"/>
      <c r="PQQ85" s="383"/>
      <c r="PQR85" s="383"/>
      <c r="PQS85" s="383"/>
      <c r="PQT85" s="383"/>
      <c r="PQU85" s="383"/>
      <c r="PQV85" s="383"/>
      <c r="PQW85" s="380"/>
      <c r="PQX85" s="376"/>
      <c r="PQY85" s="376"/>
      <c r="PQZ85" s="381"/>
      <c r="PRA85" s="381"/>
      <c r="PRB85" s="382"/>
      <c r="PRC85" s="383"/>
      <c r="PRD85" s="383"/>
      <c r="PRE85" s="383"/>
      <c r="PRF85" s="383"/>
      <c r="PRG85" s="383"/>
      <c r="PRH85" s="383"/>
      <c r="PRI85" s="380"/>
      <c r="PRJ85" s="376"/>
      <c r="PRK85" s="376"/>
      <c r="PRL85" s="381"/>
      <c r="PRM85" s="381"/>
      <c r="PRN85" s="382"/>
      <c r="PRO85" s="383"/>
      <c r="PRP85" s="383"/>
      <c r="PRQ85" s="383"/>
      <c r="PRR85" s="383"/>
      <c r="PRS85" s="383"/>
      <c r="PRT85" s="383"/>
      <c r="PRU85" s="380"/>
      <c r="PRV85" s="376"/>
      <c r="PRW85" s="376"/>
      <c r="PRX85" s="381"/>
      <c r="PRY85" s="381"/>
      <c r="PRZ85" s="382"/>
      <c r="PSA85" s="383"/>
      <c r="PSB85" s="383"/>
      <c r="PSC85" s="383"/>
      <c r="PSD85" s="383"/>
      <c r="PSE85" s="383"/>
      <c r="PSF85" s="383"/>
      <c r="PSG85" s="380"/>
      <c r="PSH85" s="376"/>
      <c r="PSI85" s="376"/>
      <c r="PSJ85" s="381"/>
      <c r="PSK85" s="381"/>
      <c r="PSL85" s="382"/>
      <c r="PSM85" s="383"/>
      <c r="PSN85" s="383"/>
      <c r="PSO85" s="383"/>
      <c r="PSP85" s="383"/>
      <c r="PSQ85" s="383"/>
      <c r="PSR85" s="383"/>
      <c r="PSS85" s="380"/>
      <c r="PST85" s="376"/>
      <c r="PSU85" s="376"/>
      <c r="PSV85" s="381"/>
      <c r="PSW85" s="381"/>
      <c r="PSX85" s="382"/>
      <c r="PSY85" s="383"/>
      <c r="PSZ85" s="383"/>
      <c r="PTA85" s="383"/>
      <c r="PTB85" s="383"/>
      <c r="PTC85" s="383"/>
      <c r="PTD85" s="383"/>
      <c r="PTE85" s="380"/>
      <c r="PTF85" s="376"/>
      <c r="PTG85" s="376"/>
      <c r="PTH85" s="381"/>
      <c r="PTI85" s="381"/>
      <c r="PTJ85" s="382"/>
      <c r="PTK85" s="383"/>
      <c r="PTL85" s="383"/>
      <c r="PTM85" s="383"/>
      <c r="PTN85" s="383"/>
      <c r="PTO85" s="383"/>
      <c r="PTP85" s="383"/>
      <c r="PTQ85" s="380"/>
      <c r="PTR85" s="376"/>
      <c r="PTS85" s="376"/>
      <c r="PTT85" s="381"/>
      <c r="PTU85" s="381"/>
      <c r="PTV85" s="382"/>
      <c r="PTW85" s="383"/>
      <c r="PTX85" s="383"/>
      <c r="PTY85" s="383"/>
      <c r="PTZ85" s="383"/>
      <c r="PUA85" s="383"/>
      <c r="PUB85" s="383"/>
      <c r="PUC85" s="380"/>
      <c r="PUD85" s="376"/>
      <c r="PUE85" s="376"/>
      <c r="PUF85" s="381"/>
      <c r="PUG85" s="381"/>
      <c r="PUH85" s="382"/>
      <c r="PUI85" s="383"/>
      <c r="PUJ85" s="383"/>
      <c r="PUK85" s="383"/>
      <c r="PUL85" s="383"/>
      <c r="PUM85" s="383"/>
      <c r="PUN85" s="383"/>
      <c r="PUO85" s="380"/>
      <c r="PUP85" s="376"/>
      <c r="PUQ85" s="376"/>
      <c r="PUR85" s="381"/>
      <c r="PUS85" s="381"/>
      <c r="PUT85" s="382"/>
      <c r="PUU85" s="383"/>
      <c r="PUV85" s="383"/>
      <c r="PUW85" s="383"/>
      <c r="PUX85" s="383"/>
      <c r="PUY85" s="383"/>
      <c r="PUZ85" s="383"/>
      <c r="PVA85" s="380"/>
      <c r="PVB85" s="376"/>
      <c r="PVC85" s="376"/>
      <c r="PVD85" s="381"/>
      <c r="PVE85" s="381"/>
      <c r="PVF85" s="382"/>
      <c r="PVG85" s="383"/>
      <c r="PVH85" s="383"/>
      <c r="PVI85" s="383"/>
      <c r="PVJ85" s="383"/>
      <c r="PVK85" s="383"/>
      <c r="PVL85" s="383"/>
      <c r="PVM85" s="380"/>
      <c r="PVN85" s="376"/>
      <c r="PVO85" s="376"/>
      <c r="PVP85" s="381"/>
      <c r="PVQ85" s="381"/>
      <c r="PVR85" s="382"/>
      <c r="PVS85" s="383"/>
      <c r="PVT85" s="383"/>
      <c r="PVU85" s="383"/>
      <c r="PVV85" s="383"/>
      <c r="PVW85" s="383"/>
      <c r="PVX85" s="383"/>
      <c r="PVY85" s="380"/>
      <c r="PVZ85" s="376"/>
      <c r="PWA85" s="376"/>
      <c r="PWB85" s="381"/>
      <c r="PWC85" s="381"/>
      <c r="PWD85" s="382"/>
      <c r="PWE85" s="383"/>
      <c r="PWF85" s="383"/>
      <c r="PWG85" s="383"/>
      <c r="PWH85" s="383"/>
      <c r="PWI85" s="383"/>
      <c r="PWJ85" s="383"/>
      <c r="PWK85" s="380"/>
      <c r="PWL85" s="376"/>
      <c r="PWM85" s="376"/>
      <c r="PWN85" s="381"/>
      <c r="PWO85" s="381"/>
      <c r="PWP85" s="382"/>
      <c r="PWQ85" s="383"/>
      <c r="PWR85" s="383"/>
      <c r="PWS85" s="383"/>
      <c r="PWT85" s="383"/>
      <c r="PWU85" s="383"/>
      <c r="PWV85" s="383"/>
      <c r="PWW85" s="380"/>
      <c r="PWX85" s="376"/>
      <c r="PWY85" s="376"/>
      <c r="PWZ85" s="381"/>
      <c r="PXA85" s="381"/>
      <c r="PXB85" s="382"/>
      <c r="PXC85" s="383"/>
      <c r="PXD85" s="383"/>
      <c r="PXE85" s="383"/>
      <c r="PXF85" s="383"/>
      <c r="PXG85" s="383"/>
      <c r="PXH85" s="383"/>
      <c r="PXI85" s="380"/>
      <c r="PXJ85" s="376"/>
      <c r="PXK85" s="376"/>
      <c r="PXL85" s="381"/>
      <c r="PXM85" s="381"/>
      <c r="PXN85" s="382"/>
      <c r="PXO85" s="383"/>
      <c r="PXP85" s="383"/>
      <c r="PXQ85" s="383"/>
      <c r="PXR85" s="383"/>
      <c r="PXS85" s="383"/>
      <c r="PXT85" s="383"/>
      <c r="PXU85" s="380"/>
      <c r="PXV85" s="376"/>
      <c r="PXW85" s="376"/>
      <c r="PXX85" s="381"/>
      <c r="PXY85" s="381"/>
      <c r="PXZ85" s="382"/>
      <c r="PYA85" s="383"/>
      <c r="PYB85" s="383"/>
      <c r="PYC85" s="383"/>
      <c r="PYD85" s="383"/>
      <c r="PYE85" s="383"/>
      <c r="PYF85" s="383"/>
      <c r="PYG85" s="380"/>
      <c r="PYH85" s="376"/>
      <c r="PYI85" s="376"/>
      <c r="PYJ85" s="381"/>
      <c r="PYK85" s="381"/>
      <c r="PYL85" s="382"/>
      <c r="PYM85" s="383"/>
      <c r="PYN85" s="383"/>
      <c r="PYO85" s="383"/>
      <c r="PYP85" s="383"/>
      <c r="PYQ85" s="383"/>
      <c r="PYR85" s="383"/>
      <c r="PYS85" s="380"/>
      <c r="PYT85" s="376"/>
      <c r="PYU85" s="376"/>
      <c r="PYV85" s="381"/>
      <c r="PYW85" s="381"/>
      <c r="PYX85" s="382"/>
      <c r="PYY85" s="383"/>
      <c r="PYZ85" s="383"/>
      <c r="PZA85" s="383"/>
      <c r="PZB85" s="383"/>
      <c r="PZC85" s="383"/>
      <c r="PZD85" s="383"/>
      <c r="PZE85" s="380"/>
      <c r="PZF85" s="376"/>
      <c r="PZG85" s="376"/>
      <c r="PZH85" s="381"/>
      <c r="PZI85" s="381"/>
      <c r="PZJ85" s="382"/>
      <c r="PZK85" s="383"/>
      <c r="PZL85" s="383"/>
      <c r="PZM85" s="383"/>
      <c r="PZN85" s="383"/>
      <c r="PZO85" s="383"/>
      <c r="PZP85" s="383"/>
      <c r="PZQ85" s="380"/>
      <c r="PZR85" s="376"/>
      <c r="PZS85" s="376"/>
      <c r="PZT85" s="381"/>
      <c r="PZU85" s="381"/>
      <c r="PZV85" s="382"/>
      <c r="PZW85" s="383"/>
      <c r="PZX85" s="383"/>
      <c r="PZY85" s="383"/>
      <c r="PZZ85" s="383"/>
      <c r="QAA85" s="383"/>
      <c r="QAB85" s="383"/>
      <c r="QAC85" s="380"/>
      <c r="QAD85" s="376"/>
      <c r="QAE85" s="376"/>
      <c r="QAF85" s="381"/>
      <c r="QAG85" s="381"/>
      <c r="QAH85" s="382"/>
      <c r="QAI85" s="383"/>
      <c r="QAJ85" s="383"/>
      <c r="QAK85" s="383"/>
      <c r="QAL85" s="383"/>
      <c r="QAM85" s="383"/>
      <c r="QAN85" s="383"/>
      <c r="QAO85" s="380"/>
      <c r="QAP85" s="376"/>
      <c r="QAQ85" s="376"/>
      <c r="QAR85" s="381"/>
      <c r="QAS85" s="381"/>
      <c r="QAT85" s="382"/>
      <c r="QAU85" s="383"/>
      <c r="QAV85" s="383"/>
      <c r="QAW85" s="383"/>
      <c r="QAX85" s="383"/>
      <c r="QAY85" s="383"/>
      <c r="QAZ85" s="383"/>
      <c r="QBA85" s="380"/>
      <c r="QBB85" s="376"/>
      <c r="QBC85" s="376"/>
      <c r="QBD85" s="381"/>
      <c r="QBE85" s="381"/>
      <c r="QBF85" s="382"/>
      <c r="QBG85" s="383"/>
      <c r="QBH85" s="383"/>
      <c r="QBI85" s="383"/>
      <c r="QBJ85" s="383"/>
      <c r="QBK85" s="383"/>
      <c r="QBL85" s="383"/>
      <c r="QBM85" s="380"/>
      <c r="QBN85" s="376"/>
      <c r="QBO85" s="376"/>
      <c r="QBP85" s="381"/>
      <c r="QBQ85" s="381"/>
      <c r="QBR85" s="382"/>
      <c r="QBS85" s="383"/>
      <c r="QBT85" s="383"/>
      <c r="QBU85" s="383"/>
      <c r="QBV85" s="383"/>
      <c r="QBW85" s="383"/>
      <c r="QBX85" s="383"/>
      <c r="QBY85" s="380"/>
      <c r="QBZ85" s="376"/>
      <c r="QCA85" s="376"/>
      <c r="QCB85" s="381"/>
      <c r="QCC85" s="381"/>
      <c r="QCD85" s="382"/>
      <c r="QCE85" s="383"/>
      <c r="QCF85" s="383"/>
      <c r="QCG85" s="383"/>
      <c r="QCH85" s="383"/>
      <c r="QCI85" s="383"/>
      <c r="QCJ85" s="383"/>
      <c r="QCK85" s="380"/>
      <c r="QCL85" s="376"/>
      <c r="QCM85" s="376"/>
      <c r="QCN85" s="381"/>
      <c r="QCO85" s="381"/>
      <c r="QCP85" s="382"/>
      <c r="QCQ85" s="383"/>
      <c r="QCR85" s="383"/>
      <c r="QCS85" s="383"/>
      <c r="QCT85" s="383"/>
      <c r="QCU85" s="383"/>
      <c r="QCV85" s="383"/>
      <c r="QCW85" s="380"/>
      <c r="QCX85" s="376"/>
      <c r="QCY85" s="376"/>
      <c r="QCZ85" s="381"/>
      <c r="QDA85" s="381"/>
      <c r="QDB85" s="382"/>
      <c r="QDC85" s="383"/>
      <c r="QDD85" s="383"/>
      <c r="QDE85" s="383"/>
      <c r="QDF85" s="383"/>
      <c r="QDG85" s="383"/>
      <c r="QDH85" s="383"/>
      <c r="QDI85" s="380"/>
      <c r="QDJ85" s="376"/>
      <c r="QDK85" s="376"/>
      <c r="QDL85" s="381"/>
      <c r="QDM85" s="381"/>
      <c r="QDN85" s="382"/>
      <c r="QDO85" s="383"/>
      <c r="QDP85" s="383"/>
      <c r="QDQ85" s="383"/>
      <c r="QDR85" s="383"/>
      <c r="QDS85" s="383"/>
      <c r="QDT85" s="383"/>
      <c r="QDU85" s="380"/>
      <c r="QDV85" s="376"/>
      <c r="QDW85" s="376"/>
      <c r="QDX85" s="381"/>
      <c r="QDY85" s="381"/>
      <c r="QDZ85" s="382"/>
      <c r="QEA85" s="383"/>
      <c r="QEB85" s="383"/>
      <c r="QEC85" s="383"/>
      <c r="QED85" s="383"/>
      <c r="QEE85" s="383"/>
      <c r="QEF85" s="383"/>
      <c r="QEG85" s="380"/>
      <c r="QEH85" s="376"/>
      <c r="QEI85" s="376"/>
      <c r="QEJ85" s="381"/>
      <c r="QEK85" s="381"/>
      <c r="QEL85" s="382"/>
      <c r="QEM85" s="383"/>
      <c r="QEN85" s="383"/>
      <c r="QEO85" s="383"/>
      <c r="QEP85" s="383"/>
      <c r="QEQ85" s="383"/>
      <c r="QER85" s="383"/>
      <c r="QES85" s="380"/>
      <c r="QET85" s="376"/>
      <c r="QEU85" s="376"/>
      <c r="QEV85" s="381"/>
      <c r="QEW85" s="381"/>
      <c r="QEX85" s="382"/>
      <c r="QEY85" s="383"/>
      <c r="QEZ85" s="383"/>
      <c r="QFA85" s="383"/>
      <c r="QFB85" s="383"/>
      <c r="QFC85" s="383"/>
      <c r="QFD85" s="383"/>
      <c r="QFE85" s="380"/>
      <c r="QFF85" s="376"/>
      <c r="QFG85" s="376"/>
      <c r="QFH85" s="381"/>
      <c r="QFI85" s="381"/>
      <c r="QFJ85" s="382"/>
      <c r="QFK85" s="383"/>
      <c r="QFL85" s="383"/>
      <c r="QFM85" s="383"/>
      <c r="QFN85" s="383"/>
      <c r="QFO85" s="383"/>
      <c r="QFP85" s="383"/>
      <c r="QFQ85" s="380"/>
      <c r="QFR85" s="376"/>
      <c r="QFS85" s="376"/>
      <c r="QFT85" s="381"/>
      <c r="QFU85" s="381"/>
      <c r="QFV85" s="382"/>
      <c r="QFW85" s="383"/>
      <c r="QFX85" s="383"/>
      <c r="QFY85" s="383"/>
      <c r="QFZ85" s="383"/>
      <c r="QGA85" s="383"/>
      <c r="QGB85" s="383"/>
      <c r="QGC85" s="380"/>
      <c r="QGD85" s="376"/>
      <c r="QGE85" s="376"/>
      <c r="QGF85" s="381"/>
      <c r="QGG85" s="381"/>
      <c r="QGH85" s="382"/>
      <c r="QGI85" s="383"/>
      <c r="QGJ85" s="383"/>
      <c r="QGK85" s="383"/>
      <c r="QGL85" s="383"/>
      <c r="QGM85" s="383"/>
      <c r="QGN85" s="383"/>
      <c r="QGO85" s="380"/>
      <c r="QGP85" s="376"/>
      <c r="QGQ85" s="376"/>
      <c r="QGR85" s="381"/>
      <c r="QGS85" s="381"/>
      <c r="QGT85" s="382"/>
      <c r="QGU85" s="383"/>
      <c r="QGV85" s="383"/>
      <c r="QGW85" s="383"/>
      <c r="QGX85" s="383"/>
      <c r="QGY85" s="383"/>
      <c r="QGZ85" s="383"/>
      <c r="QHA85" s="380"/>
      <c r="QHB85" s="376"/>
      <c r="QHC85" s="376"/>
      <c r="QHD85" s="381"/>
      <c r="QHE85" s="381"/>
      <c r="QHF85" s="382"/>
      <c r="QHG85" s="383"/>
      <c r="QHH85" s="383"/>
      <c r="QHI85" s="383"/>
      <c r="QHJ85" s="383"/>
      <c r="QHK85" s="383"/>
      <c r="QHL85" s="383"/>
      <c r="QHM85" s="380"/>
      <c r="QHN85" s="376"/>
      <c r="QHO85" s="376"/>
      <c r="QHP85" s="381"/>
      <c r="QHQ85" s="381"/>
      <c r="QHR85" s="382"/>
      <c r="QHS85" s="383"/>
      <c r="QHT85" s="383"/>
      <c r="QHU85" s="383"/>
      <c r="QHV85" s="383"/>
      <c r="QHW85" s="383"/>
      <c r="QHX85" s="383"/>
      <c r="QHY85" s="380"/>
      <c r="QHZ85" s="376"/>
      <c r="QIA85" s="376"/>
      <c r="QIB85" s="381"/>
      <c r="QIC85" s="381"/>
      <c r="QID85" s="382"/>
      <c r="QIE85" s="383"/>
      <c r="QIF85" s="383"/>
      <c r="QIG85" s="383"/>
      <c r="QIH85" s="383"/>
      <c r="QII85" s="383"/>
      <c r="QIJ85" s="383"/>
      <c r="QIK85" s="380"/>
      <c r="QIL85" s="376"/>
      <c r="QIM85" s="376"/>
      <c r="QIN85" s="381"/>
      <c r="QIO85" s="381"/>
      <c r="QIP85" s="382"/>
      <c r="QIQ85" s="383"/>
      <c r="QIR85" s="383"/>
      <c r="QIS85" s="383"/>
      <c r="QIT85" s="383"/>
      <c r="QIU85" s="383"/>
      <c r="QIV85" s="383"/>
      <c r="QIW85" s="380"/>
      <c r="QIX85" s="376"/>
      <c r="QIY85" s="376"/>
      <c r="QIZ85" s="381"/>
      <c r="QJA85" s="381"/>
      <c r="QJB85" s="382"/>
      <c r="QJC85" s="383"/>
      <c r="QJD85" s="383"/>
      <c r="QJE85" s="383"/>
      <c r="QJF85" s="383"/>
      <c r="QJG85" s="383"/>
      <c r="QJH85" s="383"/>
      <c r="QJI85" s="380"/>
      <c r="QJJ85" s="376"/>
      <c r="QJK85" s="376"/>
      <c r="QJL85" s="381"/>
      <c r="QJM85" s="381"/>
      <c r="QJN85" s="382"/>
      <c r="QJO85" s="383"/>
      <c r="QJP85" s="383"/>
      <c r="QJQ85" s="383"/>
      <c r="QJR85" s="383"/>
      <c r="QJS85" s="383"/>
      <c r="QJT85" s="383"/>
      <c r="QJU85" s="380"/>
      <c r="QJV85" s="376"/>
      <c r="QJW85" s="376"/>
      <c r="QJX85" s="381"/>
      <c r="QJY85" s="381"/>
      <c r="QJZ85" s="382"/>
      <c r="QKA85" s="383"/>
      <c r="QKB85" s="383"/>
      <c r="QKC85" s="383"/>
      <c r="QKD85" s="383"/>
      <c r="QKE85" s="383"/>
      <c r="QKF85" s="383"/>
      <c r="QKG85" s="380"/>
      <c r="QKH85" s="376"/>
      <c r="QKI85" s="376"/>
      <c r="QKJ85" s="381"/>
      <c r="QKK85" s="381"/>
      <c r="QKL85" s="382"/>
      <c r="QKM85" s="383"/>
      <c r="QKN85" s="383"/>
      <c r="QKO85" s="383"/>
      <c r="QKP85" s="383"/>
      <c r="QKQ85" s="383"/>
      <c r="QKR85" s="383"/>
      <c r="QKS85" s="380"/>
      <c r="QKT85" s="376"/>
      <c r="QKU85" s="376"/>
      <c r="QKV85" s="381"/>
      <c r="QKW85" s="381"/>
      <c r="QKX85" s="382"/>
      <c r="QKY85" s="383"/>
      <c r="QKZ85" s="383"/>
      <c r="QLA85" s="383"/>
      <c r="QLB85" s="383"/>
      <c r="QLC85" s="383"/>
      <c r="QLD85" s="383"/>
      <c r="QLE85" s="380"/>
      <c r="QLF85" s="376"/>
      <c r="QLG85" s="376"/>
      <c r="QLH85" s="381"/>
      <c r="QLI85" s="381"/>
      <c r="QLJ85" s="382"/>
      <c r="QLK85" s="383"/>
      <c r="QLL85" s="383"/>
      <c r="QLM85" s="383"/>
      <c r="QLN85" s="383"/>
      <c r="QLO85" s="383"/>
      <c r="QLP85" s="383"/>
      <c r="QLQ85" s="380"/>
      <c r="QLR85" s="376"/>
      <c r="QLS85" s="376"/>
      <c r="QLT85" s="381"/>
      <c r="QLU85" s="381"/>
      <c r="QLV85" s="382"/>
      <c r="QLW85" s="383"/>
      <c r="QLX85" s="383"/>
      <c r="QLY85" s="383"/>
      <c r="QLZ85" s="383"/>
      <c r="QMA85" s="383"/>
      <c r="QMB85" s="383"/>
      <c r="QMC85" s="380"/>
      <c r="QMD85" s="376"/>
      <c r="QME85" s="376"/>
      <c r="QMF85" s="381"/>
      <c r="QMG85" s="381"/>
      <c r="QMH85" s="382"/>
      <c r="QMI85" s="383"/>
      <c r="QMJ85" s="383"/>
      <c r="QMK85" s="383"/>
      <c r="QML85" s="383"/>
      <c r="QMM85" s="383"/>
      <c r="QMN85" s="383"/>
      <c r="QMO85" s="380"/>
      <c r="QMP85" s="376"/>
      <c r="QMQ85" s="376"/>
      <c r="QMR85" s="381"/>
      <c r="QMS85" s="381"/>
      <c r="QMT85" s="382"/>
      <c r="QMU85" s="383"/>
      <c r="QMV85" s="383"/>
      <c r="QMW85" s="383"/>
      <c r="QMX85" s="383"/>
      <c r="QMY85" s="383"/>
      <c r="QMZ85" s="383"/>
      <c r="QNA85" s="380"/>
      <c r="QNB85" s="376"/>
      <c r="QNC85" s="376"/>
      <c r="QND85" s="381"/>
      <c r="QNE85" s="381"/>
      <c r="QNF85" s="382"/>
      <c r="QNG85" s="383"/>
      <c r="QNH85" s="383"/>
      <c r="QNI85" s="383"/>
      <c r="QNJ85" s="383"/>
      <c r="QNK85" s="383"/>
      <c r="QNL85" s="383"/>
      <c r="QNM85" s="380"/>
      <c r="QNN85" s="376"/>
      <c r="QNO85" s="376"/>
      <c r="QNP85" s="381"/>
      <c r="QNQ85" s="381"/>
      <c r="QNR85" s="382"/>
      <c r="QNS85" s="383"/>
      <c r="QNT85" s="383"/>
      <c r="QNU85" s="383"/>
      <c r="QNV85" s="383"/>
      <c r="QNW85" s="383"/>
      <c r="QNX85" s="383"/>
      <c r="QNY85" s="380"/>
      <c r="QNZ85" s="376"/>
      <c r="QOA85" s="376"/>
      <c r="QOB85" s="381"/>
      <c r="QOC85" s="381"/>
      <c r="QOD85" s="382"/>
      <c r="QOE85" s="383"/>
      <c r="QOF85" s="383"/>
      <c r="QOG85" s="383"/>
      <c r="QOH85" s="383"/>
      <c r="QOI85" s="383"/>
      <c r="QOJ85" s="383"/>
      <c r="QOK85" s="380"/>
      <c r="QOL85" s="376"/>
      <c r="QOM85" s="376"/>
      <c r="QON85" s="381"/>
      <c r="QOO85" s="381"/>
      <c r="QOP85" s="382"/>
      <c r="QOQ85" s="383"/>
      <c r="QOR85" s="383"/>
      <c r="QOS85" s="383"/>
      <c r="QOT85" s="383"/>
      <c r="QOU85" s="383"/>
      <c r="QOV85" s="383"/>
      <c r="QOW85" s="380"/>
      <c r="QOX85" s="376"/>
      <c r="QOY85" s="376"/>
      <c r="QOZ85" s="381"/>
      <c r="QPA85" s="381"/>
      <c r="QPB85" s="382"/>
      <c r="QPC85" s="383"/>
      <c r="QPD85" s="383"/>
      <c r="QPE85" s="383"/>
      <c r="QPF85" s="383"/>
      <c r="QPG85" s="383"/>
      <c r="QPH85" s="383"/>
      <c r="QPI85" s="380"/>
      <c r="QPJ85" s="376"/>
      <c r="QPK85" s="376"/>
      <c r="QPL85" s="381"/>
      <c r="QPM85" s="381"/>
      <c r="QPN85" s="382"/>
      <c r="QPO85" s="383"/>
      <c r="QPP85" s="383"/>
      <c r="QPQ85" s="383"/>
      <c r="QPR85" s="383"/>
      <c r="QPS85" s="383"/>
      <c r="QPT85" s="383"/>
      <c r="QPU85" s="380"/>
      <c r="QPV85" s="376"/>
      <c r="QPW85" s="376"/>
      <c r="QPX85" s="381"/>
      <c r="QPY85" s="381"/>
      <c r="QPZ85" s="382"/>
      <c r="QQA85" s="383"/>
      <c r="QQB85" s="383"/>
      <c r="QQC85" s="383"/>
      <c r="QQD85" s="383"/>
      <c r="QQE85" s="383"/>
      <c r="QQF85" s="383"/>
      <c r="QQG85" s="380"/>
      <c r="QQH85" s="376"/>
      <c r="QQI85" s="376"/>
      <c r="QQJ85" s="381"/>
      <c r="QQK85" s="381"/>
      <c r="QQL85" s="382"/>
      <c r="QQM85" s="383"/>
      <c r="QQN85" s="383"/>
      <c r="QQO85" s="383"/>
      <c r="QQP85" s="383"/>
      <c r="QQQ85" s="383"/>
      <c r="QQR85" s="383"/>
      <c r="QQS85" s="380"/>
      <c r="QQT85" s="376"/>
      <c r="QQU85" s="376"/>
      <c r="QQV85" s="381"/>
      <c r="QQW85" s="381"/>
      <c r="QQX85" s="382"/>
      <c r="QQY85" s="383"/>
      <c r="QQZ85" s="383"/>
      <c r="QRA85" s="383"/>
      <c r="QRB85" s="383"/>
      <c r="QRC85" s="383"/>
      <c r="QRD85" s="383"/>
      <c r="QRE85" s="380"/>
      <c r="QRF85" s="376"/>
      <c r="QRG85" s="376"/>
      <c r="QRH85" s="381"/>
      <c r="QRI85" s="381"/>
      <c r="QRJ85" s="382"/>
      <c r="QRK85" s="383"/>
      <c r="QRL85" s="383"/>
      <c r="QRM85" s="383"/>
      <c r="QRN85" s="383"/>
      <c r="QRO85" s="383"/>
      <c r="QRP85" s="383"/>
      <c r="QRQ85" s="380"/>
      <c r="QRR85" s="376"/>
      <c r="QRS85" s="376"/>
      <c r="QRT85" s="381"/>
      <c r="QRU85" s="381"/>
      <c r="QRV85" s="382"/>
      <c r="QRW85" s="383"/>
      <c r="QRX85" s="383"/>
      <c r="QRY85" s="383"/>
      <c r="QRZ85" s="383"/>
      <c r="QSA85" s="383"/>
      <c r="QSB85" s="383"/>
      <c r="QSC85" s="380"/>
      <c r="QSD85" s="376"/>
      <c r="QSE85" s="376"/>
      <c r="QSF85" s="381"/>
      <c r="QSG85" s="381"/>
      <c r="QSH85" s="382"/>
      <c r="QSI85" s="383"/>
      <c r="QSJ85" s="383"/>
      <c r="QSK85" s="383"/>
      <c r="QSL85" s="383"/>
      <c r="QSM85" s="383"/>
      <c r="QSN85" s="383"/>
      <c r="QSO85" s="380"/>
      <c r="QSP85" s="376"/>
      <c r="QSQ85" s="376"/>
      <c r="QSR85" s="381"/>
      <c r="QSS85" s="381"/>
      <c r="QST85" s="382"/>
      <c r="QSU85" s="383"/>
      <c r="QSV85" s="383"/>
      <c r="QSW85" s="383"/>
      <c r="QSX85" s="383"/>
      <c r="QSY85" s="383"/>
      <c r="QSZ85" s="383"/>
      <c r="QTA85" s="380"/>
      <c r="QTB85" s="376"/>
      <c r="QTC85" s="376"/>
      <c r="QTD85" s="381"/>
      <c r="QTE85" s="381"/>
      <c r="QTF85" s="382"/>
      <c r="QTG85" s="383"/>
      <c r="QTH85" s="383"/>
      <c r="QTI85" s="383"/>
      <c r="QTJ85" s="383"/>
      <c r="QTK85" s="383"/>
      <c r="QTL85" s="383"/>
      <c r="QTM85" s="380"/>
      <c r="QTN85" s="376"/>
      <c r="QTO85" s="376"/>
      <c r="QTP85" s="381"/>
      <c r="QTQ85" s="381"/>
      <c r="QTR85" s="382"/>
      <c r="QTS85" s="383"/>
      <c r="QTT85" s="383"/>
      <c r="QTU85" s="383"/>
      <c r="QTV85" s="383"/>
      <c r="QTW85" s="383"/>
      <c r="QTX85" s="383"/>
      <c r="QTY85" s="380"/>
      <c r="QTZ85" s="376"/>
      <c r="QUA85" s="376"/>
      <c r="QUB85" s="381"/>
      <c r="QUC85" s="381"/>
      <c r="QUD85" s="382"/>
      <c r="QUE85" s="383"/>
      <c r="QUF85" s="383"/>
      <c r="QUG85" s="383"/>
      <c r="QUH85" s="383"/>
      <c r="QUI85" s="383"/>
      <c r="QUJ85" s="383"/>
      <c r="QUK85" s="380"/>
      <c r="QUL85" s="376"/>
      <c r="QUM85" s="376"/>
      <c r="QUN85" s="381"/>
      <c r="QUO85" s="381"/>
      <c r="QUP85" s="382"/>
      <c r="QUQ85" s="383"/>
      <c r="QUR85" s="383"/>
      <c r="QUS85" s="383"/>
      <c r="QUT85" s="383"/>
      <c r="QUU85" s="383"/>
      <c r="QUV85" s="383"/>
      <c r="QUW85" s="380"/>
      <c r="QUX85" s="376"/>
      <c r="QUY85" s="376"/>
      <c r="QUZ85" s="381"/>
      <c r="QVA85" s="381"/>
      <c r="QVB85" s="382"/>
      <c r="QVC85" s="383"/>
      <c r="QVD85" s="383"/>
      <c r="QVE85" s="383"/>
      <c r="QVF85" s="383"/>
      <c r="QVG85" s="383"/>
      <c r="QVH85" s="383"/>
      <c r="QVI85" s="380"/>
      <c r="QVJ85" s="376"/>
      <c r="QVK85" s="376"/>
      <c r="QVL85" s="381"/>
      <c r="QVM85" s="381"/>
      <c r="QVN85" s="382"/>
      <c r="QVO85" s="383"/>
      <c r="QVP85" s="383"/>
      <c r="QVQ85" s="383"/>
      <c r="QVR85" s="383"/>
      <c r="QVS85" s="383"/>
      <c r="QVT85" s="383"/>
      <c r="QVU85" s="380"/>
      <c r="QVV85" s="376"/>
      <c r="QVW85" s="376"/>
      <c r="QVX85" s="381"/>
      <c r="QVY85" s="381"/>
      <c r="QVZ85" s="382"/>
      <c r="QWA85" s="383"/>
      <c r="QWB85" s="383"/>
      <c r="QWC85" s="383"/>
      <c r="QWD85" s="383"/>
      <c r="QWE85" s="383"/>
      <c r="QWF85" s="383"/>
      <c r="QWG85" s="380"/>
      <c r="QWH85" s="376"/>
      <c r="QWI85" s="376"/>
      <c r="QWJ85" s="381"/>
      <c r="QWK85" s="381"/>
      <c r="QWL85" s="382"/>
      <c r="QWM85" s="383"/>
      <c r="QWN85" s="383"/>
      <c r="QWO85" s="383"/>
      <c r="QWP85" s="383"/>
      <c r="QWQ85" s="383"/>
      <c r="QWR85" s="383"/>
      <c r="QWS85" s="380"/>
      <c r="QWT85" s="376"/>
      <c r="QWU85" s="376"/>
      <c r="QWV85" s="381"/>
      <c r="QWW85" s="381"/>
      <c r="QWX85" s="382"/>
      <c r="QWY85" s="383"/>
      <c r="QWZ85" s="383"/>
      <c r="QXA85" s="383"/>
      <c r="QXB85" s="383"/>
      <c r="QXC85" s="383"/>
      <c r="QXD85" s="383"/>
      <c r="QXE85" s="380"/>
      <c r="QXF85" s="376"/>
      <c r="QXG85" s="376"/>
      <c r="QXH85" s="381"/>
      <c r="QXI85" s="381"/>
      <c r="QXJ85" s="382"/>
      <c r="QXK85" s="383"/>
      <c r="QXL85" s="383"/>
      <c r="QXM85" s="383"/>
      <c r="QXN85" s="383"/>
      <c r="QXO85" s="383"/>
      <c r="QXP85" s="383"/>
      <c r="QXQ85" s="380"/>
      <c r="QXR85" s="376"/>
      <c r="QXS85" s="376"/>
      <c r="QXT85" s="381"/>
      <c r="QXU85" s="381"/>
      <c r="QXV85" s="382"/>
      <c r="QXW85" s="383"/>
      <c r="QXX85" s="383"/>
      <c r="QXY85" s="383"/>
      <c r="QXZ85" s="383"/>
      <c r="QYA85" s="383"/>
      <c r="QYB85" s="383"/>
      <c r="QYC85" s="380"/>
      <c r="QYD85" s="376"/>
      <c r="QYE85" s="376"/>
      <c r="QYF85" s="381"/>
      <c r="QYG85" s="381"/>
      <c r="QYH85" s="382"/>
      <c r="QYI85" s="383"/>
      <c r="QYJ85" s="383"/>
      <c r="QYK85" s="383"/>
      <c r="QYL85" s="383"/>
      <c r="QYM85" s="383"/>
      <c r="QYN85" s="383"/>
      <c r="QYO85" s="380"/>
      <c r="QYP85" s="376"/>
      <c r="QYQ85" s="376"/>
      <c r="QYR85" s="381"/>
      <c r="QYS85" s="381"/>
      <c r="QYT85" s="382"/>
      <c r="QYU85" s="383"/>
      <c r="QYV85" s="383"/>
      <c r="QYW85" s="383"/>
      <c r="QYX85" s="383"/>
      <c r="QYY85" s="383"/>
      <c r="QYZ85" s="383"/>
      <c r="QZA85" s="380"/>
      <c r="QZB85" s="376"/>
      <c r="QZC85" s="376"/>
      <c r="QZD85" s="381"/>
      <c r="QZE85" s="381"/>
      <c r="QZF85" s="382"/>
      <c r="QZG85" s="383"/>
      <c r="QZH85" s="383"/>
      <c r="QZI85" s="383"/>
      <c r="QZJ85" s="383"/>
      <c r="QZK85" s="383"/>
      <c r="QZL85" s="383"/>
      <c r="QZM85" s="380"/>
      <c r="QZN85" s="376"/>
      <c r="QZO85" s="376"/>
      <c r="QZP85" s="381"/>
      <c r="QZQ85" s="381"/>
      <c r="QZR85" s="382"/>
      <c r="QZS85" s="383"/>
      <c r="QZT85" s="383"/>
      <c r="QZU85" s="383"/>
      <c r="QZV85" s="383"/>
      <c r="QZW85" s="383"/>
      <c r="QZX85" s="383"/>
      <c r="QZY85" s="380"/>
      <c r="QZZ85" s="376"/>
      <c r="RAA85" s="376"/>
      <c r="RAB85" s="381"/>
      <c r="RAC85" s="381"/>
      <c r="RAD85" s="382"/>
      <c r="RAE85" s="383"/>
      <c r="RAF85" s="383"/>
      <c r="RAG85" s="383"/>
      <c r="RAH85" s="383"/>
      <c r="RAI85" s="383"/>
      <c r="RAJ85" s="383"/>
      <c r="RAK85" s="380"/>
      <c r="RAL85" s="376"/>
      <c r="RAM85" s="376"/>
      <c r="RAN85" s="381"/>
      <c r="RAO85" s="381"/>
      <c r="RAP85" s="382"/>
      <c r="RAQ85" s="383"/>
      <c r="RAR85" s="383"/>
      <c r="RAS85" s="383"/>
      <c r="RAT85" s="383"/>
      <c r="RAU85" s="383"/>
      <c r="RAV85" s="383"/>
      <c r="RAW85" s="380"/>
      <c r="RAX85" s="376"/>
      <c r="RAY85" s="376"/>
      <c r="RAZ85" s="381"/>
      <c r="RBA85" s="381"/>
      <c r="RBB85" s="382"/>
      <c r="RBC85" s="383"/>
      <c r="RBD85" s="383"/>
      <c r="RBE85" s="383"/>
      <c r="RBF85" s="383"/>
      <c r="RBG85" s="383"/>
      <c r="RBH85" s="383"/>
      <c r="RBI85" s="380"/>
      <c r="RBJ85" s="376"/>
      <c r="RBK85" s="376"/>
      <c r="RBL85" s="381"/>
      <c r="RBM85" s="381"/>
      <c r="RBN85" s="382"/>
      <c r="RBO85" s="383"/>
      <c r="RBP85" s="383"/>
      <c r="RBQ85" s="383"/>
      <c r="RBR85" s="383"/>
      <c r="RBS85" s="383"/>
      <c r="RBT85" s="383"/>
      <c r="RBU85" s="380"/>
      <c r="RBV85" s="376"/>
      <c r="RBW85" s="376"/>
      <c r="RBX85" s="381"/>
      <c r="RBY85" s="381"/>
      <c r="RBZ85" s="382"/>
      <c r="RCA85" s="383"/>
      <c r="RCB85" s="383"/>
      <c r="RCC85" s="383"/>
      <c r="RCD85" s="383"/>
      <c r="RCE85" s="383"/>
      <c r="RCF85" s="383"/>
      <c r="RCG85" s="380"/>
      <c r="RCH85" s="376"/>
      <c r="RCI85" s="376"/>
      <c r="RCJ85" s="381"/>
      <c r="RCK85" s="381"/>
      <c r="RCL85" s="382"/>
      <c r="RCM85" s="383"/>
      <c r="RCN85" s="383"/>
      <c r="RCO85" s="383"/>
      <c r="RCP85" s="383"/>
      <c r="RCQ85" s="383"/>
      <c r="RCR85" s="383"/>
      <c r="RCS85" s="380"/>
      <c r="RCT85" s="376"/>
      <c r="RCU85" s="376"/>
      <c r="RCV85" s="381"/>
      <c r="RCW85" s="381"/>
      <c r="RCX85" s="382"/>
      <c r="RCY85" s="383"/>
      <c r="RCZ85" s="383"/>
      <c r="RDA85" s="383"/>
      <c r="RDB85" s="383"/>
      <c r="RDC85" s="383"/>
      <c r="RDD85" s="383"/>
      <c r="RDE85" s="380"/>
      <c r="RDF85" s="376"/>
      <c r="RDG85" s="376"/>
      <c r="RDH85" s="381"/>
      <c r="RDI85" s="381"/>
      <c r="RDJ85" s="382"/>
      <c r="RDK85" s="383"/>
      <c r="RDL85" s="383"/>
      <c r="RDM85" s="383"/>
      <c r="RDN85" s="383"/>
      <c r="RDO85" s="383"/>
      <c r="RDP85" s="383"/>
      <c r="RDQ85" s="380"/>
      <c r="RDR85" s="376"/>
      <c r="RDS85" s="376"/>
      <c r="RDT85" s="381"/>
      <c r="RDU85" s="381"/>
      <c r="RDV85" s="382"/>
      <c r="RDW85" s="383"/>
      <c r="RDX85" s="383"/>
      <c r="RDY85" s="383"/>
      <c r="RDZ85" s="383"/>
      <c r="REA85" s="383"/>
      <c r="REB85" s="383"/>
      <c r="REC85" s="380"/>
      <c r="RED85" s="376"/>
      <c r="REE85" s="376"/>
      <c r="REF85" s="381"/>
      <c r="REG85" s="381"/>
      <c r="REH85" s="382"/>
      <c r="REI85" s="383"/>
      <c r="REJ85" s="383"/>
      <c r="REK85" s="383"/>
      <c r="REL85" s="383"/>
      <c r="REM85" s="383"/>
      <c r="REN85" s="383"/>
      <c r="REO85" s="380"/>
      <c r="REP85" s="376"/>
      <c r="REQ85" s="376"/>
      <c r="RER85" s="381"/>
      <c r="RES85" s="381"/>
      <c r="RET85" s="382"/>
      <c r="REU85" s="383"/>
      <c r="REV85" s="383"/>
      <c r="REW85" s="383"/>
      <c r="REX85" s="383"/>
      <c r="REY85" s="383"/>
      <c r="REZ85" s="383"/>
      <c r="RFA85" s="380"/>
      <c r="RFB85" s="376"/>
      <c r="RFC85" s="376"/>
      <c r="RFD85" s="381"/>
      <c r="RFE85" s="381"/>
      <c r="RFF85" s="382"/>
      <c r="RFG85" s="383"/>
      <c r="RFH85" s="383"/>
      <c r="RFI85" s="383"/>
      <c r="RFJ85" s="383"/>
      <c r="RFK85" s="383"/>
      <c r="RFL85" s="383"/>
      <c r="RFM85" s="380"/>
      <c r="RFN85" s="376"/>
      <c r="RFO85" s="376"/>
      <c r="RFP85" s="381"/>
      <c r="RFQ85" s="381"/>
      <c r="RFR85" s="382"/>
      <c r="RFS85" s="383"/>
      <c r="RFT85" s="383"/>
      <c r="RFU85" s="383"/>
      <c r="RFV85" s="383"/>
      <c r="RFW85" s="383"/>
      <c r="RFX85" s="383"/>
      <c r="RFY85" s="380"/>
      <c r="RFZ85" s="376"/>
      <c r="RGA85" s="376"/>
      <c r="RGB85" s="381"/>
      <c r="RGC85" s="381"/>
      <c r="RGD85" s="382"/>
      <c r="RGE85" s="383"/>
      <c r="RGF85" s="383"/>
      <c r="RGG85" s="383"/>
      <c r="RGH85" s="383"/>
      <c r="RGI85" s="383"/>
      <c r="RGJ85" s="383"/>
      <c r="RGK85" s="380"/>
      <c r="RGL85" s="376"/>
      <c r="RGM85" s="376"/>
      <c r="RGN85" s="381"/>
      <c r="RGO85" s="381"/>
      <c r="RGP85" s="382"/>
      <c r="RGQ85" s="383"/>
      <c r="RGR85" s="383"/>
      <c r="RGS85" s="383"/>
      <c r="RGT85" s="383"/>
      <c r="RGU85" s="383"/>
      <c r="RGV85" s="383"/>
      <c r="RGW85" s="380"/>
      <c r="RGX85" s="376"/>
      <c r="RGY85" s="376"/>
      <c r="RGZ85" s="381"/>
      <c r="RHA85" s="381"/>
      <c r="RHB85" s="382"/>
      <c r="RHC85" s="383"/>
      <c r="RHD85" s="383"/>
      <c r="RHE85" s="383"/>
      <c r="RHF85" s="383"/>
      <c r="RHG85" s="383"/>
      <c r="RHH85" s="383"/>
      <c r="RHI85" s="380"/>
      <c r="RHJ85" s="376"/>
      <c r="RHK85" s="376"/>
      <c r="RHL85" s="381"/>
      <c r="RHM85" s="381"/>
      <c r="RHN85" s="382"/>
      <c r="RHO85" s="383"/>
      <c r="RHP85" s="383"/>
      <c r="RHQ85" s="383"/>
      <c r="RHR85" s="383"/>
      <c r="RHS85" s="383"/>
      <c r="RHT85" s="383"/>
      <c r="RHU85" s="380"/>
      <c r="RHV85" s="376"/>
      <c r="RHW85" s="376"/>
      <c r="RHX85" s="381"/>
      <c r="RHY85" s="381"/>
      <c r="RHZ85" s="382"/>
      <c r="RIA85" s="383"/>
      <c r="RIB85" s="383"/>
      <c r="RIC85" s="383"/>
      <c r="RID85" s="383"/>
      <c r="RIE85" s="383"/>
      <c r="RIF85" s="383"/>
      <c r="RIG85" s="380"/>
      <c r="RIH85" s="376"/>
      <c r="RII85" s="376"/>
      <c r="RIJ85" s="381"/>
      <c r="RIK85" s="381"/>
      <c r="RIL85" s="382"/>
      <c r="RIM85" s="383"/>
      <c r="RIN85" s="383"/>
      <c r="RIO85" s="383"/>
      <c r="RIP85" s="383"/>
      <c r="RIQ85" s="383"/>
      <c r="RIR85" s="383"/>
      <c r="RIS85" s="380"/>
      <c r="RIT85" s="376"/>
      <c r="RIU85" s="376"/>
      <c r="RIV85" s="381"/>
      <c r="RIW85" s="381"/>
      <c r="RIX85" s="382"/>
      <c r="RIY85" s="383"/>
      <c r="RIZ85" s="383"/>
      <c r="RJA85" s="383"/>
      <c r="RJB85" s="383"/>
      <c r="RJC85" s="383"/>
      <c r="RJD85" s="383"/>
      <c r="RJE85" s="380"/>
      <c r="RJF85" s="376"/>
      <c r="RJG85" s="376"/>
      <c r="RJH85" s="381"/>
      <c r="RJI85" s="381"/>
      <c r="RJJ85" s="382"/>
      <c r="RJK85" s="383"/>
      <c r="RJL85" s="383"/>
      <c r="RJM85" s="383"/>
      <c r="RJN85" s="383"/>
      <c r="RJO85" s="383"/>
      <c r="RJP85" s="383"/>
      <c r="RJQ85" s="380"/>
      <c r="RJR85" s="376"/>
      <c r="RJS85" s="376"/>
      <c r="RJT85" s="381"/>
      <c r="RJU85" s="381"/>
      <c r="RJV85" s="382"/>
      <c r="RJW85" s="383"/>
      <c r="RJX85" s="383"/>
      <c r="RJY85" s="383"/>
      <c r="RJZ85" s="383"/>
      <c r="RKA85" s="383"/>
      <c r="RKB85" s="383"/>
      <c r="RKC85" s="380"/>
      <c r="RKD85" s="376"/>
      <c r="RKE85" s="376"/>
      <c r="RKF85" s="381"/>
      <c r="RKG85" s="381"/>
      <c r="RKH85" s="382"/>
      <c r="RKI85" s="383"/>
      <c r="RKJ85" s="383"/>
      <c r="RKK85" s="383"/>
      <c r="RKL85" s="383"/>
      <c r="RKM85" s="383"/>
      <c r="RKN85" s="383"/>
      <c r="RKO85" s="380"/>
      <c r="RKP85" s="376"/>
      <c r="RKQ85" s="376"/>
      <c r="RKR85" s="381"/>
      <c r="RKS85" s="381"/>
      <c r="RKT85" s="382"/>
      <c r="RKU85" s="383"/>
      <c r="RKV85" s="383"/>
      <c r="RKW85" s="383"/>
      <c r="RKX85" s="383"/>
      <c r="RKY85" s="383"/>
      <c r="RKZ85" s="383"/>
      <c r="RLA85" s="380"/>
      <c r="RLB85" s="376"/>
      <c r="RLC85" s="376"/>
      <c r="RLD85" s="381"/>
      <c r="RLE85" s="381"/>
      <c r="RLF85" s="382"/>
      <c r="RLG85" s="383"/>
      <c r="RLH85" s="383"/>
      <c r="RLI85" s="383"/>
      <c r="RLJ85" s="383"/>
      <c r="RLK85" s="383"/>
      <c r="RLL85" s="383"/>
      <c r="RLM85" s="380"/>
      <c r="RLN85" s="376"/>
      <c r="RLO85" s="376"/>
      <c r="RLP85" s="381"/>
      <c r="RLQ85" s="381"/>
      <c r="RLR85" s="382"/>
      <c r="RLS85" s="383"/>
      <c r="RLT85" s="383"/>
      <c r="RLU85" s="383"/>
      <c r="RLV85" s="383"/>
      <c r="RLW85" s="383"/>
      <c r="RLX85" s="383"/>
      <c r="RLY85" s="380"/>
      <c r="RLZ85" s="376"/>
      <c r="RMA85" s="376"/>
      <c r="RMB85" s="381"/>
      <c r="RMC85" s="381"/>
      <c r="RMD85" s="382"/>
      <c r="RME85" s="383"/>
      <c r="RMF85" s="383"/>
      <c r="RMG85" s="383"/>
      <c r="RMH85" s="383"/>
      <c r="RMI85" s="383"/>
      <c r="RMJ85" s="383"/>
      <c r="RMK85" s="380"/>
      <c r="RML85" s="376"/>
      <c r="RMM85" s="376"/>
      <c r="RMN85" s="381"/>
      <c r="RMO85" s="381"/>
      <c r="RMP85" s="382"/>
      <c r="RMQ85" s="383"/>
      <c r="RMR85" s="383"/>
      <c r="RMS85" s="383"/>
      <c r="RMT85" s="383"/>
      <c r="RMU85" s="383"/>
      <c r="RMV85" s="383"/>
      <c r="RMW85" s="380"/>
      <c r="RMX85" s="376"/>
      <c r="RMY85" s="376"/>
      <c r="RMZ85" s="381"/>
      <c r="RNA85" s="381"/>
      <c r="RNB85" s="382"/>
      <c r="RNC85" s="383"/>
      <c r="RND85" s="383"/>
      <c r="RNE85" s="383"/>
      <c r="RNF85" s="383"/>
      <c r="RNG85" s="383"/>
      <c r="RNH85" s="383"/>
      <c r="RNI85" s="380"/>
      <c r="RNJ85" s="376"/>
      <c r="RNK85" s="376"/>
      <c r="RNL85" s="381"/>
      <c r="RNM85" s="381"/>
      <c r="RNN85" s="382"/>
      <c r="RNO85" s="383"/>
      <c r="RNP85" s="383"/>
      <c r="RNQ85" s="383"/>
      <c r="RNR85" s="383"/>
      <c r="RNS85" s="383"/>
      <c r="RNT85" s="383"/>
      <c r="RNU85" s="380"/>
      <c r="RNV85" s="376"/>
      <c r="RNW85" s="376"/>
      <c r="RNX85" s="381"/>
      <c r="RNY85" s="381"/>
      <c r="RNZ85" s="382"/>
      <c r="ROA85" s="383"/>
      <c r="ROB85" s="383"/>
      <c r="ROC85" s="383"/>
      <c r="ROD85" s="383"/>
      <c r="ROE85" s="383"/>
      <c r="ROF85" s="383"/>
      <c r="ROG85" s="380"/>
      <c r="ROH85" s="376"/>
      <c r="ROI85" s="376"/>
      <c r="ROJ85" s="381"/>
      <c r="ROK85" s="381"/>
      <c r="ROL85" s="382"/>
      <c r="ROM85" s="383"/>
      <c r="RON85" s="383"/>
      <c r="ROO85" s="383"/>
      <c r="ROP85" s="383"/>
      <c r="ROQ85" s="383"/>
      <c r="ROR85" s="383"/>
      <c r="ROS85" s="380"/>
      <c r="ROT85" s="376"/>
      <c r="ROU85" s="376"/>
      <c r="ROV85" s="381"/>
      <c r="ROW85" s="381"/>
      <c r="ROX85" s="382"/>
      <c r="ROY85" s="383"/>
      <c r="ROZ85" s="383"/>
      <c r="RPA85" s="383"/>
      <c r="RPB85" s="383"/>
      <c r="RPC85" s="383"/>
      <c r="RPD85" s="383"/>
      <c r="RPE85" s="380"/>
      <c r="RPF85" s="376"/>
      <c r="RPG85" s="376"/>
      <c r="RPH85" s="381"/>
      <c r="RPI85" s="381"/>
      <c r="RPJ85" s="382"/>
      <c r="RPK85" s="383"/>
      <c r="RPL85" s="383"/>
      <c r="RPM85" s="383"/>
      <c r="RPN85" s="383"/>
      <c r="RPO85" s="383"/>
      <c r="RPP85" s="383"/>
      <c r="RPQ85" s="380"/>
      <c r="RPR85" s="376"/>
      <c r="RPS85" s="376"/>
      <c r="RPT85" s="381"/>
      <c r="RPU85" s="381"/>
      <c r="RPV85" s="382"/>
      <c r="RPW85" s="383"/>
      <c r="RPX85" s="383"/>
      <c r="RPY85" s="383"/>
      <c r="RPZ85" s="383"/>
      <c r="RQA85" s="383"/>
      <c r="RQB85" s="383"/>
      <c r="RQC85" s="380"/>
      <c r="RQD85" s="376"/>
      <c r="RQE85" s="376"/>
      <c r="RQF85" s="381"/>
      <c r="RQG85" s="381"/>
      <c r="RQH85" s="382"/>
      <c r="RQI85" s="383"/>
      <c r="RQJ85" s="383"/>
      <c r="RQK85" s="383"/>
      <c r="RQL85" s="383"/>
      <c r="RQM85" s="383"/>
      <c r="RQN85" s="383"/>
      <c r="RQO85" s="380"/>
      <c r="RQP85" s="376"/>
      <c r="RQQ85" s="376"/>
      <c r="RQR85" s="381"/>
      <c r="RQS85" s="381"/>
      <c r="RQT85" s="382"/>
      <c r="RQU85" s="383"/>
      <c r="RQV85" s="383"/>
      <c r="RQW85" s="383"/>
      <c r="RQX85" s="383"/>
      <c r="RQY85" s="383"/>
      <c r="RQZ85" s="383"/>
      <c r="RRA85" s="380"/>
      <c r="RRB85" s="376"/>
      <c r="RRC85" s="376"/>
      <c r="RRD85" s="381"/>
      <c r="RRE85" s="381"/>
      <c r="RRF85" s="382"/>
      <c r="RRG85" s="383"/>
      <c r="RRH85" s="383"/>
      <c r="RRI85" s="383"/>
      <c r="RRJ85" s="383"/>
      <c r="RRK85" s="383"/>
      <c r="RRL85" s="383"/>
      <c r="RRM85" s="380"/>
      <c r="RRN85" s="376"/>
      <c r="RRO85" s="376"/>
      <c r="RRP85" s="381"/>
      <c r="RRQ85" s="381"/>
      <c r="RRR85" s="382"/>
      <c r="RRS85" s="383"/>
      <c r="RRT85" s="383"/>
      <c r="RRU85" s="383"/>
      <c r="RRV85" s="383"/>
      <c r="RRW85" s="383"/>
      <c r="RRX85" s="383"/>
      <c r="RRY85" s="380"/>
      <c r="RRZ85" s="376"/>
      <c r="RSA85" s="376"/>
      <c r="RSB85" s="381"/>
      <c r="RSC85" s="381"/>
      <c r="RSD85" s="382"/>
      <c r="RSE85" s="383"/>
      <c r="RSF85" s="383"/>
      <c r="RSG85" s="383"/>
      <c r="RSH85" s="383"/>
      <c r="RSI85" s="383"/>
      <c r="RSJ85" s="383"/>
      <c r="RSK85" s="380"/>
      <c r="RSL85" s="376"/>
      <c r="RSM85" s="376"/>
      <c r="RSN85" s="381"/>
      <c r="RSO85" s="381"/>
      <c r="RSP85" s="382"/>
      <c r="RSQ85" s="383"/>
      <c r="RSR85" s="383"/>
      <c r="RSS85" s="383"/>
      <c r="RST85" s="383"/>
      <c r="RSU85" s="383"/>
      <c r="RSV85" s="383"/>
      <c r="RSW85" s="380"/>
      <c r="RSX85" s="376"/>
      <c r="RSY85" s="376"/>
      <c r="RSZ85" s="381"/>
      <c r="RTA85" s="381"/>
      <c r="RTB85" s="382"/>
      <c r="RTC85" s="383"/>
      <c r="RTD85" s="383"/>
      <c r="RTE85" s="383"/>
      <c r="RTF85" s="383"/>
      <c r="RTG85" s="383"/>
      <c r="RTH85" s="383"/>
      <c r="RTI85" s="380"/>
      <c r="RTJ85" s="376"/>
      <c r="RTK85" s="376"/>
      <c r="RTL85" s="381"/>
      <c r="RTM85" s="381"/>
      <c r="RTN85" s="382"/>
      <c r="RTO85" s="383"/>
      <c r="RTP85" s="383"/>
      <c r="RTQ85" s="383"/>
      <c r="RTR85" s="383"/>
      <c r="RTS85" s="383"/>
      <c r="RTT85" s="383"/>
      <c r="RTU85" s="380"/>
      <c r="RTV85" s="376"/>
      <c r="RTW85" s="376"/>
      <c r="RTX85" s="381"/>
      <c r="RTY85" s="381"/>
      <c r="RTZ85" s="382"/>
      <c r="RUA85" s="383"/>
      <c r="RUB85" s="383"/>
      <c r="RUC85" s="383"/>
      <c r="RUD85" s="383"/>
      <c r="RUE85" s="383"/>
      <c r="RUF85" s="383"/>
      <c r="RUG85" s="380"/>
      <c r="RUH85" s="376"/>
      <c r="RUI85" s="376"/>
      <c r="RUJ85" s="381"/>
      <c r="RUK85" s="381"/>
      <c r="RUL85" s="382"/>
      <c r="RUM85" s="383"/>
      <c r="RUN85" s="383"/>
      <c r="RUO85" s="383"/>
      <c r="RUP85" s="383"/>
      <c r="RUQ85" s="383"/>
      <c r="RUR85" s="383"/>
      <c r="RUS85" s="380"/>
      <c r="RUT85" s="376"/>
      <c r="RUU85" s="376"/>
      <c r="RUV85" s="381"/>
      <c r="RUW85" s="381"/>
      <c r="RUX85" s="382"/>
      <c r="RUY85" s="383"/>
      <c r="RUZ85" s="383"/>
      <c r="RVA85" s="383"/>
      <c r="RVB85" s="383"/>
      <c r="RVC85" s="383"/>
      <c r="RVD85" s="383"/>
      <c r="RVE85" s="380"/>
      <c r="RVF85" s="376"/>
      <c r="RVG85" s="376"/>
      <c r="RVH85" s="381"/>
      <c r="RVI85" s="381"/>
      <c r="RVJ85" s="382"/>
      <c r="RVK85" s="383"/>
      <c r="RVL85" s="383"/>
      <c r="RVM85" s="383"/>
      <c r="RVN85" s="383"/>
      <c r="RVO85" s="383"/>
      <c r="RVP85" s="383"/>
      <c r="RVQ85" s="380"/>
      <c r="RVR85" s="376"/>
      <c r="RVS85" s="376"/>
      <c r="RVT85" s="381"/>
      <c r="RVU85" s="381"/>
      <c r="RVV85" s="382"/>
      <c r="RVW85" s="383"/>
      <c r="RVX85" s="383"/>
      <c r="RVY85" s="383"/>
      <c r="RVZ85" s="383"/>
      <c r="RWA85" s="383"/>
      <c r="RWB85" s="383"/>
      <c r="RWC85" s="380"/>
      <c r="RWD85" s="376"/>
      <c r="RWE85" s="376"/>
      <c r="RWF85" s="381"/>
      <c r="RWG85" s="381"/>
      <c r="RWH85" s="382"/>
      <c r="RWI85" s="383"/>
      <c r="RWJ85" s="383"/>
      <c r="RWK85" s="383"/>
      <c r="RWL85" s="383"/>
      <c r="RWM85" s="383"/>
      <c r="RWN85" s="383"/>
      <c r="RWO85" s="380"/>
      <c r="RWP85" s="376"/>
      <c r="RWQ85" s="376"/>
      <c r="RWR85" s="381"/>
      <c r="RWS85" s="381"/>
      <c r="RWT85" s="382"/>
      <c r="RWU85" s="383"/>
      <c r="RWV85" s="383"/>
      <c r="RWW85" s="383"/>
      <c r="RWX85" s="383"/>
      <c r="RWY85" s="383"/>
      <c r="RWZ85" s="383"/>
      <c r="RXA85" s="380"/>
      <c r="RXB85" s="376"/>
      <c r="RXC85" s="376"/>
      <c r="RXD85" s="381"/>
      <c r="RXE85" s="381"/>
      <c r="RXF85" s="382"/>
      <c r="RXG85" s="383"/>
      <c r="RXH85" s="383"/>
      <c r="RXI85" s="383"/>
      <c r="RXJ85" s="383"/>
      <c r="RXK85" s="383"/>
      <c r="RXL85" s="383"/>
      <c r="RXM85" s="380"/>
      <c r="RXN85" s="376"/>
      <c r="RXO85" s="376"/>
      <c r="RXP85" s="381"/>
      <c r="RXQ85" s="381"/>
      <c r="RXR85" s="382"/>
      <c r="RXS85" s="383"/>
      <c r="RXT85" s="383"/>
      <c r="RXU85" s="383"/>
      <c r="RXV85" s="383"/>
      <c r="RXW85" s="383"/>
      <c r="RXX85" s="383"/>
      <c r="RXY85" s="380"/>
      <c r="RXZ85" s="376"/>
      <c r="RYA85" s="376"/>
      <c r="RYB85" s="381"/>
      <c r="RYC85" s="381"/>
      <c r="RYD85" s="382"/>
      <c r="RYE85" s="383"/>
      <c r="RYF85" s="383"/>
      <c r="RYG85" s="383"/>
      <c r="RYH85" s="383"/>
      <c r="RYI85" s="383"/>
      <c r="RYJ85" s="383"/>
      <c r="RYK85" s="380"/>
      <c r="RYL85" s="376"/>
      <c r="RYM85" s="376"/>
      <c r="RYN85" s="381"/>
      <c r="RYO85" s="381"/>
      <c r="RYP85" s="382"/>
      <c r="RYQ85" s="383"/>
      <c r="RYR85" s="383"/>
      <c r="RYS85" s="383"/>
      <c r="RYT85" s="383"/>
      <c r="RYU85" s="383"/>
      <c r="RYV85" s="383"/>
      <c r="RYW85" s="380"/>
      <c r="RYX85" s="376"/>
      <c r="RYY85" s="376"/>
      <c r="RYZ85" s="381"/>
      <c r="RZA85" s="381"/>
      <c r="RZB85" s="382"/>
      <c r="RZC85" s="383"/>
      <c r="RZD85" s="383"/>
      <c r="RZE85" s="383"/>
      <c r="RZF85" s="383"/>
      <c r="RZG85" s="383"/>
      <c r="RZH85" s="383"/>
      <c r="RZI85" s="380"/>
      <c r="RZJ85" s="376"/>
      <c r="RZK85" s="376"/>
      <c r="RZL85" s="381"/>
      <c r="RZM85" s="381"/>
      <c r="RZN85" s="382"/>
      <c r="RZO85" s="383"/>
      <c r="RZP85" s="383"/>
      <c r="RZQ85" s="383"/>
      <c r="RZR85" s="383"/>
      <c r="RZS85" s="383"/>
      <c r="RZT85" s="383"/>
      <c r="RZU85" s="380"/>
      <c r="RZV85" s="376"/>
      <c r="RZW85" s="376"/>
      <c r="RZX85" s="381"/>
      <c r="RZY85" s="381"/>
      <c r="RZZ85" s="382"/>
      <c r="SAA85" s="383"/>
      <c r="SAB85" s="383"/>
      <c r="SAC85" s="383"/>
      <c r="SAD85" s="383"/>
      <c r="SAE85" s="383"/>
      <c r="SAF85" s="383"/>
      <c r="SAG85" s="380"/>
      <c r="SAH85" s="376"/>
      <c r="SAI85" s="376"/>
      <c r="SAJ85" s="381"/>
      <c r="SAK85" s="381"/>
      <c r="SAL85" s="382"/>
      <c r="SAM85" s="383"/>
      <c r="SAN85" s="383"/>
      <c r="SAO85" s="383"/>
      <c r="SAP85" s="383"/>
      <c r="SAQ85" s="383"/>
      <c r="SAR85" s="383"/>
      <c r="SAS85" s="380"/>
      <c r="SAT85" s="376"/>
      <c r="SAU85" s="376"/>
      <c r="SAV85" s="381"/>
      <c r="SAW85" s="381"/>
      <c r="SAX85" s="382"/>
      <c r="SAY85" s="383"/>
      <c r="SAZ85" s="383"/>
      <c r="SBA85" s="383"/>
      <c r="SBB85" s="383"/>
      <c r="SBC85" s="383"/>
      <c r="SBD85" s="383"/>
      <c r="SBE85" s="380"/>
      <c r="SBF85" s="376"/>
      <c r="SBG85" s="376"/>
      <c r="SBH85" s="381"/>
      <c r="SBI85" s="381"/>
      <c r="SBJ85" s="382"/>
      <c r="SBK85" s="383"/>
      <c r="SBL85" s="383"/>
      <c r="SBM85" s="383"/>
      <c r="SBN85" s="383"/>
      <c r="SBO85" s="383"/>
      <c r="SBP85" s="383"/>
      <c r="SBQ85" s="380"/>
      <c r="SBR85" s="376"/>
      <c r="SBS85" s="376"/>
      <c r="SBT85" s="381"/>
      <c r="SBU85" s="381"/>
      <c r="SBV85" s="382"/>
      <c r="SBW85" s="383"/>
      <c r="SBX85" s="383"/>
      <c r="SBY85" s="383"/>
      <c r="SBZ85" s="383"/>
      <c r="SCA85" s="383"/>
      <c r="SCB85" s="383"/>
      <c r="SCC85" s="380"/>
      <c r="SCD85" s="376"/>
      <c r="SCE85" s="376"/>
      <c r="SCF85" s="381"/>
      <c r="SCG85" s="381"/>
      <c r="SCH85" s="382"/>
      <c r="SCI85" s="383"/>
      <c r="SCJ85" s="383"/>
      <c r="SCK85" s="383"/>
      <c r="SCL85" s="383"/>
      <c r="SCM85" s="383"/>
      <c r="SCN85" s="383"/>
      <c r="SCO85" s="380"/>
      <c r="SCP85" s="376"/>
      <c r="SCQ85" s="376"/>
      <c r="SCR85" s="381"/>
      <c r="SCS85" s="381"/>
      <c r="SCT85" s="382"/>
      <c r="SCU85" s="383"/>
      <c r="SCV85" s="383"/>
      <c r="SCW85" s="383"/>
      <c r="SCX85" s="383"/>
      <c r="SCY85" s="383"/>
      <c r="SCZ85" s="383"/>
      <c r="SDA85" s="380"/>
      <c r="SDB85" s="376"/>
      <c r="SDC85" s="376"/>
      <c r="SDD85" s="381"/>
      <c r="SDE85" s="381"/>
      <c r="SDF85" s="382"/>
      <c r="SDG85" s="383"/>
      <c r="SDH85" s="383"/>
      <c r="SDI85" s="383"/>
      <c r="SDJ85" s="383"/>
      <c r="SDK85" s="383"/>
      <c r="SDL85" s="383"/>
      <c r="SDM85" s="380"/>
      <c r="SDN85" s="376"/>
      <c r="SDO85" s="376"/>
      <c r="SDP85" s="381"/>
      <c r="SDQ85" s="381"/>
      <c r="SDR85" s="382"/>
      <c r="SDS85" s="383"/>
      <c r="SDT85" s="383"/>
      <c r="SDU85" s="383"/>
      <c r="SDV85" s="383"/>
      <c r="SDW85" s="383"/>
      <c r="SDX85" s="383"/>
      <c r="SDY85" s="380"/>
      <c r="SDZ85" s="376"/>
      <c r="SEA85" s="376"/>
      <c r="SEB85" s="381"/>
      <c r="SEC85" s="381"/>
      <c r="SED85" s="382"/>
      <c r="SEE85" s="383"/>
      <c r="SEF85" s="383"/>
      <c r="SEG85" s="383"/>
      <c r="SEH85" s="383"/>
      <c r="SEI85" s="383"/>
      <c r="SEJ85" s="383"/>
      <c r="SEK85" s="380"/>
      <c r="SEL85" s="376"/>
      <c r="SEM85" s="376"/>
      <c r="SEN85" s="381"/>
      <c r="SEO85" s="381"/>
      <c r="SEP85" s="382"/>
      <c r="SEQ85" s="383"/>
      <c r="SER85" s="383"/>
      <c r="SES85" s="383"/>
      <c r="SET85" s="383"/>
      <c r="SEU85" s="383"/>
      <c r="SEV85" s="383"/>
      <c r="SEW85" s="380"/>
      <c r="SEX85" s="376"/>
      <c r="SEY85" s="376"/>
      <c r="SEZ85" s="381"/>
      <c r="SFA85" s="381"/>
      <c r="SFB85" s="382"/>
      <c r="SFC85" s="383"/>
      <c r="SFD85" s="383"/>
      <c r="SFE85" s="383"/>
      <c r="SFF85" s="383"/>
      <c r="SFG85" s="383"/>
      <c r="SFH85" s="383"/>
      <c r="SFI85" s="380"/>
      <c r="SFJ85" s="376"/>
      <c r="SFK85" s="376"/>
      <c r="SFL85" s="381"/>
      <c r="SFM85" s="381"/>
      <c r="SFN85" s="382"/>
      <c r="SFO85" s="383"/>
      <c r="SFP85" s="383"/>
      <c r="SFQ85" s="383"/>
      <c r="SFR85" s="383"/>
      <c r="SFS85" s="383"/>
      <c r="SFT85" s="383"/>
      <c r="SFU85" s="380"/>
      <c r="SFV85" s="376"/>
      <c r="SFW85" s="376"/>
      <c r="SFX85" s="381"/>
      <c r="SFY85" s="381"/>
      <c r="SFZ85" s="382"/>
      <c r="SGA85" s="383"/>
      <c r="SGB85" s="383"/>
      <c r="SGC85" s="383"/>
      <c r="SGD85" s="383"/>
      <c r="SGE85" s="383"/>
      <c r="SGF85" s="383"/>
      <c r="SGG85" s="380"/>
      <c r="SGH85" s="376"/>
      <c r="SGI85" s="376"/>
      <c r="SGJ85" s="381"/>
      <c r="SGK85" s="381"/>
      <c r="SGL85" s="382"/>
      <c r="SGM85" s="383"/>
      <c r="SGN85" s="383"/>
      <c r="SGO85" s="383"/>
      <c r="SGP85" s="383"/>
      <c r="SGQ85" s="383"/>
      <c r="SGR85" s="383"/>
      <c r="SGS85" s="380"/>
      <c r="SGT85" s="376"/>
      <c r="SGU85" s="376"/>
      <c r="SGV85" s="381"/>
      <c r="SGW85" s="381"/>
      <c r="SGX85" s="382"/>
      <c r="SGY85" s="383"/>
      <c r="SGZ85" s="383"/>
      <c r="SHA85" s="383"/>
      <c r="SHB85" s="383"/>
      <c r="SHC85" s="383"/>
      <c r="SHD85" s="383"/>
      <c r="SHE85" s="380"/>
      <c r="SHF85" s="376"/>
      <c r="SHG85" s="376"/>
      <c r="SHH85" s="381"/>
      <c r="SHI85" s="381"/>
      <c r="SHJ85" s="382"/>
      <c r="SHK85" s="383"/>
      <c r="SHL85" s="383"/>
      <c r="SHM85" s="383"/>
      <c r="SHN85" s="383"/>
      <c r="SHO85" s="383"/>
      <c r="SHP85" s="383"/>
      <c r="SHQ85" s="380"/>
      <c r="SHR85" s="376"/>
      <c r="SHS85" s="376"/>
      <c r="SHT85" s="381"/>
      <c r="SHU85" s="381"/>
      <c r="SHV85" s="382"/>
      <c r="SHW85" s="383"/>
      <c r="SHX85" s="383"/>
      <c r="SHY85" s="383"/>
      <c r="SHZ85" s="383"/>
      <c r="SIA85" s="383"/>
      <c r="SIB85" s="383"/>
      <c r="SIC85" s="380"/>
      <c r="SID85" s="376"/>
      <c r="SIE85" s="376"/>
      <c r="SIF85" s="381"/>
      <c r="SIG85" s="381"/>
      <c r="SIH85" s="382"/>
      <c r="SII85" s="383"/>
      <c r="SIJ85" s="383"/>
      <c r="SIK85" s="383"/>
      <c r="SIL85" s="383"/>
      <c r="SIM85" s="383"/>
      <c r="SIN85" s="383"/>
      <c r="SIO85" s="380"/>
      <c r="SIP85" s="376"/>
      <c r="SIQ85" s="376"/>
      <c r="SIR85" s="381"/>
      <c r="SIS85" s="381"/>
      <c r="SIT85" s="382"/>
      <c r="SIU85" s="383"/>
      <c r="SIV85" s="383"/>
      <c r="SIW85" s="383"/>
      <c r="SIX85" s="383"/>
      <c r="SIY85" s="383"/>
      <c r="SIZ85" s="383"/>
      <c r="SJA85" s="380"/>
      <c r="SJB85" s="376"/>
      <c r="SJC85" s="376"/>
      <c r="SJD85" s="381"/>
      <c r="SJE85" s="381"/>
      <c r="SJF85" s="382"/>
      <c r="SJG85" s="383"/>
      <c r="SJH85" s="383"/>
      <c r="SJI85" s="383"/>
      <c r="SJJ85" s="383"/>
      <c r="SJK85" s="383"/>
      <c r="SJL85" s="383"/>
      <c r="SJM85" s="380"/>
      <c r="SJN85" s="376"/>
      <c r="SJO85" s="376"/>
      <c r="SJP85" s="381"/>
      <c r="SJQ85" s="381"/>
      <c r="SJR85" s="382"/>
      <c r="SJS85" s="383"/>
      <c r="SJT85" s="383"/>
      <c r="SJU85" s="383"/>
      <c r="SJV85" s="383"/>
      <c r="SJW85" s="383"/>
      <c r="SJX85" s="383"/>
      <c r="SJY85" s="380"/>
      <c r="SJZ85" s="376"/>
      <c r="SKA85" s="376"/>
      <c r="SKB85" s="381"/>
      <c r="SKC85" s="381"/>
      <c r="SKD85" s="382"/>
      <c r="SKE85" s="383"/>
      <c r="SKF85" s="383"/>
      <c r="SKG85" s="383"/>
      <c r="SKH85" s="383"/>
      <c r="SKI85" s="383"/>
      <c r="SKJ85" s="383"/>
      <c r="SKK85" s="380"/>
      <c r="SKL85" s="376"/>
      <c r="SKM85" s="376"/>
      <c r="SKN85" s="381"/>
      <c r="SKO85" s="381"/>
      <c r="SKP85" s="382"/>
      <c r="SKQ85" s="383"/>
      <c r="SKR85" s="383"/>
      <c r="SKS85" s="383"/>
      <c r="SKT85" s="383"/>
      <c r="SKU85" s="383"/>
      <c r="SKV85" s="383"/>
      <c r="SKW85" s="380"/>
      <c r="SKX85" s="376"/>
      <c r="SKY85" s="376"/>
      <c r="SKZ85" s="381"/>
      <c r="SLA85" s="381"/>
      <c r="SLB85" s="382"/>
      <c r="SLC85" s="383"/>
      <c r="SLD85" s="383"/>
      <c r="SLE85" s="383"/>
      <c r="SLF85" s="383"/>
      <c r="SLG85" s="383"/>
      <c r="SLH85" s="383"/>
      <c r="SLI85" s="380"/>
      <c r="SLJ85" s="376"/>
      <c r="SLK85" s="376"/>
      <c r="SLL85" s="381"/>
      <c r="SLM85" s="381"/>
      <c r="SLN85" s="382"/>
      <c r="SLO85" s="383"/>
      <c r="SLP85" s="383"/>
      <c r="SLQ85" s="383"/>
      <c r="SLR85" s="383"/>
      <c r="SLS85" s="383"/>
      <c r="SLT85" s="383"/>
      <c r="SLU85" s="380"/>
      <c r="SLV85" s="376"/>
      <c r="SLW85" s="376"/>
      <c r="SLX85" s="381"/>
      <c r="SLY85" s="381"/>
      <c r="SLZ85" s="382"/>
      <c r="SMA85" s="383"/>
      <c r="SMB85" s="383"/>
      <c r="SMC85" s="383"/>
      <c r="SMD85" s="383"/>
      <c r="SME85" s="383"/>
      <c r="SMF85" s="383"/>
      <c r="SMG85" s="380"/>
      <c r="SMH85" s="376"/>
      <c r="SMI85" s="376"/>
      <c r="SMJ85" s="381"/>
      <c r="SMK85" s="381"/>
      <c r="SML85" s="382"/>
      <c r="SMM85" s="383"/>
      <c r="SMN85" s="383"/>
      <c r="SMO85" s="383"/>
      <c r="SMP85" s="383"/>
      <c r="SMQ85" s="383"/>
      <c r="SMR85" s="383"/>
      <c r="SMS85" s="380"/>
      <c r="SMT85" s="376"/>
      <c r="SMU85" s="376"/>
      <c r="SMV85" s="381"/>
      <c r="SMW85" s="381"/>
      <c r="SMX85" s="382"/>
      <c r="SMY85" s="383"/>
      <c r="SMZ85" s="383"/>
      <c r="SNA85" s="383"/>
      <c r="SNB85" s="383"/>
      <c r="SNC85" s="383"/>
      <c r="SND85" s="383"/>
      <c r="SNE85" s="380"/>
      <c r="SNF85" s="376"/>
      <c r="SNG85" s="376"/>
      <c r="SNH85" s="381"/>
      <c r="SNI85" s="381"/>
      <c r="SNJ85" s="382"/>
      <c r="SNK85" s="383"/>
      <c r="SNL85" s="383"/>
      <c r="SNM85" s="383"/>
      <c r="SNN85" s="383"/>
      <c r="SNO85" s="383"/>
      <c r="SNP85" s="383"/>
      <c r="SNQ85" s="380"/>
      <c r="SNR85" s="376"/>
      <c r="SNS85" s="376"/>
      <c r="SNT85" s="381"/>
      <c r="SNU85" s="381"/>
      <c r="SNV85" s="382"/>
      <c r="SNW85" s="383"/>
      <c r="SNX85" s="383"/>
      <c r="SNY85" s="383"/>
      <c r="SNZ85" s="383"/>
      <c r="SOA85" s="383"/>
      <c r="SOB85" s="383"/>
      <c r="SOC85" s="380"/>
      <c r="SOD85" s="376"/>
      <c r="SOE85" s="376"/>
      <c r="SOF85" s="381"/>
      <c r="SOG85" s="381"/>
      <c r="SOH85" s="382"/>
      <c r="SOI85" s="383"/>
      <c r="SOJ85" s="383"/>
      <c r="SOK85" s="383"/>
      <c r="SOL85" s="383"/>
      <c r="SOM85" s="383"/>
      <c r="SON85" s="383"/>
      <c r="SOO85" s="380"/>
      <c r="SOP85" s="376"/>
      <c r="SOQ85" s="376"/>
      <c r="SOR85" s="381"/>
      <c r="SOS85" s="381"/>
      <c r="SOT85" s="382"/>
      <c r="SOU85" s="383"/>
      <c r="SOV85" s="383"/>
      <c r="SOW85" s="383"/>
      <c r="SOX85" s="383"/>
      <c r="SOY85" s="383"/>
      <c r="SOZ85" s="383"/>
      <c r="SPA85" s="380"/>
      <c r="SPB85" s="376"/>
      <c r="SPC85" s="376"/>
      <c r="SPD85" s="381"/>
      <c r="SPE85" s="381"/>
      <c r="SPF85" s="382"/>
      <c r="SPG85" s="383"/>
      <c r="SPH85" s="383"/>
      <c r="SPI85" s="383"/>
      <c r="SPJ85" s="383"/>
      <c r="SPK85" s="383"/>
      <c r="SPL85" s="383"/>
      <c r="SPM85" s="380"/>
      <c r="SPN85" s="376"/>
      <c r="SPO85" s="376"/>
      <c r="SPP85" s="381"/>
      <c r="SPQ85" s="381"/>
      <c r="SPR85" s="382"/>
      <c r="SPS85" s="383"/>
      <c r="SPT85" s="383"/>
      <c r="SPU85" s="383"/>
      <c r="SPV85" s="383"/>
      <c r="SPW85" s="383"/>
      <c r="SPX85" s="383"/>
      <c r="SPY85" s="380"/>
      <c r="SPZ85" s="376"/>
      <c r="SQA85" s="376"/>
      <c r="SQB85" s="381"/>
      <c r="SQC85" s="381"/>
      <c r="SQD85" s="382"/>
      <c r="SQE85" s="383"/>
      <c r="SQF85" s="383"/>
      <c r="SQG85" s="383"/>
      <c r="SQH85" s="383"/>
      <c r="SQI85" s="383"/>
      <c r="SQJ85" s="383"/>
      <c r="SQK85" s="380"/>
      <c r="SQL85" s="376"/>
      <c r="SQM85" s="376"/>
      <c r="SQN85" s="381"/>
      <c r="SQO85" s="381"/>
      <c r="SQP85" s="382"/>
      <c r="SQQ85" s="383"/>
      <c r="SQR85" s="383"/>
      <c r="SQS85" s="383"/>
      <c r="SQT85" s="383"/>
      <c r="SQU85" s="383"/>
      <c r="SQV85" s="383"/>
      <c r="SQW85" s="380"/>
      <c r="SQX85" s="376"/>
      <c r="SQY85" s="376"/>
      <c r="SQZ85" s="381"/>
      <c r="SRA85" s="381"/>
      <c r="SRB85" s="382"/>
      <c r="SRC85" s="383"/>
      <c r="SRD85" s="383"/>
      <c r="SRE85" s="383"/>
      <c r="SRF85" s="383"/>
      <c r="SRG85" s="383"/>
      <c r="SRH85" s="383"/>
      <c r="SRI85" s="380"/>
      <c r="SRJ85" s="376"/>
      <c r="SRK85" s="376"/>
      <c r="SRL85" s="381"/>
      <c r="SRM85" s="381"/>
      <c r="SRN85" s="382"/>
      <c r="SRO85" s="383"/>
      <c r="SRP85" s="383"/>
      <c r="SRQ85" s="383"/>
      <c r="SRR85" s="383"/>
      <c r="SRS85" s="383"/>
      <c r="SRT85" s="383"/>
      <c r="SRU85" s="380"/>
      <c r="SRV85" s="376"/>
      <c r="SRW85" s="376"/>
      <c r="SRX85" s="381"/>
      <c r="SRY85" s="381"/>
      <c r="SRZ85" s="382"/>
      <c r="SSA85" s="383"/>
      <c r="SSB85" s="383"/>
      <c r="SSC85" s="383"/>
      <c r="SSD85" s="383"/>
      <c r="SSE85" s="383"/>
      <c r="SSF85" s="383"/>
      <c r="SSG85" s="380"/>
      <c r="SSH85" s="376"/>
      <c r="SSI85" s="376"/>
      <c r="SSJ85" s="381"/>
      <c r="SSK85" s="381"/>
      <c r="SSL85" s="382"/>
      <c r="SSM85" s="383"/>
      <c r="SSN85" s="383"/>
      <c r="SSO85" s="383"/>
      <c r="SSP85" s="383"/>
      <c r="SSQ85" s="383"/>
      <c r="SSR85" s="383"/>
      <c r="SSS85" s="380"/>
      <c r="SST85" s="376"/>
      <c r="SSU85" s="376"/>
      <c r="SSV85" s="381"/>
      <c r="SSW85" s="381"/>
      <c r="SSX85" s="382"/>
      <c r="SSY85" s="383"/>
      <c r="SSZ85" s="383"/>
      <c r="STA85" s="383"/>
      <c r="STB85" s="383"/>
      <c r="STC85" s="383"/>
      <c r="STD85" s="383"/>
      <c r="STE85" s="380"/>
      <c r="STF85" s="376"/>
      <c r="STG85" s="376"/>
      <c r="STH85" s="381"/>
      <c r="STI85" s="381"/>
      <c r="STJ85" s="382"/>
      <c r="STK85" s="383"/>
      <c r="STL85" s="383"/>
      <c r="STM85" s="383"/>
      <c r="STN85" s="383"/>
      <c r="STO85" s="383"/>
      <c r="STP85" s="383"/>
      <c r="STQ85" s="380"/>
      <c r="STR85" s="376"/>
      <c r="STS85" s="376"/>
      <c r="STT85" s="381"/>
      <c r="STU85" s="381"/>
      <c r="STV85" s="382"/>
      <c r="STW85" s="383"/>
      <c r="STX85" s="383"/>
      <c r="STY85" s="383"/>
      <c r="STZ85" s="383"/>
      <c r="SUA85" s="383"/>
      <c r="SUB85" s="383"/>
      <c r="SUC85" s="380"/>
      <c r="SUD85" s="376"/>
      <c r="SUE85" s="376"/>
      <c r="SUF85" s="381"/>
      <c r="SUG85" s="381"/>
      <c r="SUH85" s="382"/>
      <c r="SUI85" s="383"/>
      <c r="SUJ85" s="383"/>
      <c r="SUK85" s="383"/>
      <c r="SUL85" s="383"/>
      <c r="SUM85" s="383"/>
      <c r="SUN85" s="383"/>
      <c r="SUO85" s="380"/>
      <c r="SUP85" s="376"/>
      <c r="SUQ85" s="376"/>
      <c r="SUR85" s="381"/>
      <c r="SUS85" s="381"/>
      <c r="SUT85" s="382"/>
      <c r="SUU85" s="383"/>
      <c r="SUV85" s="383"/>
      <c r="SUW85" s="383"/>
      <c r="SUX85" s="383"/>
      <c r="SUY85" s="383"/>
      <c r="SUZ85" s="383"/>
      <c r="SVA85" s="380"/>
      <c r="SVB85" s="376"/>
      <c r="SVC85" s="376"/>
      <c r="SVD85" s="381"/>
      <c r="SVE85" s="381"/>
      <c r="SVF85" s="382"/>
      <c r="SVG85" s="383"/>
      <c r="SVH85" s="383"/>
      <c r="SVI85" s="383"/>
      <c r="SVJ85" s="383"/>
      <c r="SVK85" s="383"/>
      <c r="SVL85" s="383"/>
      <c r="SVM85" s="380"/>
      <c r="SVN85" s="376"/>
      <c r="SVO85" s="376"/>
      <c r="SVP85" s="381"/>
      <c r="SVQ85" s="381"/>
      <c r="SVR85" s="382"/>
      <c r="SVS85" s="383"/>
      <c r="SVT85" s="383"/>
      <c r="SVU85" s="383"/>
      <c r="SVV85" s="383"/>
      <c r="SVW85" s="383"/>
      <c r="SVX85" s="383"/>
      <c r="SVY85" s="380"/>
      <c r="SVZ85" s="376"/>
      <c r="SWA85" s="376"/>
      <c r="SWB85" s="381"/>
      <c r="SWC85" s="381"/>
      <c r="SWD85" s="382"/>
      <c r="SWE85" s="383"/>
      <c r="SWF85" s="383"/>
      <c r="SWG85" s="383"/>
      <c r="SWH85" s="383"/>
      <c r="SWI85" s="383"/>
      <c r="SWJ85" s="383"/>
      <c r="SWK85" s="380"/>
      <c r="SWL85" s="376"/>
      <c r="SWM85" s="376"/>
      <c r="SWN85" s="381"/>
      <c r="SWO85" s="381"/>
      <c r="SWP85" s="382"/>
      <c r="SWQ85" s="383"/>
      <c r="SWR85" s="383"/>
      <c r="SWS85" s="383"/>
      <c r="SWT85" s="383"/>
      <c r="SWU85" s="383"/>
      <c r="SWV85" s="383"/>
      <c r="SWW85" s="380"/>
      <c r="SWX85" s="376"/>
      <c r="SWY85" s="376"/>
      <c r="SWZ85" s="381"/>
      <c r="SXA85" s="381"/>
      <c r="SXB85" s="382"/>
      <c r="SXC85" s="383"/>
      <c r="SXD85" s="383"/>
      <c r="SXE85" s="383"/>
      <c r="SXF85" s="383"/>
      <c r="SXG85" s="383"/>
      <c r="SXH85" s="383"/>
      <c r="SXI85" s="380"/>
      <c r="SXJ85" s="376"/>
      <c r="SXK85" s="376"/>
      <c r="SXL85" s="381"/>
      <c r="SXM85" s="381"/>
      <c r="SXN85" s="382"/>
      <c r="SXO85" s="383"/>
      <c r="SXP85" s="383"/>
      <c r="SXQ85" s="383"/>
      <c r="SXR85" s="383"/>
      <c r="SXS85" s="383"/>
      <c r="SXT85" s="383"/>
      <c r="SXU85" s="380"/>
      <c r="SXV85" s="376"/>
      <c r="SXW85" s="376"/>
      <c r="SXX85" s="381"/>
      <c r="SXY85" s="381"/>
      <c r="SXZ85" s="382"/>
      <c r="SYA85" s="383"/>
      <c r="SYB85" s="383"/>
      <c r="SYC85" s="383"/>
      <c r="SYD85" s="383"/>
      <c r="SYE85" s="383"/>
      <c r="SYF85" s="383"/>
      <c r="SYG85" s="380"/>
      <c r="SYH85" s="376"/>
      <c r="SYI85" s="376"/>
      <c r="SYJ85" s="381"/>
      <c r="SYK85" s="381"/>
      <c r="SYL85" s="382"/>
      <c r="SYM85" s="383"/>
      <c r="SYN85" s="383"/>
      <c r="SYO85" s="383"/>
      <c r="SYP85" s="383"/>
      <c r="SYQ85" s="383"/>
      <c r="SYR85" s="383"/>
      <c r="SYS85" s="380"/>
      <c r="SYT85" s="376"/>
      <c r="SYU85" s="376"/>
      <c r="SYV85" s="381"/>
      <c r="SYW85" s="381"/>
      <c r="SYX85" s="382"/>
      <c r="SYY85" s="383"/>
      <c r="SYZ85" s="383"/>
      <c r="SZA85" s="383"/>
      <c r="SZB85" s="383"/>
      <c r="SZC85" s="383"/>
      <c r="SZD85" s="383"/>
      <c r="SZE85" s="380"/>
      <c r="SZF85" s="376"/>
      <c r="SZG85" s="376"/>
      <c r="SZH85" s="381"/>
      <c r="SZI85" s="381"/>
      <c r="SZJ85" s="382"/>
      <c r="SZK85" s="383"/>
      <c r="SZL85" s="383"/>
      <c r="SZM85" s="383"/>
      <c r="SZN85" s="383"/>
      <c r="SZO85" s="383"/>
      <c r="SZP85" s="383"/>
      <c r="SZQ85" s="380"/>
      <c r="SZR85" s="376"/>
      <c r="SZS85" s="376"/>
      <c r="SZT85" s="381"/>
      <c r="SZU85" s="381"/>
      <c r="SZV85" s="382"/>
      <c r="SZW85" s="383"/>
      <c r="SZX85" s="383"/>
      <c r="SZY85" s="383"/>
      <c r="SZZ85" s="383"/>
      <c r="TAA85" s="383"/>
      <c r="TAB85" s="383"/>
      <c r="TAC85" s="380"/>
      <c r="TAD85" s="376"/>
      <c r="TAE85" s="376"/>
      <c r="TAF85" s="381"/>
      <c r="TAG85" s="381"/>
      <c r="TAH85" s="382"/>
      <c r="TAI85" s="383"/>
      <c r="TAJ85" s="383"/>
      <c r="TAK85" s="383"/>
      <c r="TAL85" s="383"/>
      <c r="TAM85" s="383"/>
      <c r="TAN85" s="383"/>
      <c r="TAO85" s="380"/>
      <c r="TAP85" s="376"/>
      <c r="TAQ85" s="376"/>
      <c r="TAR85" s="381"/>
      <c r="TAS85" s="381"/>
      <c r="TAT85" s="382"/>
      <c r="TAU85" s="383"/>
      <c r="TAV85" s="383"/>
      <c r="TAW85" s="383"/>
      <c r="TAX85" s="383"/>
      <c r="TAY85" s="383"/>
      <c r="TAZ85" s="383"/>
      <c r="TBA85" s="380"/>
      <c r="TBB85" s="376"/>
      <c r="TBC85" s="376"/>
      <c r="TBD85" s="381"/>
      <c r="TBE85" s="381"/>
      <c r="TBF85" s="382"/>
      <c r="TBG85" s="383"/>
      <c r="TBH85" s="383"/>
      <c r="TBI85" s="383"/>
      <c r="TBJ85" s="383"/>
      <c r="TBK85" s="383"/>
      <c r="TBL85" s="383"/>
      <c r="TBM85" s="380"/>
      <c r="TBN85" s="376"/>
      <c r="TBO85" s="376"/>
      <c r="TBP85" s="381"/>
      <c r="TBQ85" s="381"/>
      <c r="TBR85" s="382"/>
      <c r="TBS85" s="383"/>
      <c r="TBT85" s="383"/>
      <c r="TBU85" s="383"/>
      <c r="TBV85" s="383"/>
      <c r="TBW85" s="383"/>
      <c r="TBX85" s="383"/>
      <c r="TBY85" s="380"/>
      <c r="TBZ85" s="376"/>
      <c r="TCA85" s="376"/>
      <c r="TCB85" s="381"/>
      <c r="TCC85" s="381"/>
      <c r="TCD85" s="382"/>
      <c r="TCE85" s="383"/>
      <c r="TCF85" s="383"/>
      <c r="TCG85" s="383"/>
      <c r="TCH85" s="383"/>
      <c r="TCI85" s="383"/>
      <c r="TCJ85" s="383"/>
      <c r="TCK85" s="380"/>
      <c r="TCL85" s="376"/>
      <c r="TCM85" s="376"/>
      <c r="TCN85" s="381"/>
      <c r="TCO85" s="381"/>
      <c r="TCP85" s="382"/>
      <c r="TCQ85" s="383"/>
      <c r="TCR85" s="383"/>
      <c r="TCS85" s="383"/>
      <c r="TCT85" s="383"/>
      <c r="TCU85" s="383"/>
      <c r="TCV85" s="383"/>
      <c r="TCW85" s="380"/>
      <c r="TCX85" s="376"/>
      <c r="TCY85" s="376"/>
      <c r="TCZ85" s="381"/>
      <c r="TDA85" s="381"/>
      <c r="TDB85" s="382"/>
      <c r="TDC85" s="383"/>
      <c r="TDD85" s="383"/>
      <c r="TDE85" s="383"/>
      <c r="TDF85" s="383"/>
      <c r="TDG85" s="383"/>
      <c r="TDH85" s="383"/>
      <c r="TDI85" s="380"/>
      <c r="TDJ85" s="376"/>
      <c r="TDK85" s="376"/>
      <c r="TDL85" s="381"/>
      <c r="TDM85" s="381"/>
      <c r="TDN85" s="382"/>
      <c r="TDO85" s="383"/>
      <c r="TDP85" s="383"/>
      <c r="TDQ85" s="383"/>
      <c r="TDR85" s="383"/>
      <c r="TDS85" s="383"/>
      <c r="TDT85" s="383"/>
      <c r="TDU85" s="380"/>
      <c r="TDV85" s="376"/>
      <c r="TDW85" s="376"/>
      <c r="TDX85" s="381"/>
      <c r="TDY85" s="381"/>
      <c r="TDZ85" s="382"/>
      <c r="TEA85" s="383"/>
      <c r="TEB85" s="383"/>
      <c r="TEC85" s="383"/>
      <c r="TED85" s="383"/>
      <c r="TEE85" s="383"/>
      <c r="TEF85" s="383"/>
      <c r="TEG85" s="380"/>
      <c r="TEH85" s="376"/>
      <c r="TEI85" s="376"/>
      <c r="TEJ85" s="381"/>
      <c r="TEK85" s="381"/>
      <c r="TEL85" s="382"/>
      <c r="TEM85" s="383"/>
      <c r="TEN85" s="383"/>
      <c r="TEO85" s="383"/>
      <c r="TEP85" s="383"/>
      <c r="TEQ85" s="383"/>
      <c r="TER85" s="383"/>
      <c r="TES85" s="380"/>
      <c r="TET85" s="376"/>
      <c r="TEU85" s="376"/>
      <c r="TEV85" s="381"/>
      <c r="TEW85" s="381"/>
      <c r="TEX85" s="382"/>
      <c r="TEY85" s="383"/>
      <c r="TEZ85" s="383"/>
      <c r="TFA85" s="383"/>
      <c r="TFB85" s="383"/>
      <c r="TFC85" s="383"/>
      <c r="TFD85" s="383"/>
      <c r="TFE85" s="380"/>
      <c r="TFF85" s="376"/>
      <c r="TFG85" s="376"/>
      <c r="TFH85" s="381"/>
      <c r="TFI85" s="381"/>
      <c r="TFJ85" s="382"/>
      <c r="TFK85" s="383"/>
      <c r="TFL85" s="383"/>
      <c r="TFM85" s="383"/>
      <c r="TFN85" s="383"/>
      <c r="TFO85" s="383"/>
      <c r="TFP85" s="383"/>
      <c r="TFQ85" s="380"/>
      <c r="TFR85" s="376"/>
      <c r="TFS85" s="376"/>
      <c r="TFT85" s="381"/>
      <c r="TFU85" s="381"/>
      <c r="TFV85" s="382"/>
      <c r="TFW85" s="383"/>
      <c r="TFX85" s="383"/>
      <c r="TFY85" s="383"/>
      <c r="TFZ85" s="383"/>
      <c r="TGA85" s="383"/>
      <c r="TGB85" s="383"/>
      <c r="TGC85" s="380"/>
      <c r="TGD85" s="376"/>
      <c r="TGE85" s="376"/>
      <c r="TGF85" s="381"/>
      <c r="TGG85" s="381"/>
      <c r="TGH85" s="382"/>
      <c r="TGI85" s="383"/>
      <c r="TGJ85" s="383"/>
      <c r="TGK85" s="383"/>
      <c r="TGL85" s="383"/>
      <c r="TGM85" s="383"/>
      <c r="TGN85" s="383"/>
      <c r="TGO85" s="380"/>
      <c r="TGP85" s="376"/>
      <c r="TGQ85" s="376"/>
      <c r="TGR85" s="381"/>
      <c r="TGS85" s="381"/>
      <c r="TGT85" s="382"/>
      <c r="TGU85" s="383"/>
      <c r="TGV85" s="383"/>
      <c r="TGW85" s="383"/>
      <c r="TGX85" s="383"/>
      <c r="TGY85" s="383"/>
      <c r="TGZ85" s="383"/>
      <c r="THA85" s="380"/>
      <c r="THB85" s="376"/>
      <c r="THC85" s="376"/>
      <c r="THD85" s="381"/>
      <c r="THE85" s="381"/>
      <c r="THF85" s="382"/>
      <c r="THG85" s="383"/>
      <c r="THH85" s="383"/>
      <c r="THI85" s="383"/>
      <c r="THJ85" s="383"/>
      <c r="THK85" s="383"/>
      <c r="THL85" s="383"/>
      <c r="THM85" s="380"/>
      <c r="THN85" s="376"/>
      <c r="THO85" s="376"/>
      <c r="THP85" s="381"/>
      <c r="THQ85" s="381"/>
      <c r="THR85" s="382"/>
      <c r="THS85" s="383"/>
      <c r="THT85" s="383"/>
      <c r="THU85" s="383"/>
      <c r="THV85" s="383"/>
      <c r="THW85" s="383"/>
      <c r="THX85" s="383"/>
      <c r="THY85" s="380"/>
      <c r="THZ85" s="376"/>
      <c r="TIA85" s="376"/>
      <c r="TIB85" s="381"/>
      <c r="TIC85" s="381"/>
      <c r="TID85" s="382"/>
      <c r="TIE85" s="383"/>
      <c r="TIF85" s="383"/>
      <c r="TIG85" s="383"/>
      <c r="TIH85" s="383"/>
      <c r="TII85" s="383"/>
      <c r="TIJ85" s="383"/>
      <c r="TIK85" s="380"/>
      <c r="TIL85" s="376"/>
      <c r="TIM85" s="376"/>
      <c r="TIN85" s="381"/>
      <c r="TIO85" s="381"/>
      <c r="TIP85" s="382"/>
      <c r="TIQ85" s="383"/>
      <c r="TIR85" s="383"/>
      <c r="TIS85" s="383"/>
      <c r="TIT85" s="383"/>
      <c r="TIU85" s="383"/>
      <c r="TIV85" s="383"/>
      <c r="TIW85" s="380"/>
      <c r="TIX85" s="376"/>
      <c r="TIY85" s="376"/>
      <c r="TIZ85" s="381"/>
      <c r="TJA85" s="381"/>
      <c r="TJB85" s="382"/>
      <c r="TJC85" s="383"/>
      <c r="TJD85" s="383"/>
      <c r="TJE85" s="383"/>
      <c r="TJF85" s="383"/>
      <c r="TJG85" s="383"/>
      <c r="TJH85" s="383"/>
      <c r="TJI85" s="380"/>
      <c r="TJJ85" s="376"/>
      <c r="TJK85" s="376"/>
      <c r="TJL85" s="381"/>
      <c r="TJM85" s="381"/>
      <c r="TJN85" s="382"/>
      <c r="TJO85" s="383"/>
      <c r="TJP85" s="383"/>
      <c r="TJQ85" s="383"/>
      <c r="TJR85" s="383"/>
      <c r="TJS85" s="383"/>
      <c r="TJT85" s="383"/>
      <c r="TJU85" s="380"/>
      <c r="TJV85" s="376"/>
      <c r="TJW85" s="376"/>
      <c r="TJX85" s="381"/>
      <c r="TJY85" s="381"/>
      <c r="TJZ85" s="382"/>
      <c r="TKA85" s="383"/>
      <c r="TKB85" s="383"/>
      <c r="TKC85" s="383"/>
      <c r="TKD85" s="383"/>
      <c r="TKE85" s="383"/>
      <c r="TKF85" s="383"/>
      <c r="TKG85" s="380"/>
      <c r="TKH85" s="376"/>
      <c r="TKI85" s="376"/>
      <c r="TKJ85" s="381"/>
      <c r="TKK85" s="381"/>
      <c r="TKL85" s="382"/>
      <c r="TKM85" s="383"/>
      <c r="TKN85" s="383"/>
      <c r="TKO85" s="383"/>
      <c r="TKP85" s="383"/>
      <c r="TKQ85" s="383"/>
      <c r="TKR85" s="383"/>
      <c r="TKS85" s="380"/>
      <c r="TKT85" s="376"/>
      <c r="TKU85" s="376"/>
      <c r="TKV85" s="381"/>
      <c r="TKW85" s="381"/>
      <c r="TKX85" s="382"/>
      <c r="TKY85" s="383"/>
      <c r="TKZ85" s="383"/>
      <c r="TLA85" s="383"/>
      <c r="TLB85" s="383"/>
      <c r="TLC85" s="383"/>
      <c r="TLD85" s="383"/>
      <c r="TLE85" s="380"/>
      <c r="TLF85" s="376"/>
      <c r="TLG85" s="376"/>
      <c r="TLH85" s="381"/>
      <c r="TLI85" s="381"/>
      <c r="TLJ85" s="382"/>
      <c r="TLK85" s="383"/>
      <c r="TLL85" s="383"/>
      <c r="TLM85" s="383"/>
      <c r="TLN85" s="383"/>
      <c r="TLO85" s="383"/>
      <c r="TLP85" s="383"/>
      <c r="TLQ85" s="380"/>
      <c r="TLR85" s="376"/>
      <c r="TLS85" s="376"/>
      <c r="TLT85" s="381"/>
      <c r="TLU85" s="381"/>
      <c r="TLV85" s="382"/>
      <c r="TLW85" s="383"/>
      <c r="TLX85" s="383"/>
      <c r="TLY85" s="383"/>
      <c r="TLZ85" s="383"/>
      <c r="TMA85" s="383"/>
      <c r="TMB85" s="383"/>
      <c r="TMC85" s="380"/>
      <c r="TMD85" s="376"/>
      <c r="TME85" s="376"/>
      <c r="TMF85" s="381"/>
      <c r="TMG85" s="381"/>
      <c r="TMH85" s="382"/>
      <c r="TMI85" s="383"/>
      <c r="TMJ85" s="383"/>
      <c r="TMK85" s="383"/>
      <c r="TML85" s="383"/>
      <c r="TMM85" s="383"/>
      <c r="TMN85" s="383"/>
      <c r="TMO85" s="380"/>
      <c r="TMP85" s="376"/>
      <c r="TMQ85" s="376"/>
      <c r="TMR85" s="381"/>
      <c r="TMS85" s="381"/>
      <c r="TMT85" s="382"/>
      <c r="TMU85" s="383"/>
      <c r="TMV85" s="383"/>
      <c r="TMW85" s="383"/>
      <c r="TMX85" s="383"/>
      <c r="TMY85" s="383"/>
      <c r="TMZ85" s="383"/>
      <c r="TNA85" s="380"/>
      <c r="TNB85" s="376"/>
      <c r="TNC85" s="376"/>
      <c r="TND85" s="381"/>
      <c r="TNE85" s="381"/>
      <c r="TNF85" s="382"/>
      <c r="TNG85" s="383"/>
      <c r="TNH85" s="383"/>
      <c r="TNI85" s="383"/>
      <c r="TNJ85" s="383"/>
      <c r="TNK85" s="383"/>
      <c r="TNL85" s="383"/>
      <c r="TNM85" s="380"/>
      <c r="TNN85" s="376"/>
      <c r="TNO85" s="376"/>
      <c r="TNP85" s="381"/>
      <c r="TNQ85" s="381"/>
      <c r="TNR85" s="382"/>
      <c r="TNS85" s="383"/>
      <c r="TNT85" s="383"/>
      <c r="TNU85" s="383"/>
      <c r="TNV85" s="383"/>
      <c r="TNW85" s="383"/>
      <c r="TNX85" s="383"/>
      <c r="TNY85" s="380"/>
      <c r="TNZ85" s="376"/>
      <c r="TOA85" s="376"/>
      <c r="TOB85" s="381"/>
      <c r="TOC85" s="381"/>
      <c r="TOD85" s="382"/>
      <c r="TOE85" s="383"/>
      <c r="TOF85" s="383"/>
      <c r="TOG85" s="383"/>
      <c r="TOH85" s="383"/>
      <c r="TOI85" s="383"/>
      <c r="TOJ85" s="383"/>
      <c r="TOK85" s="380"/>
      <c r="TOL85" s="376"/>
      <c r="TOM85" s="376"/>
      <c r="TON85" s="381"/>
      <c r="TOO85" s="381"/>
      <c r="TOP85" s="382"/>
      <c r="TOQ85" s="383"/>
      <c r="TOR85" s="383"/>
      <c r="TOS85" s="383"/>
      <c r="TOT85" s="383"/>
      <c r="TOU85" s="383"/>
      <c r="TOV85" s="383"/>
      <c r="TOW85" s="380"/>
      <c r="TOX85" s="376"/>
      <c r="TOY85" s="376"/>
      <c r="TOZ85" s="381"/>
      <c r="TPA85" s="381"/>
      <c r="TPB85" s="382"/>
      <c r="TPC85" s="383"/>
      <c r="TPD85" s="383"/>
      <c r="TPE85" s="383"/>
      <c r="TPF85" s="383"/>
      <c r="TPG85" s="383"/>
      <c r="TPH85" s="383"/>
      <c r="TPI85" s="380"/>
      <c r="TPJ85" s="376"/>
      <c r="TPK85" s="376"/>
      <c r="TPL85" s="381"/>
      <c r="TPM85" s="381"/>
      <c r="TPN85" s="382"/>
      <c r="TPO85" s="383"/>
      <c r="TPP85" s="383"/>
      <c r="TPQ85" s="383"/>
      <c r="TPR85" s="383"/>
      <c r="TPS85" s="383"/>
      <c r="TPT85" s="383"/>
      <c r="TPU85" s="380"/>
      <c r="TPV85" s="376"/>
      <c r="TPW85" s="376"/>
      <c r="TPX85" s="381"/>
      <c r="TPY85" s="381"/>
      <c r="TPZ85" s="382"/>
      <c r="TQA85" s="383"/>
      <c r="TQB85" s="383"/>
      <c r="TQC85" s="383"/>
      <c r="TQD85" s="383"/>
      <c r="TQE85" s="383"/>
      <c r="TQF85" s="383"/>
      <c r="TQG85" s="380"/>
      <c r="TQH85" s="376"/>
      <c r="TQI85" s="376"/>
      <c r="TQJ85" s="381"/>
      <c r="TQK85" s="381"/>
      <c r="TQL85" s="382"/>
      <c r="TQM85" s="383"/>
      <c r="TQN85" s="383"/>
      <c r="TQO85" s="383"/>
      <c r="TQP85" s="383"/>
      <c r="TQQ85" s="383"/>
      <c r="TQR85" s="383"/>
      <c r="TQS85" s="380"/>
      <c r="TQT85" s="376"/>
      <c r="TQU85" s="376"/>
      <c r="TQV85" s="381"/>
      <c r="TQW85" s="381"/>
      <c r="TQX85" s="382"/>
      <c r="TQY85" s="383"/>
      <c r="TQZ85" s="383"/>
      <c r="TRA85" s="383"/>
      <c r="TRB85" s="383"/>
      <c r="TRC85" s="383"/>
      <c r="TRD85" s="383"/>
      <c r="TRE85" s="380"/>
      <c r="TRF85" s="376"/>
      <c r="TRG85" s="376"/>
      <c r="TRH85" s="381"/>
      <c r="TRI85" s="381"/>
      <c r="TRJ85" s="382"/>
      <c r="TRK85" s="383"/>
      <c r="TRL85" s="383"/>
      <c r="TRM85" s="383"/>
      <c r="TRN85" s="383"/>
      <c r="TRO85" s="383"/>
      <c r="TRP85" s="383"/>
      <c r="TRQ85" s="380"/>
      <c r="TRR85" s="376"/>
      <c r="TRS85" s="376"/>
      <c r="TRT85" s="381"/>
      <c r="TRU85" s="381"/>
      <c r="TRV85" s="382"/>
      <c r="TRW85" s="383"/>
      <c r="TRX85" s="383"/>
      <c r="TRY85" s="383"/>
      <c r="TRZ85" s="383"/>
      <c r="TSA85" s="383"/>
      <c r="TSB85" s="383"/>
      <c r="TSC85" s="380"/>
      <c r="TSD85" s="376"/>
      <c r="TSE85" s="376"/>
      <c r="TSF85" s="381"/>
      <c r="TSG85" s="381"/>
      <c r="TSH85" s="382"/>
      <c r="TSI85" s="383"/>
      <c r="TSJ85" s="383"/>
      <c r="TSK85" s="383"/>
      <c r="TSL85" s="383"/>
      <c r="TSM85" s="383"/>
      <c r="TSN85" s="383"/>
      <c r="TSO85" s="380"/>
      <c r="TSP85" s="376"/>
      <c r="TSQ85" s="376"/>
      <c r="TSR85" s="381"/>
      <c r="TSS85" s="381"/>
      <c r="TST85" s="382"/>
      <c r="TSU85" s="383"/>
      <c r="TSV85" s="383"/>
      <c r="TSW85" s="383"/>
      <c r="TSX85" s="383"/>
      <c r="TSY85" s="383"/>
      <c r="TSZ85" s="383"/>
      <c r="TTA85" s="380"/>
      <c r="TTB85" s="376"/>
      <c r="TTC85" s="376"/>
      <c r="TTD85" s="381"/>
      <c r="TTE85" s="381"/>
      <c r="TTF85" s="382"/>
      <c r="TTG85" s="383"/>
      <c r="TTH85" s="383"/>
      <c r="TTI85" s="383"/>
      <c r="TTJ85" s="383"/>
      <c r="TTK85" s="383"/>
      <c r="TTL85" s="383"/>
      <c r="TTM85" s="380"/>
      <c r="TTN85" s="376"/>
      <c r="TTO85" s="376"/>
      <c r="TTP85" s="381"/>
      <c r="TTQ85" s="381"/>
      <c r="TTR85" s="382"/>
      <c r="TTS85" s="383"/>
      <c r="TTT85" s="383"/>
      <c r="TTU85" s="383"/>
      <c r="TTV85" s="383"/>
      <c r="TTW85" s="383"/>
      <c r="TTX85" s="383"/>
      <c r="TTY85" s="380"/>
      <c r="TTZ85" s="376"/>
      <c r="TUA85" s="376"/>
      <c r="TUB85" s="381"/>
      <c r="TUC85" s="381"/>
      <c r="TUD85" s="382"/>
      <c r="TUE85" s="383"/>
      <c r="TUF85" s="383"/>
      <c r="TUG85" s="383"/>
      <c r="TUH85" s="383"/>
      <c r="TUI85" s="383"/>
      <c r="TUJ85" s="383"/>
      <c r="TUK85" s="380"/>
      <c r="TUL85" s="376"/>
      <c r="TUM85" s="376"/>
      <c r="TUN85" s="381"/>
      <c r="TUO85" s="381"/>
      <c r="TUP85" s="382"/>
      <c r="TUQ85" s="383"/>
      <c r="TUR85" s="383"/>
      <c r="TUS85" s="383"/>
      <c r="TUT85" s="383"/>
      <c r="TUU85" s="383"/>
      <c r="TUV85" s="383"/>
      <c r="TUW85" s="380"/>
      <c r="TUX85" s="376"/>
      <c r="TUY85" s="376"/>
      <c r="TUZ85" s="381"/>
      <c r="TVA85" s="381"/>
      <c r="TVB85" s="382"/>
      <c r="TVC85" s="383"/>
      <c r="TVD85" s="383"/>
      <c r="TVE85" s="383"/>
      <c r="TVF85" s="383"/>
      <c r="TVG85" s="383"/>
      <c r="TVH85" s="383"/>
      <c r="TVI85" s="380"/>
      <c r="TVJ85" s="376"/>
      <c r="TVK85" s="376"/>
      <c r="TVL85" s="381"/>
      <c r="TVM85" s="381"/>
      <c r="TVN85" s="382"/>
      <c r="TVO85" s="383"/>
      <c r="TVP85" s="383"/>
      <c r="TVQ85" s="383"/>
      <c r="TVR85" s="383"/>
      <c r="TVS85" s="383"/>
      <c r="TVT85" s="383"/>
      <c r="TVU85" s="380"/>
      <c r="TVV85" s="376"/>
      <c r="TVW85" s="376"/>
      <c r="TVX85" s="381"/>
      <c r="TVY85" s="381"/>
      <c r="TVZ85" s="382"/>
      <c r="TWA85" s="383"/>
      <c r="TWB85" s="383"/>
      <c r="TWC85" s="383"/>
      <c r="TWD85" s="383"/>
      <c r="TWE85" s="383"/>
      <c r="TWF85" s="383"/>
      <c r="TWG85" s="380"/>
      <c r="TWH85" s="376"/>
      <c r="TWI85" s="376"/>
      <c r="TWJ85" s="381"/>
      <c r="TWK85" s="381"/>
      <c r="TWL85" s="382"/>
      <c r="TWM85" s="383"/>
      <c r="TWN85" s="383"/>
      <c r="TWO85" s="383"/>
      <c r="TWP85" s="383"/>
      <c r="TWQ85" s="383"/>
      <c r="TWR85" s="383"/>
      <c r="TWS85" s="380"/>
      <c r="TWT85" s="376"/>
      <c r="TWU85" s="376"/>
      <c r="TWV85" s="381"/>
      <c r="TWW85" s="381"/>
      <c r="TWX85" s="382"/>
      <c r="TWY85" s="383"/>
      <c r="TWZ85" s="383"/>
      <c r="TXA85" s="383"/>
      <c r="TXB85" s="383"/>
      <c r="TXC85" s="383"/>
      <c r="TXD85" s="383"/>
      <c r="TXE85" s="380"/>
      <c r="TXF85" s="376"/>
      <c r="TXG85" s="376"/>
      <c r="TXH85" s="381"/>
      <c r="TXI85" s="381"/>
      <c r="TXJ85" s="382"/>
      <c r="TXK85" s="383"/>
      <c r="TXL85" s="383"/>
      <c r="TXM85" s="383"/>
      <c r="TXN85" s="383"/>
      <c r="TXO85" s="383"/>
      <c r="TXP85" s="383"/>
      <c r="TXQ85" s="380"/>
      <c r="TXR85" s="376"/>
      <c r="TXS85" s="376"/>
      <c r="TXT85" s="381"/>
      <c r="TXU85" s="381"/>
      <c r="TXV85" s="382"/>
      <c r="TXW85" s="383"/>
      <c r="TXX85" s="383"/>
      <c r="TXY85" s="383"/>
      <c r="TXZ85" s="383"/>
      <c r="TYA85" s="383"/>
      <c r="TYB85" s="383"/>
      <c r="TYC85" s="380"/>
      <c r="TYD85" s="376"/>
      <c r="TYE85" s="376"/>
      <c r="TYF85" s="381"/>
      <c r="TYG85" s="381"/>
      <c r="TYH85" s="382"/>
      <c r="TYI85" s="383"/>
      <c r="TYJ85" s="383"/>
      <c r="TYK85" s="383"/>
      <c r="TYL85" s="383"/>
      <c r="TYM85" s="383"/>
      <c r="TYN85" s="383"/>
      <c r="TYO85" s="380"/>
      <c r="TYP85" s="376"/>
      <c r="TYQ85" s="376"/>
      <c r="TYR85" s="381"/>
      <c r="TYS85" s="381"/>
      <c r="TYT85" s="382"/>
      <c r="TYU85" s="383"/>
      <c r="TYV85" s="383"/>
      <c r="TYW85" s="383"/>
      <c r="TYX85" s="383"/>
      <c r="TYY85" s="383"/>
      <c r="TYZ85" s="383"/>
      <c r="TZA85" s="380"/>
      <c r="TZB85" s="376"/>
      <c r="TZC85" s="376"/>
      <c r="TZD85" s="381"/>
      <c r="TZE85" s="381"/>
      <c r="TZF85" s="382"/>
      <c r="TZG85" s="383"/>
      <c r="TZH85" s="383"/>
      <c r="TZI85" s="383"/>
      <c r="TZJ85" s="383"/>
      <c r="TZK85" s="383"/>
      <c r="TZL85" s="383"/>
      <c r="TZM85" s="380"/>
      <c r="TZN85" s="376"/>
      <c r="TZO85" s="376"/>
      <c r="TZP85" s="381"/>
      <c r="TZQ85" s="381"/>
      <c r="TZR85" s="382"/>
      <c r="TZS85" s="383"/>
      <c r="TZT85" s="383"/>
      <c r="TZU85" s="383"/>
      <c r="TZV85" s="383"/>
      <c r="TZW85" s="383"/>
      <c r="TZX85" s="383"/>
      <c r="TZY85" s="380"/>
      <c r="TZZ85" s="376"/>
      <c r="UAA85" s="376"/>
      <c r="UAB85" s="381"/>
      <c r="UAC85" s="381"/>
      <c r="UAD85" s="382"/>
      <c r="UAE85" s="383"/>
      <c r="UAF85" s="383"/>
      <c r="UAG85" s="383"/>
      <c r="UAH85" s="383"/>
      <c r="UAI85" s="383"/>
      <c r="UAJ85" s="383"/>
      <c r="UAK85" s="380"/>
      <c r="UAL85" s="376"/>
      <c r="UAM85" s="376"/>
      <c r="UAN85" s="381"/>
      <c r="UAO85" s="381"/>
      <c r="UAP85" s="382"/>
      <c r="UAQ85" s="383"/>
      <c r="UAR85" s="383"/>
      <c r="UAS85" s="383"/>
      <c r="UAT85" s="383"/>
      <c r="UAU85" s="383"/>
      <c r="UAV85" s="383"/>
      <c r="UAW85" s="380"/>
      <c r="UAX85" s="376"/>
      <c r="UAY85" s="376"/>
      <c r="UAZ85" s="381"/>
      <c r="UBA85" s="381"/>
      <c r="UBB85" s="382"/>
      <c r="UBC85" s="383"/>
      <c r="UBD85" s="383"/>
      <c r="UBE85" s="383"/>
      <c r="UBF85" s="383"/>
      <c r="UBG85" s="383"/>
      <c r="UBH85" s="383"/>
      <c r="UBI85" s="380"/>
      <c r="UBJ85" s="376"/>
      <c r="UBK85" s="376"/>
      <c r="UBL85" s="381"/>
      <c r="UBM85" s="381"/>
      <c r="UBN85" s="382"/>
      <c r="UBO85" s="383"/>
      <c r="UBP85" s="383"/>
      <c r="UBQ85" s="383"/>
      <c r="UBR85" s="383"/>
      <c r="UBS85" s="383"/>
      <c r="UBT85" s="383"/>
      <c r="UBU85" s="380"/>
      <c r="UBV85" s="376"/>
      <c r="UBW85" s="376"/>
      <c r="UBX85" s="381"/>
      <c r="UBY85" s="381"/>
      <c r="UBZ85" s="382"/>
      <c r="UCA85" s="383"/>
      <c r="UCB85" s="383"/>
      <c r="UCC85" s="383"/>
      <c r="UCD85" s="383"/>
      <c r="UCE85" s="383"/>
      <c r="UCF85" s="383"/>
      <c r="UCG85" s="380"/>
      <c r="UCH85" s="376"/>
      <c r="UCI85" s="376"/>
      <c r="UCJ85" s="381"/>
      <c r="UCK85" s="381"/>
      <c r="UCL85" s="382"/>
      <c r="UCM85" s="383"/>
      <c r="UCN85" s="383"/>
      <c r="UCO85" s="383"/>
      <c r="UCP85" s="383"/>
      <c r="UCQ85" s="383"/>
      <c r="UCR85" s="383"/>
      <c r="UCS85" s="380"/>
      <c r="UCT85" s="376"/>
      <c r="UCU85" s="376"/>
      <c r="UCV85" s="381"/>
      <c r="UCW85" s="381"/>
      <c r="UCX85" s="382"/>
      <c r="UCY85" s="383"/>
      <c r="UCZ85" s="383"/>
      <c r="UDA85" s="383"/>
      <c r="UDB85" s="383"/>
      <c r="UDC85" s="383"/>
      <c r="UDD85" s="383"/>
      <c r="UDE85" s="380"/>
      <c r="UDF85" s="376"/>
      <c r="UDG85" s="376"/>
      <c r="UDH85" s="381"/>
      <c r="UDI85" s="381"/>
      <c r="UDJ85" s="382"/>
      <c r="UDK85" s="383"/>
      <c r="UDL85" s="383"/>
      <c r="UDM85" s="383"/>
      <c r="UDN85" s="383"/>
      <c r="UDO85" s="383"/>
      <c r="UDP85" s="383"/>
      <c r="UDQ85" s="380"/>
      <c r="UDR85" s="376"/>
      <c r="UDS85" s="376"/>
      <c r="UDT85" s="381"/>
      <c r="UDU85" s="381"/>
      <c r="UDV85" s="382"/>
      <c r="UDW85" s="383"/>
      <c r="UDX85" s="383"/>
      <c r="UDY85" s="383"/>
      <c r="UDZ85" s="383"/>
      <c r="UEA85" s="383"/>
      <c r="UEB85" s="383"/>
      <c r="UEC85" s="380"/>
      <c r="UED85" s="376"/>
      <c r="UEE85" s="376"/>
      <c r="UEF85" s="381"/>
      <c r="UEG85" s="381"/>
      <c r="UEH85" s="382"/>
      <c r="UEI85" s="383"/>
      <c r="UEJ85" s="383"/>
      <c r="UEK85" s="383"/>
      <c r="UEL85" s="383"/>
      <c r="UEM85" s="383"/>
      <c r="UEN85" s="383"/>
      <c r="UEO85" s="380"/>
      <c r="UEP85" s="376"/>
      <c r="UEQ85" s="376"/>
      <c r="UER85" s="381"/>
      <c r="UES85" s="381"/>
      <c r="UET85" s="382"/>
      <c r="UEU85" s="383"/>
      <c r="UEV85" s="383"/>
      <c r="UEW85" s="383"/>
      <c r="UEX85" s="383"/>
      <c r="UEY85" s="383"/>
      <c r="UEZ85" s="383"/>
      <c r="UFA85" s="380"/>
      <c r="UFB85" s="376"/>
      <c r="UFC85" s="376"/>
      <c r="UFD85" s="381"/>
      <c r="UFE85" s="381"/>
      <c r="UFF85" s="382"/>
      <c r="UFG85" s="383"/>
      <c r="UFH85" s="383"/>
      <c r="UFI85" s="383"/>
      <c r="UFJ85" s="383"/>
      <c r="UFK85" s="383"/>
      <c r="UFL85" s="383"/>
      <c r="UFM85" s="380"/>
      <c r="UFN85" s="376"/>
      <c r="UFO85" s="376"/>
      <c r="UFP85" s="381"/>
      <c r="UFQ85" s="381"/>
      <c r="UFR85" s="382"/>
      <c r="UFS85" s="383"/>
      <c r="UFT85" s="383"/>
      <c r="UFU85" s="383"/>
      <c r="UFV85" s="383"/>
      <c r="UFW85" s="383"/>
      <c r="UFX85" s="383"/>
      <c r="UFY85" s="380"/>
      <c r="UFZ85" s="376"/>
      <c r="UGA85" s="376"/>
      <c r="UGB85" s="381"/>
      <c r="UGC85" s="381"/>
      <c r="UGD85" s="382"/>
      <c r="UGE85" s="383"/>
      <c r="UGF85" s="383"/>
      <c r="UGG85" s="383"/>
      <c r="UGH85" s="383"/>
      <c r="UGI85" s="383"/>
      <c r="UGJ85" s="383"/>
      <c r="UGK85" s="380"/>
      <c r="UGL85" s="376"/>
      <c r="UGM85" s="376"/>
      <c r="UGN85" s="381"/>
      <c r="UGO85" s="381"/>
      <c r="UGP85" s="382"/>
      <c r="UGQ85" s="383"/>
      <c r="UGR85" s="383"/>
      <c r="UGS85" s="383"/>
      <c r="UGT85" s="383"/>
      <c r="UGU85" s="383"/>
      <c r="UGV85" s="383"/>
      <c r="UGW85" s="380"/>
      <c r="UGX85" s="376"/>
      <c r="UGY85" s="376"/>
      <c r="UGZ85" s="381"/>
      <c r="UHA85" s="381"/>
      <c r="UHB85" s="382"/>
      <c r="UHC85" s="383"/>
      <c r="UHD85" s="383"/>
      <c r="UHE85" s="383"/>
      <c r="UHF85" s="383"/>
      <c r="UHG85" s="383"/>
      <c r="UHH85" s="383"/>
      <c r="UHI85" s="380"/>
      <c r="UHJ85" s="376"/>
      <c r="UHK85" s="376"/>
      <c r="UHL85" s="381"/>
      <c r="UHM85" s="381"/>
      <c r="UHN85" s="382"/>
      <c r="UHO85" s="383"/>
      <c r="UHP85" s="383"/>
      <c r="UHQ85" s="383"/>
      <c r="UHR85" s="383"/>
      <c r="UHS85" s="383"/>
      <c r="UHT85" s="383"/>
      <c r="UHU85" s="380"/>
      <c r="UHV85" s="376"/>
      <c r="UHW85" s="376"/>
      <c r="UHX85" s="381"/>
      <c r="UHY85" s="381"/>
      <c r="UHZ85" s="382"/>
      <c r="UIA85" s="383"/>
      <c r="UIB85" s="383"/>
      <c r="UIC85" s="383"/>
      <c r="UID85" s="383"/>
      <c r="UIE85" s="383"/>
      <c r="UIF85" s="383"/>
      <c r="UIG85" s="380"/>
      <c r="UIH85" s="376"/>
      <c r="UII85" s="376"/>
      <c r="UIJ85" s="381"/>
      <c r="UIK85" s="381"/>
      <c r="UIL85" s="382"/>
      <c r="UIM85" s="383"/>
      <c r="UIN85" s="383"/>
      <c r="UIO85" s="383"/>
      <c r="UIP85" s="383"/>
      <c r="UIQ85" s="383"/>
      <c r="UIR85" s="383"/>
      <c r="UIS85" s="380"/>
      <c r="UIT85" s="376"/>
      <c r="UIU85" s="376"/>
      <c r="UIV85" s="381"/>
      <c r="UIW85" s="381"/>
      <c r="UIX85" s="382"/>
      <c r="UIY85" s="383"/>
      <c r="UIZ85" s="383"/>
      <c r="UJA85" s="383"/>
      <c r="UJB85" s="383"/>
      <c r="UJC85" s="383"/>
      <c r="UJD85" s="383"/>
      <c r="UJE85" s="380"/>
      <c r="UJF85" s="376"/>
      <c r="UJG85" s="376"/>
      <c r="UJH85" s="381"/>
      <c r="UJI85" s="381"/>
      <c r="UJJ85" s="382"/>
      <c r="UJK85" s="383"/>
      <c r="UJL85" s="383"/>
      <c r="UJM85" s="383"/>
      <c r="UJN85" s="383"/>
      <c r="UJO85" s="383"/>
      <c r="UJP85" s="383"/>
      <c r="UJQ85" s="380"/>
      <c r="UJR85" s="376"/>
      <c r="UJS85" s="376"/>
      <c r="UJT85" s="381"/>
      <c r="UJU85" s="381"/>
      <c r="UJV85" s="382"/>
      <c r="UJW85" s="383"/>
      <c r="UJX85" s="383"/>
      <c r="UJY85" s="383"/>
      <c r="UJZ85" s="383"/>
      <c r="UKA85" s="383"/>
      <c r="UKB85" s="383"/>
      <c r="UKC85" s="380"/>
      <c r="UKD85" s="376"/>
      <c r="UKE85" s="376"/>
      <c r="UKF85" s="381"/>
      <c r="UKG85" s="381"/>
      <c r="UKH85" s="382"/>
      <c r="UKI85" s="383"/>
      <c r="UKJ85" s="383"/>
      <c r="UKK85" s="383"/>
      <c r="UKL85" s="383"/>
      <c r="UKM85" s="383"/>
      <c r="UKN85" s="383"/>
      <c r="UKO85" s="380"/>
      <c r="UKP85" s="376"/>
      <c r="UKQ85" s="376"/>
      <c r="UKR85" s="381"/>
      <c r="UKS85" s="381"/>
      <c r="UKT85" s="382"/>
      <c r="UKU85" s="383"/>
      <c r="UKV85" s="383"/>
      <c r="UKW85" s="383"/>
      <c r="UKX85" s="383"/>
      <c r="UKY85" s="383"/>
      <c r="UKZ85" s="383"/>
      <c r="ULA85" s="380"/>
      <c r="ULB85" s="376"/>
      <c r="ULC85" s="376"/>
      <c r="ULD85" s="381"/>
      <c r="ULE85" s="381"/>
      <c r="ULF85" s="382"/>
      <c r="ULG85" s="383"/>
      <c r="ULH85" s="383"/>
      <c r="ULI85" s="383"/>
      <c r="ULJ85" s="383"/>
      <c r="ULK85" s="383"/>
      <c r="ULL85" s="383"/>
      <c r="ULM85" s="380"/>
      <c r="ULN85" s="376"/>
      <c r="ULO85" s="376"/>
      <c r="ULP85" s="381"/>
      <c r="ULQ85" s="381"/>
      <c r="ULR85" s="382"/>
      <c r="ULS85" s="383"/>
      <c r="ULT85" s="383"/>
      <c r="ULU85" s="383"/>
      <c r="ULV85" s="383"/>
      <c r="ULW85" s="383"/>
      <c r="ULX85" s="383"/>
      <c r="ULY85" s="380"/>
      <c r="ULZ85" s="376"/>
      <c r="UMA85" s="376"/>
      <c r="UMB85" s="381"/>
      <c r="UMC85" s="381"/>
      <c r="UMD85" s="382"/>
      <c r="UME85" s="383"/>
      <c r="UMF85" s="383"/>
      <c r="UMG85" s="383"/>
      <c r="UMH85" s="383"/>
      <c r="UMI85" s="383"/>
      <c r="UMJ85" s="383"/>
      <c r="UMK85" s="380"/>
      <c r="UML85" s="376"/>
      <c r="UMM85" s="376"/>
      <c r="UMN85" s="381"/>
      <c r="UMO85" s="381"/>
      <c r="UMP85" s="382"/>
      <c r="UMQ85" s="383"/>
      <c r="UMR85" s="383"/>
      <c r="UMS85" s="383"/>
      <c r="UMT85" s="383"/>
      <c r="UMU85" s="383"/>
      <c r="UMV85" s="383"/>
      <c r="UMW85" s="380"/>
      <c r="UMX85" s="376"/>
      <c r="UMY85" s="376"/>
      <c r="UMZ85" s="381"/>
      <c r="UNA85" s="381"/>
      <c r="UNB85" s="382"/>
      <c r="UNC85" s="383"/>
      <c r="UND85" s="383"/>
      <c r="UNE85" s="383"/>
      <c r="UNF85" s="383"/>
      <c r="UNG85" s="383"/>
      <c r="UNH85" s="383"/>
      <c r="UNI85" s="380"/>
      <c r="UNJ85" s="376"/>
      <c r="UNK85" s="376"/>
      <c r="UNL85" s="381"/>
      <c r="UNM85" s="381"/>
      <c r="UNN85" s="382"/>
      <c r="UNO85" s="383"/>
      <c r="UNP85" s="383"/>
      <c r="UNQ85" s="383"/>
      <c r="UNR85" s="383"/>
      <c r="UNS85" s="383"/>
      <c r="UNT85" s="383"/>
      <c r="UNU85" s="380"/>
      <c r="UNV85" s="376"/>
      <c r="UNW85" s="376"/>
      <c r="UNX85" s="381"/>
      <c r="UNY85" s="381"/>
      <c r="UNZ85" s="382"/>
      <c r="UOA85" s="383"/>
      <c r="UOB85" s="383"/>
      <c r="UOC85" s="383"/>
      <c r="UOD85" s="383"/>
      <c r="UOE85" s="383"/>
      <c r="UOF85" s="383"/>
      <c r="UOG85" s="380"/>
      <c r="UOH85" s="376"/>
      <c r="UOI85" s="376"/>
      <c r="UOJ85" s="381"/>
      <c r="UOK85" s="381"/>
      <c r="UOL85" s="382"/>
      <c r="UOM85" s="383"/>
      <c r="UON85" s="383"/>
      <c r="UOO85" s="383"/>
      <c r="UOP85" s="383"/>
      <c r="UOQ85" s="383"/>
      <c r="UOR85" s="383"/>
      <c r="UOS85" s="380"/>
      <c r="UOT85" s="376"/>
      <c r="UOU85" s="376"/>
      <c r="UOV85" s="381"/>
      <c r="UOW85" s="381"/>
      <c r="UOX85" s="382"/>
      <c r="UOY85" s="383"/>
      <c r="UOZ85" s="383"/>
      <c r="UPA85" s="383"/>
      <c r="UPB85" s="383"/>
      <c r="UPC85" s="383"/>
      <c r="UPD85" s="383"/>
      <c r="UPE85" s="380"/>
      <c r="UPF85" s="376"/>
      <c r="UPG85" s="376"/>
      <c r="UPH85" s="381"/>
      <c r="UPI85" s="381"/>
      <c r="UPJ85" s="382"/>
      <c r="UPK85" s="383"/>
      <c r="UPL85" s="383"/>
      <c r="UPM85" s="383"/>
      <c r="UPN85" s="383"/>
      <c r="UPO85" s="383"/>
      <c r="UPP85" s="383"/>
      <c r="UPQ85" s="380"/>
      <c r="UPR85" s="376"/>
      <c r="UPS85" s="376"/>
      <c r="UPT85" s="381"/>
      <c r="UPU85" s="381"/>
      <c r="UPV85" s="382"/>
      <c r="UPW85" s="383"/>
      <c r="UPX85" s="383"/>
      <c r="UPY85" s="383"/>
      <c r="UPZ85" s="383"/>
      <c r="UQA85" s="383"/>
      <c r="UQB85" s="383"/>
      <c r="UQC85" s="380"/>
      <c r="UQD85" s="376"/>
      <c r="UQE85" s="376"/>
      <c r="UQF85" s="381"/>
      <c r="UQG85" s="381"/>
      <c r="UQH85" s="382"/>
      <c r="UQI85" s="383"/>
      <c r="UQJ85" s="383"/>
      <c r="UQK85" s="383"/>
      <c r="UQL85" s="383"/>
      <c r="UQM85" s="383"/>
      <c r="UQN85" s="383"/>
      <c r="UQO85" s="380"/>
      <c r="UQP85" s="376"/>
      <c r="UQQ85" s="376"/>
      <c r="UQR85" s="381"/>
      <c r="UQS85" s="381"/>
      <c r="UQT85" s="382"/>
      <c r="UQU85" s="383"/>
      <c r="UQV85" s="383"/>
      <c r="UQW85" s="383"/>
      <c r="UQX85" s="383"/>
      <c r="UQY85" s="383"/>
      <c r="UQZ85" s="383"/>
      <c r="URA85" s="380"/>
      <c r="URB85" s="376"/>
      <c r="URC85" s="376"/>
      <c r="URD85" s="381"/>
      <c r="URE85" s="381"/>
      <c r="URF85" s="382"/>
      <c r="URG85" s="383"/>
      <c r="URH85" s="383"/>
      <c r="URI85" s="383"/>
      <c r="URJ85" s="383"/>
      <c r="URK85" s="383"/>
      <c r="URL85" s="383"/>
      <c r="URM85" s="380"/>
      <c r="URN85" s="376"/>
      <c r="URO85" s="376"/>
      <c r="URP85" s="381"/>
      <c r="URQ85" s="381"/>
      <c r="URR85" s="382"/>
      <c r="URS85" s="383"/>
      <c r="URT85" s="383"/>
      <c r="URU85" s="383"/>
      <c r="URV85" s="383"/>
      <c r="URW85" s="383"/>
      <c r="URX85" s="383"/>
      <c r="URY85" s="380"/>
      <c r="URZ85" s="376"/>
      <c r="USA85" s="376"/>
      <c r="USB85" s="381"/>
      <c r="USC85" s="381"/>
      <c r="USD85" s="382"/>
      <c r="USE85" s="383"/>
      <c r="USF85" s="383"/>
      <c r="USG85" s="383"/>
      <c r="USH85" s="383"/>
      <c r="USI85" s="383"/>
      <c r="USJ85" s="383"/>
      <c r="USK85" s="380"/>
      <c r="USL85" s="376"/>
      <c r="USM85" s="376"/>
      <c r="USN85" s="381"/>
      <c r="USO85" s="381"/>
      <c r="USP85" s="382"/>
      <c r="USQ85" s="383"/>
      <c r="USR85" s="383"/>
      <c r="USS85" s="383"/>
      <c r="UST85" s="383"/>
      <c r="USU85" s="383"/>
      <c r="USV85" s="383"/>
      <c r="USW85" s="380"/>
      <c r="USX85" s="376"/>
      <c r="USY85" s="376"/>
      <c r="USZ85" s="381"/>
      <c r="UTA85" s="381"/>
      <c r="UTB85" s="382"/>
      <c r="UTC85" s="383"/>
      <c r="UTD85" s="383"/>
      <c r="UTE85" s="383"/>
      <c r="UTF85" s="383"/>
      <c r="UTG85" s="383"/>
      <c r="UTH85" s="383"/>
      <c r="UTI85" s="380"/>
      <c r="UTJ85" s="376"/>
      <c r="UTK85" s="376"/>
      <c r="UTL85" s="381"/>
      <c r="UTM85" s="381"/>
      <c r="UTN85" s="382"/>
      <c r="UTO85" s="383"/>
      <c r="UTP85" s="383"/>
      <c r="UTQ85" s="383"/>
      <c r="UTR85" s="383"/>
      <c r="UTS85" s="383"/>
      <c r="UTT85" s="383"/>
      <c r="UTU85" s="380"/>
      <c r="UTV85" s="376"/>
      <c r="UTW85" s="376"/>
      <c r="UTX85" s="381"/>
      <c r="UTY85" s="381"/>
      <c r="UTZ85" s="382"/>
      <c r="UUA85" s="383"/>
      <c r="UUB85" s="383"/>
      <c r="UUC85" s="383"/>
      <c r="UUD85" s="383"/>
      <c r="UUE85" s="383"/>
      <c r="UUF85" s="383"/>
      <c r="UUG85" s="380"/>
      <c r="UUH85" s="376"/>
      <c r="UUI85" s="376"/>
      <c r="UUJ85" s="381"/>
      <c r="UUK85" s="381"/>
      <c r="UUL85" s="382"/>
      <c r="UUM85" s="383"/>
      <c r="UUN85" s="383"/>
      <c r="UUO85" s="383"/>
      <c r="UUP85" s="383"/>
      <c r="UUQ85" s="383"/>
      <c r="UUR85" s="383"/>
      <c r="UUS85" s="380"/>
      <c r="UUT85" s="376"/>
      <c r="UUU85" s="376"/>
      <c r="UUV85" s="381"/>
      <c r="UUW85" s="381"/>
      <c r="UUX85" s="382"/>
      <c r="UUY85" s="383"/>
      <c r="UUZ85" s="383"/>
      <c r="UVA85" s="383"/>
      <c r="UVB85" s="383"/>
      <c r="UVC85" s="383"/>
      <c r="UVD85" s="383"/>
      <c r="UVE85" s="380"/>
      <c r="UVF85" s="376"/>
      <c r="UVG85" s="376"/>
      <c r="UVH85" s="381"/>
      <c r="UVI85" s="381"/>
      <c r="UVJ85" s="382"/>
      <c r="UVK85" s="383"/>
      <c r="UVL85" s="383"/>
      <c r="UVM85" s="383"/>
      <c r="UVN85" s="383"/>
      <c r="UVO85" s="383"/>
      <c r="UVP85" s="383"/>
      <c r="UVQ85" s="380"/>
      <c r="UVR85" s="376"/>
      <c r="UVS85" s="376"/>
      <c r="UVT85" s="381"/>
      <c r="UVU85" s="381"/>
      <c r="UVV85" s="382"/>
      <c r="UVW85" s="383"/>
      <c r="UVX85" s="383"/>
      <c r="UVY85" s="383"/>
      <c r="UVZ85" s="383"/>
      <c r="UWA85" s="383"/>
      <c r="UWB85" s="383"/>
      <c r="UWC85" s="380"/>
      <c r="UWD85" s="376"/>
      <c r="UWE85" s="376"/>
      <c r="UWF85" s="381"/>
      <c r="UWG85" s="381"/>
      <c r="UWH85" s="382"/>
      <c r="UWI85" s="383"/>
      <c r="UWJ85" s="383"/>
      <c r="UWK85" s="383"/>
      <c r="UWL85" s="383"/>
      <c r="UWM85" s="383"/>
      <c r="UWN85" s="383"/>
      <c r="UWO85" s="380"/>
      <c r="UWP85" s="376"/>
      <c r="UWQ85" s="376"/>
      <c r="UWR85" s="381"/>
      <c r="UWS85" s="381"/>
      <c r="UWT85" s="382"/>
      <c r="UWU85" s="383"/>
      <c r="UWV85" s="383"/>
      <c r="UWW85" s="383"/>
      <c r="UWX85" s="383"/>
      <c r="UWY85" s="383"/>
      <c r="UWZ85" s="383"/>
      <c r="UXA85" s="380"/>
      <c r="UXB85" s="376"/>
      <c r="UXC85" s="376"/>
      <c r="UXD85" s="381"/>
      <c r="UXE85" s="381"/>
      <c r="UXF85" s="382"/>
      <c r="UXG85" s="383"/>
      <c r="UXH85" s="383"/>
      <c r="UXI85" s="383"/>
      <c r="UXJ85" s="383"/>
      <c r="UXK85" s="383"/>
      <c r="UXL85" s="383"/>
      <c r="UXM85" s="380"/>
      <c r="UXN85" s="376"/>
      <c r="UXO85" s="376"/>
      <c r="UXP85" s="381"/>
      <c r="UXQ85" s="381"/>
      <c r="UXR85" s="382"/>
      <c r="UXS85" s="383"/>
      <c r="UXT85" s="383"/>
      <c r="UXU85" s="383"/>
      <c r="UXV85" s="383"/>
      <c r="UXW85" s="383"/>
      <c r="UXX85" s="383"/>
      <c r="UXY85" s="380"/>
      <c r="UXZ85" s="376"/>
      <c r="UYA85" s="376"/>
      <c r="UYB85" s="381"/>
      <c r="UYC85" s="381"/>
      <c r="UYD85" s="382"/>
      <c r="UYE85" s="383"/>
      <c r="UYF85" s="383"/>
      <c r="UYG85" s="383"/>
      <c r="UYH85" s="383"/>
      <c r="UYI85" s="383"/>
      <c r="UYJ85" s="383"/>
      <c r="UYK85" s="380"/>
      <c r="UYL85" s="376"/>
      <c r="UYM85" s="376"/>
      <c r="UYN85" s="381"/>
      <c r="UYO85" s="381"/>
      <c r="UYP85" s="382"/>
      <c r="UYQ85" s="383"/>
      <c r="UYR85" s="383"/>
      <c r="UYS85" s="383"/>
      <c r="UYT85" s="383"/>
      <c r="UYU85" s="383"/>
      <c r="UYV85" s="383"/>
      <c r="UYW85" s="380"/>
      <c r="UYX85" s="376"/>
      <c r="UYY85" s="376"/>
      <c r="UYZ85" s="381"/>
      <c r="UZA85" s="381"/>
      <c r="UZB85" s="382"/>
      <c r="UZC85" s="383"/>
      <c r="UZD85" s="383"/>
      <c r="UZE85" s="383"/>
      <c r="UZF85" s="383"/>
      <c r="UZG85" s="383"/>
      <c r="UZH85" s="383"/>
      <c r="UZI85" s="380"/>
      <c r="UZJ85" s="376"/>
      <c r="UZK85" s="376"/>
      <c r="UZL85" s="381"/>
      <c r="UZM85" s="381"/>
      <c r="UZN85" s="382"/>
      <c r="UZO85" s="383"/>
      <c r="UZP85" s="383"/>
      <c r="UZQ85" s="383"/>
      <c r="UZR85" s="383"/>
      <c r="UZS85" s="383"/>
      <c r="UZT85" s="383"/>
      <c r="UZU85" s="380"/>
      <c r="UZV85" s="376"/>
      <c r="UZW85" s="376"/>
      <c r="UZX85" s="381"/>
      <c r="UZY85" s="381"/>
      <c r="UZZ85" s="382"/>
      <c r="VAA85" s="383"/>
      <c r="VAB85" s="383"/>
      <c r="VAC85" s="383"/>
      <c r="VAD85" s="383"/>
      <c r="VAE85" s="383"/>
      <c r="VAF85" s="383"/>
      <c r="VAG85" s="380"/>
      <c r="VAH85" s="376"/>
      <c r="VAI85" s="376"/>
      <c r="VAJ85" s="381"/>
      <c r="VAK85" s="381"/>
      <c r="VAL85" s="382"/>
      <c r="VAM85" s="383"/>
      <c r="VAN85" s="383"/>
      <c r="VAO85" s="383"/>
      <c r="VAP85" s="383"/>
      <c r="VAQ85" s="383"/>
      <c r="VAR85" s="383"/>
      <c r="VAS85" s="380"/>
      <c r="VAT85" s="376"/>
      <c r="VAU85" s="376"/>
      <c r="VAV85" s="381"/>
      <c r="VAW85" s="381"/>
      <c r="VAX85" s="382"/>
      <c r="VAY85" s="383"/>
      <c r="VAZ85" s="383"/>
      <c r="VBA85" s="383"/>
      <c r="VBB85" s="383"/>
      <c r="VBC85" s="383"/>
      <c r="VBD85" s="383"/>
      <c r="VBE85" s="380"/>
      <c r="VBF85" s="376"/>
      <c r="VBG85" s="376"/>
      <c r="VBH85" s="381"/>
      <c r="VBI85" s="381"/>
      <c r="VBJ85" s="382"/>
      <c r="VBK85" s="383"/>
      <c r="VBL85" s="383"/>
      <c r="VBM85" s="383"/>
      <c r="VBN85" s="383"/>
      <c r="VBO85" s="383"/>
      <c r="VBP85" s="383"/>
      <c r="VBQ85" s="380"/>
      <c r="VBR85" s="376"/>
      <c r="VBS85" s="376"/>
      <c r="VBT85" s="381"/>
      <c r="VBU85" s="381"/>
      <c r="VBV85" s="382"/>
      <c r="VBW85" s="383"/>
      <c r="VBX85" s="383"/>
      <c r="VBY85" s="383"/>
      <c r="VBZ85" s="383"/>
      <c r="VCA85" s="383"/>
      <c r="VCB85" s="383"/>
      <c r="VCC85" s="380"/>
      <c r="VCD85" s="376"/>
      <c r="VCE85" s="376"/>
      <c r="VCF85" s="381"/>
      <c r="VCG85" s="381"/>
      <c r="VCH85" s="382"/>
      <c r="VCI85" s="383"/>
      <c r="VCJ85" s="383"/>
      <c r="VCK85" s="383"/>
      <c r="VCL85" s="383"/>
      <c r="VCM85" s="383"/>
      <c r="VCN85" s="383"/>
      <c r="VCO85" s="380"/>
      <c r="VCP85" s="376"/>
      <c r="VCQ85" s="376"/>
      <c r="VCR85" s="381"/>
      <c r="VCS85" s="381"/>
      <c r="VCT85" s="382"/>
      <c r="VCU85" s="383"/>
      <c r="VCV85" s="383"/>
      <c r="VCW85" s="383"/>
      <c r="VCX85" s="383"/>
      <c r="VCY85" s="383"/>
      <c r="VCZ85" s="383"/>
      <c r="VDA85" s="380"/>
      <c r="VDB85" s="376"/>
      <c r="VDC85" s="376"/>
      <c r="VDD85" s="381"/>
      <c r="VDE85" s="381"/>
      <c r="VDF85" s="382"/>
      <c r="VDG85" s="383"/>
      <c r="VDH85" s="383"/>
      <c r="VDI85" s="383"/>
      <c r="VDJ85" s="383"/>
      <c r="VDK85" s="383"/>
      <c r="VDL85" s="383"/>
      <c r="VDM85" s="380"/>
      <c r="VDN85" s="376"/>
      <c r="VDO85" s="376"/>
      <c r="VDP85" s="381"/>
      <c r="VDQ85" s="381"/>
      <c r="VDR85" s="382"/>
      <c r="VDS85" s="383"/>
      <c r="VDT85" s="383"/>
      <c r="VDU85" s="383"/>
      <c r="VDV85" s="383"/>
      <c r="VDW85" s="383"/>
      <c r="VDX85" s="383"/>
      <c r="VDY85" s="380"/>
      <c r="VDZ85" s="376"/>
      <c r="VEA85" s="376"/>
      <c r="VEB85" s="381"/>
      <c r="VEC85" s="381"/>
      <c r="VED85" s="382"/>
      <c r="VEE85" s="383"/>
      <c r="VEF85" s="383"/>
      <c r="VEG85" s="383"/>
      <c r="VEH85" s="383"/>
      <c r="VEI85" s="383"/>
      <c r="VEJ85" s="383"/>
      <c r="VEK85" s="380"/>
      <c r="VEL85" s="376"/>
      <c r="VEM85" s="376"/>
      <c r="VEN85" s="381"/>
      <c r="VEO85" s="381"/>
      <c r="VEP85" s="382"/>
      <c r="VEQ85" s="383"/>
      <c r="VER85" s="383"/>
      <c r="VES85" s="383"/>
      <c r="VET85" s="383"/>
      <c r="VEU85" s="383"/>
      <c r="VEV85" s="383"/>
      <c r="VEW85" s="380"/>
      <c r="VEX85" s="376"/>
      <c r="VEY85" s="376"/>
      <c r="VEZ85" s="381"/>
      <c r="VFA85" s="381"/>
      <c r="VFB85" s="382"/>
      <c r="VFC85" s="383"/>
      <c r="VFD85" s="383"/>
      <c r="VFE85" s="383"/>
      <c r="VFF85" s="383"/>
      <c r="VFG85" s="383"/>
      <c r="VFH85" s="383"/>
      <c r="VFI85" s="380"/>
      <c r="VFJ85" s="376"/>
      <c r="VFK85" s="376"/>
      <c r="VFL85" s="381"/>
      <c r="VFM85" s="381"/>
      <c r="VFN85" s="382"/>
      <c r="VFO85" s="383"/>
      <c r="VFP85" s="383"/>
      <c r="VFQ85" s="383"/>
      <c r="VFR85" s="383"/>
      <c r="VFS85" s="383"/>
      <c r="VFT85" s="383"/>
      <c r="VFU85" s="380"/>
      <c r="VFV85" s="376"/>
      <c r="VFW85" s="376"/>
      <c r="VFX85" s="381"/>
      <c r="VFY85" s="381"/>
      <c r="VFZ85" s="382"/>
      <c r="VGA85" s="383"/>
      <c r="VGB85" s="383"/>
      <c r="VGC85" s="383"/>
      <c r="VGD85" s="383"/>
      <c r="VGE85" s="383"/>
      <c r="VGF85" s="383"/>
      <c r="VGG85" s="380"/>
      <c r="VGH85" s="376"/>
      <c r="VGI85" s="376"/>
      <c r="VGJ85" s="381"/>
      <c r="VGK85" s="381"/>
      <c r="VGL85" s="382"/>
      <c r="VGM85" s="383"/>
      <c r="VGN85" s="383"/>
      <c r="VGO85" s="383"/>
      <c r="VGP85" s="383"/>
      <c r="VGQ85" s="383"/>
      <c r="VGR85" s="383"/>
      <c r="VGS85" s="380"/>
      <c r="VGT85" s="376"/>
      <c r="VGU85" s="376"/>
      <c r="VGV85" s="381"/>
      <c r="VGW85" s="381"/>
      <c r="VGX85" s="382"/>
      <c r="VGY85" s="383"/>
      <c r="VGZ85" s="383"/>
      <c r="VHA85" s="383"/>
      <c r="VHB85" s="383"/>
      <c r="VHC85" s="383"/>
      <c r="VHD85" s="383"/>
      <c r="VHE85" s="380"/>
      <c r="VHF85" s="376"/>
      <c r="VHG85" s="376"/>
      <c r="VHH85" s="381"/>
      <c r="VHI85" s="381"/>
      <c r="VHJ85" s="382"/>
      <c r="VHK85" s="383"/>
      <c r="VHL85" s="383"/>
      <c r="VHM85" s="383"/>
      <c r="VHN85" s="383"/>
      <c r="VHO85" s="383"/>
      <c r="VHP85" s="383"/>
      <c r="VHQ85" s="380"/>
      <c r="VHR85" s="376"/>
      <c r="VHS85" s="376"/>
      <c r="VHT85" s="381"/>
      <c r="VHU85" s="381"/>
      <c r="VHV85" s="382"/>
      <c r="VHW85" s="383"/>
      <c r="VHX85" s="383"/>
      <c r="VHY85" s="383"/>
      <c r="VHZ85" s="383"/>
      <c r="VIA85" s="383"/>
      <c r="VIB85" s="383"/>
      <c r="VIC85" s="380"/>
      <c r="VID85" s="376"/>
      <c r="VIE85" s="376"/>
      <c r="VIF85" s="381"/>
      <c r="VIG85" s="381"/>
      <c r="VIH85" s="382"/>
      <c r="VII85" s="383"/>
      <c r="VIJ85" s="383"/>
      <c r="VIK85" s="383"/>
      <c r="VIL85" s="383"/>
      <c r="VIM85" s="383"/>
      <c r="VIN85" s="383"/>
      <c r="VIO85" s="380"/>
      <c r="VIP85" s="376"/>
      <c r="VIQ85" s="376"/>
      <c r="VIR85" s="381"/>
      <c r="VIS85" s="381"/>
      <c r="VIT85" s="382"/>
      <c r="VIU85" s="383"/>
      <c r="VIV85" s="383"/>
      <c r="VIW85" s="383"/>
      <c r="VIX85" s="383"/>
      <c r="VIY85" s="383"/>
      <c r="VIZ85" s="383"/>
      <c r="VJA85" s="380"/>
      <c r="VJB85" s="376"/>
      <c r="VJC85" s="376"/>
      <c r="VJD85" s="381"/>
      <c r="VJE85" s="381"/>
      <c r="VJF85" s="382"/>
      <c r="VJG85" s="383"/>
      <c r="VJH85" s="383"/>
      <c r="VJI85" s="383"/>
      <c r="VJJ85" s="383"/>
      <c r="VJK85" s="383"/>
      <c r="VJL85" s="383"/>
      <c r="VJM85" s="380"/>
      <c r="VJN85" s="376"/>
      <c r="VJO85" s="376"/>
      <c r="VJP85" s="381"/>
      <c r="VJQ85" s="381"/>
      <c r="VJR85" s="382"/>
      <c r="VJS85" s="383"/>
      <c r="VJT85" s="383"/>
      <c r="VJU85" s="383"/>
      <c r="VJV85" s="383"/>
      <c r="VJW85" s="383"/>
      <c r="VJX85" s="383"/>
      <c r="VJY85" s="380"/>
      <c r="VJZ85" s="376"/>
      <c r="VKA85" s="376"/>
      <c r="VKB85" s="381"/>
      <c r="VKC85" s="381"/>
      <c r="VKD85" s="382"/>
      <c r="VKE85" s="383"/>
      <c r="VKF85" s="383"/>
      <c r="VKG85" s="383"/>
      <c r="VKH85" s="383"/>
      <c r="VKI85" s="383"/>
      <c r="VKJ85" s="383"/>
      <c r="VKK85" s="380"/>
      <c r="VKL85" s="376"/>
      <c r="VKM85" s="376"/>
      <c r="VKN85" s="381"/>
      <c r="VKO85" s="381"/>
      <c r="VKP85" s="382"/>
      <c r="VKQ85" s="383"/>
      <c r="VKR85" s="383"/>
      <c r="VKS85" s="383"/>
      <c r="VKT85" s="383"/>
      <c r="VKU85" s="383"/>
      <c r="VKV85" s="383"/>
      <c r="VKW85" s="380"/>
      <c r="VKX85" s="376"/>
      <c r="VKY85" s="376"/>
      <c r="VKZ85" s="381"/>
      <c r="VLA85" s="381"/>
      <c r="VLB85" s="382"/>
      <c r="VLC85" s="383"/>
      <c r="VLD85" s="383"/>
      <c r="VLE85" s="383"/>
      <c r="VLF85" s="383"/>
      <c r="VLG85" s="383"/>
      <c r="VLH85" s="383"/>
      <c r="VLI85" s="380"/>
      <c r="VLJ85" s="376"/>
      <c r="VLK85" s="376"/>
      <c r="VLL85" s="381"/>
      <c r="VLM85" s="381"/>
      <c r="VLN85" s="382"/>
      <c r="VLO85" s="383"/>
      <c r="VLP85" s="383"/>
      <c r="VLQ85" s="383"/>
      <c r="VLR85" s="383"/>
      <c r="VLS85" s="383"/>
      <c r="VLT85" s="383"/>
      <c r="VLU85" s="380"/>
      <c r="VLV85" s="376"/>
      <c r="VLW85" s="376"/>
      <c r="VLX85" s="381"/>
      <c r="VLY85" s="381"/>
      <c r="VLZ85" s="382"/>
      <c r="VMA85" s="383"/>
      <c r="VMB85" s="383"/>
      <c r="VMC85" s="383"/>
      <c r="VMD85" s="383"/>
      <c r="VME85" s="383"/>
      <c r="VMF85" s="383"/>
      <c r="VMG85" s="380"/>
      <c r="VMH85" s="376"/>
      <c r="VMI85" s="376"/>
      <c r="VMJ85" s="381"/>
      <c r="VMK85" s="381"/>
      <c r="VML85" s="382"/>
      <c r="VMM85" s="383"/>
      <c r="VMN85" s="383"/>
      <c r="VMO85" s="383"/>
      <c r="VMP85" s="383"/>
      <c r="VMQ85" s="383"/>
      <c r="VMR85" s="383"/>
      <c r="VMS85" s="380"/>
      <c r="VMT85" s="376"/>
      <c r="VMU85" s="376"/>
      <c r="VMV85" s="381"/>
      <c r="VMW85" s="381"/>
      <c r="VMX85" s="382"/>
      <c r="VMY85" s="383"/>
      <c r="VMZ85" s="383"/>
      <c r="VNA85" s="383"/>
      <c r="VNB85" s="383"/>
      <c r="VNC85" s="383"/>
      <c r="VND85" s="383"/>
      <c r="VNE85" s="380"/>
      <c r="VNF85" s="376"/>
      <c r="VNG85" s="376"/>
      <c r="VNH85" s="381"/>
      <c r="VNI85" s="381"/>
      <c r="VNJ85" s="382"/>
      <c r="VNK85" s="383"/>
      <c r="VNL85" s="383"/>
      <c r="VNM85" s="383"/>
      <c r="VNN85" s="383"/>
      <c r="VNO85" s="383"/>
      <c r="VNP85" s="383"/>
      <c r="VNQ85" s="380"/>
      <c r="VNR85" s="376"/>
      <c r="VNS85" s="376"/>
      <c r="VNT85" s="381"/>
      <c r="VNU85" s="381"/>
      <c r="VNV85" s="382"/>
      <c r="VNW85" s="383"/>
      <c r="VNX85" s="383"/>
      <c r="VNY85" s="383"/>
      <c r="VNZ85" s="383"/>
      <c r="VOA85" s="383"/>
      <c r="VOB85" s="383"/>
      <c r="VOC85" s="380"/>
      <c r="VOD85" s="376"/>
      <c r="VOE85" s="376"/>
      <c r="VOF85" s="381"/>
      <c r="VOG85" s="381"/>
      <c r="VOH85" s="382"/>
      <c r="VOI85" s="383"/>
      <c r="VOJ85" s="383"/>
      <c r="VOK85" s="383"/>
      <c r="VOL85" s="383"/>
      <c r="VOM85" s="383"/>
      <c r="VON85" s="383"/>
      <c r="VOO85" s="380"/>
      <c r="VOP85" s="376"/>
      <c r="VOQ85" s="376"/>
      <c r="VOR85" s="381"/>
      <c r="VOS85" s="381"/>
      <c r="VOT85" s="382"/>
      <c r="VOU85" s="383"/>
      <c r="VOV85" s="383"/>
      <c r="VOW85" s="383"/>
      <c r="VOX85" s="383"/>
      <c r="VOY85" s="383"/>
      <c r="VOZ85" s="383"/>
      <c r="VPA85" s="380"/>
      <c r="VPB85" s="376"/>
      <c r="VPC85" s="376"/>
      <c r="VPD85" s="381"/>
      <c r="VPE85" s="381"/>
      <c r="VPF85" s="382"/>
      <c r="VPG85" s="383"/>
      <c r="VPH85" s="383"/>
      <c r="VPI85" s="383"/>
      <c r="VPJ85" s="383"/>
      <c r="VPK85" s="383"/>
      <c r="VPL85" s="383"/>
      <c r="VPM85" s="380"/>
      <c r="VPN85" s="376"/>
      <c r="VPO85" s="376"/>
      <c r="VPP85" s="381"/>
      <c r="VPQ85" s="381"/>
      <c r="VPR85" s="382"/>
      <c r="VPS85" s="383"/>
      <c r="VPT85" s="383"/>
      <c r="VPU85" s="383"/>
      <c r="VPV85" s="383"/>
      <c r="VPW85" s="383"/>
      <c r="VPX85" s="383"/>
      <c r="VPY85" s="380"/>
      <c r="VPZ85" s="376"/>
      <c r="VQA85" s="376"/>
      <c r="VQB85" s="381"/>
      <c r="VQC85" s="381"/>
      <c r="VQD85" s="382"/>
      <c r="VQE85" s="383"/>
      <c r="VQF85" s="383"/>
      <c r="VQG85" s="383"/>
      <c r="VQH85" s="383"/>
      <c r="VQI85" s="383"/>
      <c r="VQJ85" s="383"/>
      <c r="VQK85" s="380"/>
      <c r="VQL85" s="376"/>
      <c r="VQM85" s="376"/>
      <c r="VQN85" s="381"/>
      <c r="VQO85" s="381"/>
      <c r="VQP85" s="382"/>
      <c r="VQQ85" s="383"/>
      <c r="VQR85" s="383"/>
      <c r="VQS85" s="383"/>
      <c r="VQT85" s="383"/>
      <c r="VQU85" s="383"/>
      <c r="VQV85" s="383"/>
      <c r="VQW85" s="380"/>
      <c r="VQX85" s="376"/>
      <c r="VQY85" s="376"/>
      <c r="VQZ85" s="381"/>
      <c r="VRA85" s="381"/>
      <c r="VRB85" s="382"/>
      <c r="VRC85" s="383"/>
      <c r="VRD85" s="383"/>
      <c r="VRE85" s="383"/>
      <c r="VRF85" s="383"/>
      <c r="VRG85" s="383"/>
      <c r="VRH85" s="383"/>
      <c r="VRI85" s="380"/>
      <c r="VRJ85" s="376"/>
      <c r="VRK85" s="376"/>
      <c r="VRL85" s="381"/>
      <c r="VRM85" s="381"/>
      <c r="VRN85" s="382"/>
      <c r="VRO85" s="383"/>
      <c r="VRP85" s="383"/>
      <c r="VRQ85" s="383"/>
      <c r="VRR85" s="383"/>
      <c r="VRS85" s="383"/>
      <c r="VRT85" s="383"/>
      <c r="VRU85" s="380"/>
      <c r="VRV85" s="376"/>
      <c r="VRW85" s="376"/>
      <c r="VRX85" s="381"/>
      <c r="VRY85" s="381"/>
      <c r="VRZ85" s="382"/>
      <c r="VSA85" s="383"/>
      <c r="VSB85" s="383"/>
      <c r="VSC85" s="383"/>
      <c r="VSD85" s="383"/>
      <c r="VSE85" s="383"/>
      <c r="VSF85" s="383"/>
      <c r="VSG85" s="380"/>
      <c r="VSH85" s="376"/>
      <c r="VSI85" s="376"/>
      <c r="VSJ85" s="381"/>
      <c r="VSK85" s="381"/>
      <c r="VSL85" s="382"/>
      <c r="VSM85" s="383"/>
      <c r="VSN85" s="383"/>
      <c r="VSO85" s="383"/>
      <c r="VSP85" s="383"/>
      <c r="VSQ85" s="383"/>
      <c r="VSR85" s="383"/>
      <c r="VSS85" s="380"/>
      <c r="VST85" s="376"/>
      <c r="VSU85" s="376"/>
      <c r="VSV85" s="381"/>
      <c r="VSW85" s="381"/>
      <c r="VSX85" s="382"/>
      <c r="VSY85" s="383"/>
      <c r="VSZ85" s="383"/>
      <c r="VTA85" s="383"/>
      <c r="VTB85" s="383"/>
      <c r="VTC85" s="383"/>
      <c r="VTD85" s="383"/>
      <c r="VTE85" s="380"/>
      <c r="VTF85" s="376"/>
      <c r="VTG85" s="376"/>
      <c r="VTH85" s="381"/>
      <c r="VTI85" s="381"/>
      <c r="VTJ85" s="382"/>
      <c r="VTK85" s="383"/>
      <c r="VTL85" s="383"/>
      <c r="VTM85" s="383"/>
      <c r="VTN85" s="383"/>
      <c r="VTO85" s="383"/>
      <c r="VTP85" s="383"/>
      <c r="VTQ85" s="380"/>
      <c r="VTR85" s="376"/>
      <c r="VTS85" s="376"/>
      <c r="VTT85" s="381"/>
      <c r="VTU85" s="381"/>
      <c r="VTV85" s="382"/>
      <c r="VTW85" s="383"/>
      <c r="VTX85" s="383"/>
      <c r="VTY85" s="383"/>
      <c r="VTZ85" s="383"/>
      <c r="VUA85" s="383"/>
      <c r="VUB85" s="383"/>
      <c r="VUC85" s="380"/>
      <c r="VUD85" s="376"/>
      <c r="VUE85" s="376"/>
      <c r="VUF85" s="381"/>
      <c r="VUG85" s="381"/>
      <c r="VUH85" s="382"/>
      <c r="VUI85" s="383"/>
      <c r="VUJ85" s="383"/>
      <c r="VUK85" s="383"/>
      <c r="VUL85" s="383"/>
      <c r="VUM85" s="383"/>
      <c r="VUN85" s="383"/>
      <c r="VUO85" s="380"/>
      <c r="VUP85" s="376"/>
      <c r="VUQ85" s="376"/>
      <c r="VUR85" s="381"/>
      <c r="VUS85" s="381"/>
      <c r="VUT85" s="382"/>
      <c r="VUU85" s="383"/>
      <c r="VUV85" s="383"/>
      <c r="VUW85" s="383"/>
      <c r="VUX85" s="383"/>
      <c r="VUY85" s="383"/>
      <c r="VUZ85" s="383"/>
      <c r="VVA85" s="380"/>
      <c r="VVB85" s="376"/>
      <c r="VVC85" s="376"/>
      <c r="VVD85" s="381"/>
      <c r="VVE85" s="381"/>
      <c r="VVF85" s="382"/>
      <c r="VVG85" s="383"/>
      <c r="VVH85" s="383"/>
      <c r="VVI85" s="383"/>
      <c r="VVJ85" s="383"/>
      <c r="VVK85" s="383"/>
      <c r="VVL85" s="383"/>
      <c r="VVM85" s="380"/>
      <c r="VVN85" s="376"/>
      <c r="VVO85" s="376"/>
      <c r="VVP85" s="381"/>
      <c r="VVQ85" s="381"/>
      <c r="VVR85" s="382"/>
      <c r="VVS85" s="383"/>
      <c r="VVT85" s="383"/>
      <c r="VVU85" s="383"/>
      <c r="VVV85" s="383"/>
      <c r="VVW85" s="383"/>
      <c r="VVX85" s="383"/>
      <c r="VVY85" s="380"/>
      <c r="VVZ85" s="376"/>
      <c r="VWA85" s="376"/>
      <c r="VWB85" s="381"/>
      <c r="VWC85" s="381"/>
      <c r="VWD85" s="382"/>
      <c r="VWE85" s="383"/>
      <c r="VWF85" s="383"/>
      <c r="VWG85" s="383"/>
      <c r="VWH85" s="383"/>
      <c r="VWI85" s="383"/>
      <c r="VWJ85" s="383"/>
      <c r="VWK85" s="380"/>
      <c r="VWL85" s="376"/>
      <c r="VWM85" s="376"/>
      <c r="VWN85" s="381"/>
      <c r="VWO85" s="381"/>
      <c r="VWP85" s="382"/>
      <c r="VWQ85" s="383"/>
      <c r="VWR85" s="383"/>
      <c r="VWS85" s="383"/>
      <c r="VWT85" s="383"/>
      <c r="VWU85" s="383"/>
      <c r="VWV85" s="383"/>
      <c r="VWW85" s="380"/>
      <c r="VWX85" s="376"/>
      <c r="VWY85" s="376"/>
      <c r="VWZ85" s="381"/>
      <c r="VXA85" s="381"/>
      <c r="VXB85" s="382"/>
      <c r="VXC85" s="383"/>
      <c r="VXD85" s="383"/>
      <c r="VXE85" s="383"/>
      <c r="VXF85" s="383"/>
      <c r="VXG85" s="383"/>
      <c r="VXH85" s="383"/>
      <c r="VXI85" s="380"/>
      <c r="VXJ85" s="376"/>
      <c r="VXK85" s="376"/>
      <c r="VXL85" s="381"/>
      <c r="VXM85" s="381"/>
      <c r="VXN85" s="382"/>
      <c r="VXO85" s="383"/>
      <c r="VXP85" s="383"/>
      <c r="VXQ85" s="383"/>
      <c r="VXR85" s="383"/>
      <c r="VXS85" s="383"/>
      <c r="VXT85" s="383"/>
      <c r="VXU85" s="380"/>
      <c r="VXV85" s="376"/>
      <c r="VXW85" s="376"/>
      <c r="VXX85" s="381"/>
      <c r="VXY85" s="381"/>
      <c r="VXZ85" s="382"/>
      <c r="VYA85" s="383"/>
      <c r="VYB85" s="383"/>
      <c r="VYC85" s="383"/>
      <c r="VYD85" s="383"/>
      <c r="VYE85" s="383"/>
      <c r="VYF85" s="383"/>
      <c r="VYG85" s="380"/>
      <c r="VYH85" s="376"/>
      <c r="VYI85" s="376"/>
      <c r="VYJ85" s="381"/>
      <c r="VYK85" s="381"/>
      <c r="VYL85" s="382"/>
      <c r="VYM85" s="383"/>
      <c r="VYN85" s="383"/>
      <c r="VYO85" s="383"/>
      <c r="VYP85" s="383"/>
      <c r="VYQ85" s="383"/>
      <c r="VYR85" s="383"/>
      <c r="VYS85" s="380"/>
      <c r="VYT85" s="376"/>
      <c r="VYU85" s="376"/>
      <c r="VYV85" s="381"/>
      <c r="VYW85" s="381"/>
      <c r="VYX85" s="382"/>
      <c r="VYY85" s="383"/>
      <c r="VYZ85" s="383"/>
      <c r="VZA85" s="383"/>
      <c r="VZB85" s="383"/>
      <c r="VZC85" s="383"/>
      <c r="VZD85" s="383"/>
      <c r="VZE85" s="380"/>
      <c r="VZF85" s="376"/>
      <c r="VZG85" s="376"/>
      <c r="VZH85" s="381"/>
      <c r="VZI85" s="381"/>
      <c r="VZJ85" s="382"/>
      <c r="VZK85" s="383"/>
      <c r="VZL85" s="383"/>
      <c r="VZM85" s="383"/>
      <c r="VZN85" s="383"/>
      <c r="VZO85" s="383"/>
      <c r="VZP85" s="383"/>
      <c r="VZQ85" s="380"/>
      <c r="VZR85" s="376"/>
      <c r="VZS85" s="376"/>
      <c r="VZT85" s="381"/>
      <c r="VZU85" s="381"/>
      <c r="VZV85" s="382"/>
      <c r="VZW85" s="383"/>
      <c r="VZX85" s="383"/>
      <c r="VZY85" s="383"/>
      <c r="VZZ85" s="383"/>
      <c r="WAA85" s="383"/>
      <c r="WAB85" s="383"/>
      <c r="WAC85" s="380"/>
      <c r="WAD85" s="376"/>
      <c r="WAE85" s="376"/>
      <c r="WAF85" s="381"/>
      <c r="WAG85" s="381"/>
      <c r="WAH85" s="382"/>
      <c r="WAI85" s="383"/>
      <c r="WAJ85" s="383"/>
      <c r="WAK85" s="383"/>
      <c r="WAL85" s="383"/>
      <c r="WAM85" s="383"/>
      <c r="WAN85" s="383"/>
      <c r="WAO85" s="380"/>
      <c r="WAP85" s="376"/>
      <c r="WAQ85" s="376"/>
      <c r="WAR85" s="381"/>
      <c r="WAS85" s="381"/>
      <c r="WAT85" s="382"/>
      <c r="WAU85" s="383"/>
      <c r="WAV85" s="383"/>
      <c r="WAW85" s="383"/>
      <c r="WAX85" s="383"/>
      <c r="WAY85" s="383"/>
      <c r="WAZ85" s="383"/>
      <c r="WBA85" s="380"/>
      <c r="WBB85" s="376"/>
      <c r="WBC85" s="376"/>
      <c r="WBD85" s="381"/>
      <c r="WBE85" s="381"/>
      <c r="WBF85" s="382"/>
      <c r="WBG85" s="383"/>
      <c r="WBH85" s="383"/>
      <c r="WBI85" s="383"/>
      <c r="WBJ85" s="383"/>
      <c r="WBK85" s="383"/>
      <c r="WBL85" s="383"/>
      <c r="WBM85" s="380"/>
      <c r="WBN85" s="376"/>
      <c r="WBO85" s="376"/>
      <c r="WBP85" s="381"/>
      <c r="WBQ85" s="381"/>
      <c r="WBR85" s="382"/>
      <c r="WBS85" s="383"/>
      <c r="WBT85" s="383"/>
      <c r="WBU85" s="383"/>
      <c r="WBV85" s="383"/>
      <c r="WBW85" s="383"/>
      <c r="WBX85" s="383"/>
      <c r="WBY85" s="380"/>
      <c r="WBZ85" s="376"/>
      <c r="WCA85" s="376"/>
      <c r="WCB85" s="381"/>
      <c r="WCC85" s="381"/>
      <c r="WCD85" s="382"/>
      <c r="WCE85" s="383"/>
      <c r="WCF85" s="383"/>
      <c r="WCG85" s="383"/>
      <c r="WCH85" s="383"/>
      <c r="WCI85" s="383"/>
      <c r="WCJ85" s="383"/>
      <c r="WCK85" s="380"/>
      <c r="WCL85" s="376"/>
      <c r="WCM85" s="376"/>
      <c r="WCN85" s="381"/>
      <c r="WCO85" s="381"/>
      <c r="WCP85" s="382"/>
      <c r="WCQ85" s="383"/>
      <c r="WCR85" s="383"/>
      <c r="WCS85" s="383"/>
      <c r="WCT85" s="383"/>
      <c r="WCU85" s="383"/>
      <c r="WCV85" s="383"/>
      <c r="WCW85" s="380"/>
      <c r="WCX85" s="376"/>
      <c r="WCY85" s="376"/>
      <c r="WCZ85" s="381"/>
      <c r="WDA85" s="381"/>
      <c r="WDB85" s="382"/>
      <c r="WDC85" s="383"/>
      <c r="WDD85" s="383"/>
      <c r="WDE85" s="383"/>
      <c r="WDF85" s="383"/>
      <c r="WDG85" s="383"/>
      <c r="WDH85" s="383"/>
      <c r="WDI85" s="380"/>
      <c r="WDJ85" s="376"/>
      <c r="WDK85" s="376"/>
      <c r="WDL85" s="381"/>
      <c r="WDM85" s="381"/>
      <c r="WDN85" s="382"/>
      <c r="WDO85" s="383"/>
      <c r="WDP85" s="383"/>
      <c r="WDQ85" s="383"/>
      <c r="WDR85" s="383"/>
      <c r="WDS85" s="383"/>
      <c r="WDT85" s="383"/>
      <c r="WDU85" s="380"/>
      <c r="WDV85" s="376"/>
      <c r="WDW85" s="376"/>
      <c r="WDX85" s="381"/>
      <c r="WDY85" s="381"/>
      <c r="WDZ85" s="382"/>
      <c r="WEA85" s="383"/>
      <c r="WEB85" s="383"/>
      <c r="WEC85" s="383"/>
      <c r="WED85" s="383"/>
      <c r="WEE85" s="383"/>
      <c r="WEF85" s="383"/>
      <c r="WEG85" s="380"/>
      <c r="WEH85" s="376"/>
      <c r="WEI85" s="376"/>
      <c r="WEJ85" s="381"/>
      <c r="WEK85" s="381"/>
      <c r="WEL85" s="382"/>
      <c r="WEM85" s="383"/>
      <c r="WEN85" s="383"/>
      <c r="WEO85" s="383"/>
      <c r="WEP85" s="383"/>
      <c r="WEQ85" s="383"/>
      <c r="WER85" s="383"/>
      <c r="WES85" s="380"/>
      <c r="WET85" s="376"/>
      <c r="WEU85" s="376"/>
      <c r="WEV85" s="381"/>
      <c r="WEW85" s="381"/>
      <c r="WEX85" s="382"/>
      <c r="WEY85" s="383"/>
      <c r="WEZ85" s="383"/>
      <c r="WFA85" s="383"/>
      <c r="WFB85" s="383"/>
      <c r="WFC85" s="383"/>
      <c r="WFD85" s="383"/>
      <c r="WFE85" s="380"/>
      <c r="WFF85" s="376"/>
      <c r="WFG85" s="376"/>
      <c r="WFH85" s="381"/>
      <c r="WFI85" s="381"/>
      <c r="WFJ85" s="382"/>
      <c r="WFK85" s="383"/>
      <c r="WFL85" s="383"/>
      <c r="WFM85" s="383"/>
      <c r="WFN85" s="383"/>
      <c r="WFO85" s="383"/>
      <c r="WFP85" s="383"/>
      <c r="WFQ85" s="380"/>
      <c r="WFR85" s="376"/>
      <c r="WFS85" s="376"/>
      <c r="WFT85" s="381"/>
      <c r="WFU85" s="381"/>
      <c r="WFV85" s="382"/>
      <c r="WFW85" s="383"/>
      <c r="WFX85" s="383"/>
      <c r="WFY85" s="383"/>
      <c r="WFZ85" s="383"/>
      <c r="WGA85" s="383"/>
      <c r="WGB85" s="383"/>
      <c r="WGC85" s="380"/>
      <c r="WGD85" s="376"/>
      <c r="WGE85" s="376"/>
      <c r="WGF85" s="381"/>
      <c r="WGG85" s="381"/>
      <c r="WGH85" s="382"/>
      <c r="WGI85" s="383"/>
      <c r="WGJ85" s="383"/>
      <c r="WGK85" s="383"/>
      <c r="WGL85" s="383"/>
      <c r="WGM85" s="383"/>
      <c r="WGN85" s="383"/>
      <c r="WGO85" s="380"/>
      <c r="WGP85" s="376"/>
      <c r="WGQ85" s="376"/>
      <c r="WGR85" s="381"/>
      <c r="WGS85" s="381"/>
      <c r="WGT85" s="382"/>
      <c r="WGU85" s="383"/>
      <c r="WGV85" s="383"/>
      <c r="WGW85" s="383"/>
      <c r="WGX85" s="383"/>
      <c r="WGY85" s="383"/>
      <c r="WGZ85" s="383"/>
      <c r="WHA85" s="380"/>
      <c r="WHB85" s="376"/>
      <c r="WHC85" s="376"/>
      <c r="WHD85" s="381"/>
      <c r="WHE85" s="381"/>
      <c r="WHF85" s="382"/>
      <c r="WHG85" s="383"/>
      <c r="WHH85" s="383"/>
      <c r="WHI85" s="383"/>
      <c r="WHJ85" s="383"/>
      <c r="WHK85" s="383"/>
      <c r="WHL85" s="383"/>
      <c r="WHM85" s="380"/>
      <c r="WHN85" s="376"/>
      <c r="WHO85" s="376"/>
      <c r="WHP85" s="381"/>
      <c r="WHQ85" s="381"/>
      <c r="WHR85" s="382"/>
      <c r="WHS85" s="383"/>
      <c r="WHT85" s="383"/>
      <c r="WHU85" s="383"/>
      <c r="WHV85" s="383"/>
      <c r="WHW85" s="383"/>
      <c r="WHX85" s="383"/>
      <c r="WHY85" s="380"/>
      <c r="WHZ85" s="376"/>
      <c r="WIA85" s="376"/>
      <c r="WIB85" s="381"/>
      <c r="WIC85" s="381"/>
      <c r="WID85" s="382"/>
      <c r="WIE85" s="383"/>
      <c r="WIF85" s="383"/>
      <c r="WIG85" s="383"/>
      <c r="WIH85" s="383"/>
      <c r="WII85" s="383"/>
      <c r="WIJ85" s="383"/>
      <c r="WIK85" s="380"/>
      <c r="WIL85" s="376"/>
      <c r="WIM85" s="376"/>
      <c r="WIN85" s="381"/>
      <c r="WIO85" s="381"/>
      <c r="WIP85" s="382"/>
      <c r="WIQ85" s="383"/>
      <c r="WIR85" s="383"/>
      <c r="WIS85" s="383"/>
      <c r="WIT85" s="383"/>
      <c r="WIU85" s="383"/>
      <c r="WIV85" s="383"/>
      <c r="WIW85" s="380"/>
      <c r="WIX85" s="376"/>
      <c r="WIY85" s="376"/>
      <c r="WIZ85" s="381"/>
      <c r="WJA85" s="381"/>
      <c r="WJB85" s="382"/>
      <c r="WJC85" s="383"/>
      <c r="WJD85" s="383"/>
      <c r="WJE85" s="383"/>
      <c r="WJF85" s="383"/>
      <c r="WJG85" s="383"/>
      <c r="WJH85" s="383"/>
      <c r="WJI85" s="380"/>
      <c r="WJJ85" s="376"/>
      <c r="WJK85" s="376"/>
      <c r="WJL85" s="381"/>
      <c r="WJM85" s="381"/>
      <c r="WJN85" s="382"/>
      <c r="WJO85" s="383"/>
      <c r="WJP85" s="383"/>
      <c r="WJQ85" s="383"/>
      <c r="WJR85" s="383"/>
      <c r="WJS85" s="383"/>
      <c r="WJT85" s="383"/>
      <c r="WJU85" s="380"/>
      <c r="WJV85" s="376"/>
      <c r="WJW85" s="376"/>
      <c r="WJX85" s="381"/>
      <c r="WJY85" s="381"/>
      <c r="WJZ85" s="382"/>
      <c r="WKA85" s="383"/>
      <c r="WKB85" s="383"/>
      <c r="WKC85" s="383"/>
      <c r="WKD85" s="383"/>
      <c r="WKE85" s="383"/>
      <c r="WKF85" s="383"/>
      <c r="WKG85" s="380"/>
      <c r="WKH85" s="376"/>
      <c r="WKI85" s="376"/>
      <c r="WKJ85" s="381"/>
      <c r="WKK85" s="381"/>
      <c r="WKL85" s="382"/>
      <c r="WKM85" s="383"/>
      <c r="WKN85" s="383"/>
      <c r="WKO85" s="383"/>
      <c r="WKP85" s="383"/>
      <c r="WKQ85" s="383"/>
      <c r="WKR85" s="383"/>
      <c r="WKS85" s="380"/>
      <c r="WKT85" s="376"/>
      <c r="WKU85" s="376"/>
      <c r="WKV85" s="381"/>
      <c r="WKW85" s="381"/>
      <c r="WKX85" s="382"/>
      <c r="WKY85" s="383"/>
      <c r="WKZ85" s="383"/>
      <c r="WLA85" s="383"/>
      <c r="WLB85" s="383"/>
      <c r="WLC85" s="383"/>
      <c r="WLD85" s="383"/>
      <c r="WLE85" s="380"/>
      <c r="WLF85" s="376"/>
      <c r="WLG85" s="376"/>
      <c r="WLH85" s="381"/>
      <c r="WLI85" s="381"/>
      <c r="WLJ85" s="382"/>
      <c r="WLK85" s="383"/>
      <c r="WLL85" s="383"/>
      <c r="WLM85" s="383"/>
      <c r="WLN85" s="383"/>
      <c r="WLO85" s="383"/>
      <c r="WLP85" s="383"/>
      <c r="WLQ85" s="380"/>
      <c r="WLR85" s="376"/>
      <c r="WLS85" s="376"/>
      <c r="WLT85" s="381"/>
      <c r="WLU85" s="381"/>
      <c r="WLV85" s="382"/>
      <c r="WLW85" s="383"/>
      <c r="WLX85" s="383"/>
      <c r="WLY85" s="383"/>
      <c r="WLZ85" s="383"/>
      <c r="WMA85" s="383"/>
      <c r="WMB85" s="383"/>
      <c r="WMC85" s="380"/>
      <c r="WMD85" s="376"/>
      <c r="WME85" s="376"/>
      <c r="WMF85" s="381"/>
      <c r="WMG85" s="381"/>
      <c r="WMH85" s="382"/>
      <c r="WMI85" s="383"/>
      <c r="WMJ85" s="383"/>
      <c r="WMK85" s="383"/>
      <c r="WML85" s="383"/>
      <c r="WMM85" s="383"/>
      <c r="WMN85" s="383"/>
      <c r="WMO85" s="380"/>
      <c r="WMP85" s="376"/>
      <c r="WMQ85" s="376"/>
      <c r="WMR85" s="381"/>
      <c r="WMS85" s="381"/>
      <c r="WMT85" s="382"/>
      <c r="WMU85" s="383"/>
      <c r="WMV85" s="383"/>
      <c r="WMW85" s="383"/>
      <c r="WMX85" s="383"/>
      <c r="WMY85" s="383"/>
      <c r="WMZ85" s="383"/>
      <c r="WNA85" s="380"/>
      <c r="WNB85" s="376"/>
      <c r="WNC85" s="376"/>
      <c r="WND85" s="381"/>
      <c r="WNE85" s="381"/>
      <c r="WNF85" s="382"/>
      <c r="WNG85" s="383"/>
      <c r="WNH85" s="383"/>
      <c r="WNI85" s="383"/>
      <c r="WNJ85" s="383"/>
      <c r="WNK85" s="383"/>
      <c r="WNL85" s="383"/>
      <c r="WNM85" s="380"/>
      <c r="WNN85" s="376"/>
      <c r="WNO85" s="376"/>
      <c r="WNP85" s="381"/>
      <c r="WNQ85" s="381"/>
      <c r="WNR85" s="382"/>
      <c r="WNS85" s="383"/>
      <c r="WNT85" s="383"/>
      <c r="WNU85" s="383"/>
      <c r="WNV85" s="383"/>
      <c r="WNW85" s="383"/>
      <c r="WNX85" s="383"/>
      <c r="WNY85" s="380"/>
      <c r="WNZ85" s="376"/>
      <c r="WOA85" s="376"/>
      <c r="WOB85" s="381"/>
      <c r="WOC85" s="381"/>
      <c r="WOD85" s="382"/>
      <c r="WOE85" s="383"/>
      <c r="WOF85" s="383"/>
      <c r="WOG85" s="383"/>
      <c r="WOH85" s="383"/>
      <c r="WOI85" s="383"/>
      <c r="WOJ85" s="383"/>
      <c r="WOK85" s="380"/>
      <c r="WOL85" s="376"/>
      <c r="WOM85" s="376"/>
      <c r="WON85" s="381"/>
      <c r="WOO85" s="381"/>
      <c r="WOP85" s="382"/>
      <c r="WOQ85" s="383"/>
      <c r="WOR85" s="383"/>
      <c r="WOS85" s="383"/>
      <c r="WOT85" s="383"/>
      <c r="WOU85" s="383"/>
      <c r="WOV85" s="383"/>
      <c r="WOW85" s="380"/>
      <c r="WOX85" s="376"/>
      <c r="WOY85" s="376"/>
      <c r="WOZ85" s="381"/>
      <c r="WPA85" s="381"/>
      <c r="WPB85" s="382"/>
      <c r="WPC85" s="383"/>
      <c r="WPD85" s="383"/>
      <c r="WPE85" s="383"/>
      <c r="WPF85" s="383"/>
      <c r="WPG85" s="383"/>
      <c r="WPH85" s="383"/>
      <c r="WPI85" s="380"/>
      <c r="WPJ85" s="376"/>
      <c r="WPK85" s="376"/>
      <c r="WPL85" s="381"/>
      <c r="WPM85" s="381"/>
      <c r="WPN85" s="382"/>
      <c r="WPO85" s="383"/>
      <c r="WPP85" s="383"/>
      <c r="WPQ85" s="383"/>
      <c r="WPR85" s="383"/>
      <c r="WPS85" s="383"/>
      <c r="WPT85" s="383"/>
      <c r="WPU85" s="380"/>
      <c r="WPV85" s="376"/>
      <c r="WPW85" s="376"/>
      <c r="WPX85" s="381"/>
      <c r="WPY85" s="381"/>
      <c r="WPZ85" s="382"/>
      <c r="WQA85" s="383"/>
      <c r="WQB85" s="383"/>
      <c r="WQC85" s="383"/>
      <c r="WQD85" s="383"/>
      <c r="WQE85" s="383"/>
      <c r="WQF85" s="383"/>
      <c r="WQG85" s="380"/>
      <c r="WQH85" s="376"/>
      <c r="WQI85" s="376"/>
      <c r="WQJ85" s="381"/>
      <c r="WQK85" s="381"/>
      <c r="WQL85" s="382"/>
      <c r="WQM85" s="383"/>
      <c r="WQN85" s="383"/>
      <c r="WQO85" s="383"/>
      <c r="WQP85" s="383"/>
      <c r="WQQ85" s="383"/>
      <c r="WQR85" s="383"/>
      <c r="WQS85" s="380"/>
      <c r="WQT85" s="376"/>
      <c r="WQU85" s="376"/>
      <c r="WQV85" s="381"/>
      <c r="WQW85" s="381"/>
      <c r="WQX85" s="382"/>
      <c r="WQY85" s="383"/>
      <c r="WQZ85" s="383"/>
      <c r="WRA85" s="383"/>
      <c r="WRB85" s="383"/>
      <c r="WRC85" s="383"/>
      <c r="WRD85" s="383"/>
      <c r="WRE85" s="380"/>
      <c r="WRF85" s="376"/>
      <c r="WRG85" s="376"/>
      <c r="WRH85" s="381"/>
      <c r="WRI85" s="381"/>
      <c r="WRJ85" s="382"/>
      <c r="WRK85" s="383"/>
      <c r="WRL85" s="383"/>
      <c r="WRM85" s="383"/>
      <c r="WRN85" s="383"/>
      <c r="WRO85" s="383"/>
      <c r="WRP85" s="383"/>
      <c r="WRQ85" s="380"/>
      <c r="WRR85" s="376"/>
      <c r="WRS85" s="376"/>
      <c r="WRT85" s="381"/>
      <c r="WRU85" s="381"/>
      <c r="WRV85" s="382"/>
      <c r="WRW85" s="383"/>
      <c r="WRX85" s="383"/>
      <c r="WRY85" s="383"/>
      <c r="WRZ85" s="383"/>
      <c r="WSA85" s="383"/>
      <c r="WSB85" s="383"/>
      <c r="WSC85" s="380"/>
      <c r="WSD85" s="376"/>
      <c r="WSE85" s="376"/>
      <c r="WSF85" s="381"/>
      <c r="WSG85" s="381"/>
      <c r="WSH85" s="382"/>
      <c r="WSI85" s="383"/>
      <c r="WSJ85" s="383"/>
      <c r="WSK85" s="383"/>
      <c r="WSL85" s="383"/>
      <c r="WSM85" s="383"/>
      <c r="WSN85" s="383"/>
      <c r="WSO85" s="380"/>
      <c r="WSP85" s="376"/>
      <c r="WSQ85" s="376"/>
      <c r="WSR85" s="381"/>
      <c r="WSS85" s="381"/>
      <c r="WST85" s="382"/>
      <c r="WSU85" s="383"/>
      <c r="WSV85" s="383"/>
      <c r="WSW85" s="383"/>
      <c r="WSX85" s="383"/>
      <c r="WSY85" s="383"/>
      <c r="WSZ85" s="383"/>
      <c r="WTA85" s="380"/>
      <c r="WTB85" s="376"/>
      <c r="WTC85" s="376"/>
      <c r="WTD85" s="381"/>
      <c r="WTE85" s="381"/>
      <c r="WTF85" s="382"/>
      <c r="WTG85" s="383"/>
      <c r="WTH85" s="383"/>
      <c r="WTI85" s="383"/>
      <c r="WTJ85" s="383"/>
      <c r="WTK85" s="383"/>
      <c r="WTL85" s="383"/>
      <c r="WTM85" s="380"/>
      <c r="WTN85" s="376"/>
      <c r="WTO85" s="376"/>
      <c r="WTP85" s="381"/>
      <c r="WTQ85" s="381"/>
      <c r="WTR85" s="382"/>
      <c r="WTS85" s="383"/>
      <c r="WTT85" s="383"/>
      <c r="WTU85" s="383"/>
      <c r="WTV85" s="383"/>
      <c r="WTW85" s="383"/>
      <c r="WTX85" s="383"/>
      <c r="WTY85" s="380"/>
      <c r="WTZ85" s="376"/>
      <c r="WUA85" s="376"/>
      <c r="WUB85" s="381"/>
      <c r="WUC85" s="381"/>
      <c r="WUD85" s="382"/>
      <c r="WUE85" s="383"/>
      <c r="WUF85" s="383"/>
      <c r="WUG85" s="383"/>
      <c r="WUH85" s="383"/>
      <c r="WUI85" s="383"/>
      <c r="WUJ85" s="383"/>
      <c r="WUK85" s="380"/>
      <c r="WUL85" s="376"/>
      <c r="WUM85" s="376"/>
      <c r="WUN85" s="381"/>
      <c r="WUO85" s="381"/>
      <c r="WUP85" s="382"/>
      <c r="WUQ85" s="383"/>
      <c r="WUR85" s="383"/>
      <c r="WUS85" s="383"/>
      <c r="WUT85" s="383"/>
      <c r="WUU85" s="383"/>
      <c r="WUV85" s="383"/>
      <c r="WUW85" s="380"/>
      <c r="WUX85" s="376"/>
      <c r="WUY85" s="376"/>
      <c r="WUZ85" s="381"/>
      <c r="WVA85" s="381"/>
      <c r="WVB85" s="382"/>
      <c r="WVC85" s="383"/>
      <c r="WVD85" s="383"/>
      <c r="WVE85" s="383"/>
      <c r="WVF85" s="383"/>
      <c r="WVG85" s="383"/>
      <c r="WVH85" s="383"/>
      <c r="WVI85" s="380"/>
      <c r="WVJ85" s="376"/>
      <c r="WVK85" s="376"/>
      <c r="WVL85" s="381"/>
      <c r="WVM85" s="381"/>
      <c r="WVN85" s="382"/>
      <c r="WVO85" s="383"/>
      <c r="WVP85" s="383"/>
      <c r="WVQ85" s="383"/>
      <c r="WVR85" s="383"/>
      <c r="WVS85" s="383"/>
      <c r="WVT85" s="383"/>
      <c r="WVU85" s="380"/>
      <c r="WVV85" s="376"/>
      <c r="WVW85" s="376"/>
      <c r="WVX85" s="381"/>
      <c r="WVY85" s="381"/>
      <c r="WVZ85" s="382"/>
      <c r="WWA85" s="383"/>
      <c r="WWB85" s="383"/>
      <c r="WWC85" s="383"/>
      <c r="WWD85" s="383"/>
      <c r="WWE85" s="383"/>
      <c r="WWF85" s="383"/>
      <c r="WWG85" s="380"/>
      <c r="WWH85" s="376"/>
      <c r="WWI85" s="376"/>
      <c r="WWJ85" s="381"/>
      <c r="WWK85" s="381"/>
      <c r="WWL85" s="382"/>
      <c r="WWM85" s="383"/>
      <c r="WWN85" s="383"/>
      <c r="WWO85" s="383"/>
      <c r="WWP85" s="383"/>
      <c r="WWQ85" s="383"/>
      <c r="WWR85" s="383"/>
      <c r="WWS85" s="380"/>
      <c r="WWT85" s="376"/>
      <c r="WWU85" s="376"/>
      <c r="WWV85" s="381"/>
      <c r="WWW85" s="381"/>
      <c r="WWX85" s="382"/>
      <c r="WWY85" s="383"/>
      <c r="WWZ85" s="383"/>
      <c r="WXA85" s="383"/>
      <c r="WXB85" s="383"/>
      <c r="WXC85" s="383"/>
      <c r="WXD85" s="383"/>
      <c r="WXE85" s="380"/>
      <c r="WXF85" s="376"/>
      <c r="WXG85" s="376"/>
      <c r="WXH85" s="381"/>
      <c r="WXI85" s="381"/>
      <c r="WXJ85" s="382"/>
      <c r="WXK85" s="383"/>
      <c r="WXL85" s="383"/>
      <c r="WXM85" s="383"/>
      <c r="WXN85" s="383"/>
      <c r="WXO85" s="383"/>
      <c r="WXP85" s="383"/>
      <c r="WXQ85" s="380"/>
      <c r="WXR85" s="376"/>
      <c r="WXS85" s="376"/>
      <c r="WXT85" s="381"/>
      <c r="WXU85" s="381"/>
      <c r="WXV85" s="382"/>
      <c r="WXW85" s="383"/>
      <c r="WXX85" s="383"/>
      <c r="WXY85" s="383"/>
      <c r="WXZ85" s="383"/>
      <c r="WYA85" s="383"/>
      <c r="WYB85" s="383"/>
      <c r="WYC85" s="380"/>
      <c r="WYD85" s="376"/>
      <c r="WYE85" s="376"/>
      <c r="WYF85" s="381"/>
      <c r="WYG85" s="381"/>
      <c r="WYH85" s="382"/>
      <c r="WYI85" s="383"/>
      <c r="WYJ85" s="383"/>
      <c r="WYK85" s="383"/>
      <c r="WYL85" s="383"/>
      <c r="WYM85" s="383"/>
      <c r="WYN85" s="383"/>
      <c r="WYO85" s="380"/>
      <c r="WYP85" s="376"/>
      <c r="WYQ85" s="376"/>
      <c r="WYR85" s="381"/>
      <c r="WYS85" s="381"/>
      <c r="WYT85" s="382"/>
      <c r="WYU85" s="383"/>
      <c r="WYV85" s="383"/>
      <c r="WYW85" s="383"/>
      <c r="WYX85" s="383"/>
      <c r="WYY85" s="383"/>
      <c r="WYZ85" s="383"/>
      <c r="WZA85" s="380"/>
      <c r="WZB85" s="376"/>
      <c r="WZC85" s="376"/>
      <c r="WZD85" s="381"/>
      <c r="WZE85" s="381"/>
      <c r="WZF85" s="382"/>
      <c r="WZG85" s="383"/>
      <c r="WZH85" s="383"/>
      <c r="WZI85" s="383"/>
      <c r="WZJ85" s="383"/>
      <c r="WZK85" s="383"/>
      <c r="WZL85" s="383"/>
      <c r="WZM85" s="380"/>
      <c r="WZN85" s="376"/>
      <c r="WZO85" s="376"/>
      <c r="WZP85" s="381"/>
      <c r="WZQ85" s="381"/>
      <c r="WZR85" s="382"/>
      <c r="WZS85" s="383"/>
      <c r="WZT85" s="383"/>
      <c r="WZU85" s="383"/>
      <c r="WZV85" s="383"/>
      <c r="WZW85" s="383"/>
      <c r="WZX85" s="383"/>
      <c r="WZY85" s="380"/>
      <c r="WZZ85" s="376"/>
      <c r="XAA85" s="376"/>
      <c r="XAB85" s="381"/>
      <c r="XAC85" s="381"/>
      <c r="XAD85" s="382"/>
      <c r="XAE85" s="383"/>
      <c r="XAF85" s="383"/>
      <c r="XAG85" s="383"/>
      <c r="XAH85" s="383"/>
      <c r="XAI85" s="383"/>
      <c r="XAJ85" s="383"/>
      <c r="XAK85" s="380"/>
      <c r="XAL85" s="376"/>
      <c r="XAM85" s="376"/>
      <c r="XAN85" s="381"/>
      <c r="XAO85" s="381"/>
      <c r="XAP85" s="382"/>
      <c r="XAQ85" s="383"/>
      <c r="XAR85" s="383"/>
      <c r="XAS85" s="383"/>
      <c r="XAT85" s="383"/>
      <c r="XAU85" s="383"/>
      <c r="XAV85" s="383"/>
      <c r="XAW85" s="380"/>
      <c r="XAX85" s="376"/>
      <c r="XAY85" s="376"/>
      <c r="XAZ85" s="381"/>
      <c r="XBA85" s="381"/>
      <c r="XBB85" s="382"/>
      <c r="XBC85" s="383"/>
      <c r="XBD85" s="383"/>
      <c r="XBE85" s="383"/>
      <c r="XBF85" s="383"/>
      <c r="XBG85" s="383"/>
      <c r="XBH85" s="383"/>
      <c r="XBI85" s="380"/>
      <c r="XBJ85" s="376"/>
      <c r="XBK85" s="376"/>
      <c r="XBL85" s="381"/>
      <c r="XBM85" s="381"/>
      <c r="XBN85" s="382"/>
      <c r="XBO85" s="383"/>
      <c r="XBP85" s="383"/>
      <c r="XBQ85" s="383"/>
      <c r="XBR85" s="383"/>
      <c r="XBS85" s="383"/>
      <c r="XBT85" s="383"/>
      <c r="XBU85" s="380"/>
      <c r="XBV85" s="376"/>
      <c r="XBW85" s="376"/>
      <c r="XBX85" s="381"/>
      <c r="XBY85" s="381"/>
      <c r="XBZ85" s="382"/>
      <c r="XCA85" s="383"/>
      <c r="XCB85" s="383"/>
      <c r="XCC85" s="383"/>
      <c r="XCD85" s="383"/>
      <c r="XCE85" s="383"/>
      <c r="XCF85" s="383"/>
      <c r="XCG85" s="380"/>
      <c r="XCH85" s="376"/>
      <c r="XCI85" s="376"/>
      <c r="XCJ85" s="381"/>
      <c r="XCK85" s="381"/>
      <c r="XCL85" s="382"/>
      <c r="XCM85" s="383"/>
      <c r="XCN85" s="383"/>
      <c r="XCO85" s="383"/>
      <c r="XCP85" s="383"/>
      <c r="XCQ85" s="383"/>
      <c r="XCR85" s="383"/>
      <c r="XCS85" s="380"/>
      <c r="XCT85" s="376"/>
      <c r="XCU85" s="376"/>
      <c r="XCV85" s="381"/>
      <c r="XCW85" s="381"/>
      <c r="XCX85" s="382"/>
      <c r="XCY85" s="383"/>
      <c r="XCZ85" s="383"/>
      <c r="XDA85" s="383"/>
      <c r="XDB85" s="383"/>
      <c r="XDC85" s="383"/>
      <c r="XDD85" s="383"/>
      <c r="XDE85" s="380"/>
      <c r="XDF85" s="376"/>
      <c r="XDG85" s="376"/>
      <c r="XDH85" s="381"/>
      <c r="XDI85" s="381"/>
      <c r="XDJ85" s="382"/>
      <c r="XDK85" s="383"/>
      <c r="XDL85" s="383"/>
      <c r="XDM85" s="383"/>
      <c r="XDN85" s="383"/>
      <c r="XDO85" s="383"/>
      <c r="XDP85" s="383"/>
      <c r="XDQ85" s="380"/>
      <c r="XDR85" s="376"/>
      <c r="XDS85" s="376"/>
      <c r="XDT85" s="381"/>
      <c r="XDU85" s="381"/>
      <c r="XDV85" s="382"/>
      <c r="XDW85" s="383"/>
      <c r="XDX85" s="383"/>
      <c r="XDY85" s="383"/>
      <c r="XDZ85" s="383"/>
      <c r="XEA85" s="383"/>
      <c r="XEB85" s="383"/>
      <c r="XEC85" s="380"/>
      <c r="XED85" s="376"/>
      <c r="XEE85" s="376"/>
      <c r="XEF85" s="381"/>
      <c r="XEG85" s="381"/>
      <c r="XEH85" s="382"/>
      <c r="XEI85" s="383"/>
      <c r="XEJ85" s="383"/>
      <c r="XEK85" s="383"/>
      <c r="XEL85" s="383"/>
      <c r="XEM85" s="383"/>
      <c r="XEN85" s="383"/>
      <c r="XEO85" s="380"/>
      <c r="XEP85" s="376"/>
      <c r="XEQ85" s="376"/>
      <c r="XER85" s="381"/>
      <c r="XES85" s="381"/>
      <c r="XET85" s="382"/>
      <c r="XEU85" s="383"/>
      <c r="XEV85" s="383"/>
      <c r="XEW85" s="383"/>
      <c r="XEX85" s="383"/>
      <c r="XEY85" s="383"/>
      <c r="XEZ85" s="383"/>
      <c r="XFA85" s="380"/>
      <c r="XFB85" s="376"/>
      <c r="XFC85" s="376"/>
      <c r="XFD85" s="381"/>
    </row>
    <row r="86" spans="1:16384" outlineLevel="1">
      <c r="A86" s="403" t="s">
        <v>1380</v>
      </c>
      <c r="B86" s="404" t="s">
        <v>1338</v>
      </c>
      <c r="C86" s="404" t="s">
        <v>1381</v>
      </c>
      <c r="D86" s="405">
        <v>45877</v>
      </c>
      <c r="E86" s="405">
        <v>45877</v>
      </c>
      <c r="F86" s="411">
        <f>'CR FIN R$'!F80/'CR FIN R$'!$F$2</f>
        <v>7.0542172330529274E-3</v>
      </c>
      <c r="G86" s="413"/>
      <c r="H86" s="413"/>
      <c r="I86" s="413"/>
      <c r="J86" s="413"/>
      <c r="K86" s="412"/>
      <c r="L86" s="412">
        <f>F86</f>
        <v>7.0542172330529274E-3</v>
      </c>
    </row>
    <row r="87" spans="1:16384" outlineLevel="1">
      <c r="A87" s="403" t="s">
        <v>1382</v>
      </c>
      <c r="B87" s="404" t="s">
        <v>1338</v>
      </c>
      <c r="C87" s="404" t="s">
        <v>1383</v>
      </c>
      <c r="D87" s="405">
        <v>45875</v>
      </c>
      <c r="E87" s="405">
        <v>45875</v>
      </c>
      <c r="F87" s="411">
        <f>'CR FIN R$'!F81/'CR FIN R$'!$F$2</f>
        <v>8.6738028056086974E-3</v>
      </c>
      <c r="G87" s="413"/>
      <c r="H87" s="413"/>
      <c r="I87" s="413"/>
      <c r="J87" s="413"/>
      <c r="K87" s="412"/>
      <c r="L87" s="412">
        <f>F87</f>
        <v>8.6738028056086974E-3</v>
      </c>
    </row>
    <row r="88" spans="1:16384">
      <c r="F88" s="379"/>
      <c r="G88" s="385"/>
      <c r="H88" s="385"/>
      <c r="I88" s="385"/>
      <c r="J88" s="385"/>
      <c r="K88" s="385"/>
      <c r="L88" s="385"/>
    </row>
    <row r="89" spans="1:16384">
      <c r="F89" s="379"/>
      <c r="G89" s="385"/>
      <c r="H89" s="385"/>
      <c r="I89" s="385"/>
      <c r="J89" s="385"/>
      <c r="K89" s="385"/>
      <c r="L89" s="385"/>
    </row>
  </sheetData>
  <pageMargins left="0.51181102362204722" right="0.31496062992125984" top="0.39370078740157483" bottom="0.39370078740157483" header="0.31496062992125984" footer="0.31496062992125984"/>
  <pageSetup paperSize="9" orientation="landscape" r:id="rId1"/>
  <headerFooter>
    <oddFooter>&amp;C&amp;P de &amp;N&amp;R&amp;D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15" sqref="A15:C15"/>
    </sheetView>
  </sheetViews>
  <sheetFormatPr defaultColWidth="14.44140625" defaultRowHeight="15" customHeight="1"/>
  <cols>
    <col min="1" max="1" width="8.6640625" customWidth="1"/>
    <col min="2" max="2" width="24.44140625" customWidth="1"/>
    <col min="3" max="3" width="13.109375" customWidth="1"/>
    <col min="4" max="4" width="16.33203125" customWidth="1"/>
    <col min="5" max="26" width="8.6640625" customWidth="1"/>
  </cols>
  <sheetData>
    <row r="1" spans="1:26" ht="13.5" customHeight="1">
      <c r="A1" s="513" t="s">
        <v>37</v>
      </c>
      <c r="B1" s="514"/>
      <c r="C1" s="514"/>
      <c r="D1" s="515"/>
    </row>
    <row r="2" spans="1:26" ht="13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>
      <c r="A3" s="513" t="s">
        <v>38</v>
      </c>
      <c r="B3" s="515"/>
      <c r="C3" s="11" t="s">
        <v>1469</v>
      </c>
      <c r="D3" s="11" t="s">
        <v>40</v>
      </c>
    </row>
    <row r="4" spans="1:26" ht="13.5" customHeight="1">
      <c r="A4" s="12" t="s">
        <v>41</v>
      </c>
      <c r="B4" s="13" t="s">
        <v>42</v>
      </c>
      <c r="C4" s="14">
        <v>5.5E-2</v>
      </c>
      <c r="D4" s="15">
        <v>5.5E-2</v>
      </c>
    </row>
    <row r="5" spans="1:26" ht="13.5" customHeight="1">
      <c r="A5" s="16" t="s">
        <v>43</v>
      </c>
      <c r="B5" s="17" t="s">
        <v>44</v>
      </c>
      <c r="C5" s="18">
        <v>1.2699999999999999E-2</v>
      </c>
      <c r="D5" s="19">
        <v>1.2699999999999999E-2</v>
      </c>
    </row>
    <row r="6" spans="1:26" ht="13.5" customHeight="1">
      <c r="A6" s="16" t="s">
        <v>45</v>
      </c>
      <c r="B6" s="17" t="s">
        <v>46</v>
      </c>
      <c r="C6" s="18">
        <v>0.01</v>
      </c>
      <c r="D6" s="19">
        <v>0.01</v>
      </c>
    </row>
    <row r="7" spans="1:26" ht="13.5" customHeight="1">
      <c r="A7" s="16" t="s">
        <v>47</v>
      </c>
      <c r="B7" s="17" t="s">
        <v>48</v>
      </c>
      <c r="C7" s="18">
        <v>1.3899999999999999E-2</v>
      </c>
      <c r="D7" s="19">
        <v>1.3899999999999999E-2</v>
      </c>
    </row>
    <row r="8" spans="1:26" ht="13.5" customHeight="1">
      <c r="A8" s="16" t="s">
        <v>49</v>
      </c>
      <c r="B8" s="17" t="s">
        <v>50</v>
      </c>
      <c r="C8" s="18">
        <v>8.9599999999999999E-2</v>
      </c>
      <c r="D8" s="19">
        <v>8.9599999999999999E-2</v>
      </c>
    </row>
    <row r="9" spans="1:26" ht="13.5" customHeight="1">
      <c r="A9" s="516" t="s">
        <v>51</v>
      </c>
      <c r="B9" s="17" t="s">
        <v>52</v>
      </c>
      <c r="C9" s="18">
        <v>6.6500000000000004E-2</v>
      </c>
      <c r="D9" s="19">
        <v>6.6500000000000004E-2</v>
      </c>
    </row>
    <row r="10" spans="1:26" ht="13.5" customHeight="1">
      <c r="A10" s="517"/>
      <c r="B10" s="20" t="s">
        <v>53</v>
      </c>
      <c r="C10" s="21">
        <v>4.4999999999999998E-2</v>
      </c>
      <c r="D10" s="22">
        <v>4.4999999999999998E-2</v>
      </c>
    </row>
    <row r="11" spans="1:26" ht="13.5" customHeight="1">
      <c r="A11" s="23"/>
      <c r="B11" s="23"/>
      <c r="C11" s="23"/>
      <c r="D11" s="23"/>
    </row>
    <row r="12" spans="1:26" ht="13.5" customHeight="1">
      <c r="A12" s="23"/>
      <c r="B12" s="23"/>
      <c r="C12" s="24" t="s">
        <v>54</v>
      </c>
      <c r="D12" s="25">
        <v>0.34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>
      <c r="A13" s="26" t="s">
        <v>55</v>
      </c>
      <c r="B13" s="23"/>
      <c r="C13" s="23"/>
      <c r="D13" s="23"/>
    </row>
    <row r="14" spans="1:26" ht="13.5" customHeight="1">
      <c r="A14" s="23"/>
      <c r="B14" s="23"/>
      <c r="C14" s="23"/>
      <c r="D14" s="23"/>
    </row>
    <row r="15" spans="1:26" ht="13.5" customHeight="1">
      <c r="A15" s="518"/>
      <c r="B15" s="510"/>
      <c r="C15" s="510"/>
      <c r="D15" s="23"/>
    </row>
    <row r="16" spans="1:26" ht="13.5" customHeight="1">
      <c r="A16" s="518"/>
      <c r="B16" s="510"/>
      <c r="C16" s="510"/>
      <c r="D16" s="23"/>
    </row>
    <row r="17" spans="1:4" ht="13.5" customHeight="1">
      <c r="A17" s="23"/>
      <c r="B17" s="23"/>
      <c r="C17" s="23"/>
      <c r="D17" s="23"/>
    </row>
    <row r="18" spans="1:4" ht="13.5" customHeight="1">
      <c r="A18" s="23"/>
      <c r="B18" s="23"/>
      <c r="C18" s="23"/>
      <c r="D18" s="23"/>
    </row>
    <row r="19" spans="1:4" ht="13.5" customHeight="1">
      <c r="A19" s="23"/>
      <c r="B19" s="23"/>
      <c r="C19" s="23"/>
      <c r="D19" s="23"/>
    </row>
    <row r="20" spans="1:4" ht="13.5" customHeight="1">
      <c r="A20" s="23"/>
      <c r="B20" s="23"/>
      <c r="C20" s="23"/>
      <c r="D20" s="23"/>
    </row>
    <row r="21" spans="1:4" ht="13.5" customHeight="1">
      <c r="A21" s="23"/>
      <c r="B21" s="23"/>
      <c r="C21" s="23"/>
      <c r="D21" s="23"/>
    </row>
    <row r="22" spans="1:4" ht="13.5" customHeight="1"/>
    <row r="23" spans="1:4" ht="13.5" customHeight="1"/>
    <row r="24" spans="1:4" ht="13.5" customHeight="1"/>
    <row r="25" spans="1:4" ht="13.5" customHeight="1"/>
    <row r="26" spans="1:4" ht="13.5" customHeight="1"/>
    <row r="27" spans="1:4" ht="13.5" customHeight="1">
      <c r="A27" s="509"/>
      <c r="B27" s="510"/>
      <c r="C27" s="510"/>
    </row>
    <row r="28" spans="1:4" ht="13.5" customHeight="1">
      <c r="A28" s="511"/>
      <c r="B28" s="510"/>
      <c r="C28" s="510"/>
    </row>
    <row r="29" spans="1:4" ht="13.5" customHeight="1">
      <c r="A29" s="512"/>
      <c r="B29" s="510"/>
      <c r="C29" s="510"/>
    </row>
    <row r="30" spans="1:4" ht="13.5" customHeight="1"/>
    <row r="31" spans="1:4" ht="13.5" customHeight="1"/>
    <row r="32" spans="1:4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8">
    <mergeCell ref="A27:C27"/>
    <mergeCell ref="A28:C28"/>
    <mergeCell ref="A29:C29"/>
    <mergeCell ref="A1:D1"/>
    <mergeCell ref="A3:B3"/>
    <mergeCell ref="A9:A10"/>
    <mergeCell ref="A15:C15"/>
    <mergeCell ref="A16:C16"/>
  </mergeCells>
  <pageMargins left="0.511811024" right="0.511811024" top="0.78740157499999996" bottom="0.78740157499999996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4140625" defaultRowHeight="15" customHeight="1" outlineLevelRow="6"/>
  <cols>
    <col min="1" max="1" width="2.88671875" customWidth="1"/>
    <col min="2" max="2" width="9.6640625" customWidth="1"/>
    <col min="3" max="3" width="8.109375" hidden="1" customWidth="1"/>
    <col min="4" max="4" width="7.109375" hidden="1" customWidth="1"/>
    <col min="5" max="5" width="15.6640625" hidden="1" customWidth="1"/>
    <col min="6" max="6" width="15.33203125" hidden="1" customWidth="1"/>
    <col min="7" max="7" width="75.5546875" customWidth="1"/>
    <col min="8" max="8" width="11.5546875" customWidth="1"/>
    <col min="9" max="9" width="12.109375" customWidth="1"/>
    <col min="10" max="10" width="20.88671875" customWidth="1"/>
    <col min="11" max="11" width="20.6640625" customWidth="1"/>
    <col min="12" max="12" width="9.109375" customWidth="1"/>
    <col min="13" max="15" width="20.88671875" customWidth="1"/>
    <col min="16" max="26" width="9.109375" customWidth="1"/>
  </cols>
  <sheetData>
    <row r="1" spans="1:26" ht="17.399999999999999">
      <c r="A1" s="2"/>
      <c r="B1" s="27" t="s">
        <v>56</v>
      </c>
      <c r="C1" s="27"/>
      <c r="D1" s="28"/>
      <c r="E1" s="28"/>
      <c r="F1" s="28"/>
      <c r="G1" s="29"/>
      <c r="H1" s="30"/>
      <c r="I1" s="31"/>
      <c r="J1" s="32"/>
      <c r="K1" s="33"/>
      <c r="L1" s="2"/>
      <c r="M1" s="32"/>
      <c r="N1" s="32"/>
      <c r="O1" s="3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399999999999999">
      <c r="A2" s="2"/>
      <c r="B2" s="1" t="e">
        <f>OBJETO</f>
        <v>#REF!</v>
      </c>
      <c r="C2" s="34"/>
      <c r="D2" s="35"/>
      <c r="E2" s="35"/>
      <c r="F2" s="35"/>
      <c r="G2" s="36"/>
      <c r="H2" s="37"/>
      <c r="I2" s="38"/>
      <c r="J2" s="39"/>
      <c r="K2" s="40"/>
      <c r="L2" s="2"/>
      <c r="M2" s="39"/>
      <c r="N2" s="39"/>
      <c r="O2" s="39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8.25" customHeight="1">
      <c r="A3" s="3"/>
      <c r="B3" s="41"/>
      <c r="C3" s="41"/>
      <c r="D3" s="41"/>
      <c r="E3" s="41"/>
      <c r="F3" s="41"/>
      <c r="G3" s="42"/>
      <c r="H3" s="6"/>
      <c r="I3" s="43"/>
      <c r="J3" s="44"/>
      <c r="K3" s="45"/>
      <c r="L3" s="4"/>
      <c r="M3" s="44"/>
      <c r="N3" s="44"/>
      <c r="O3" s="4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8">
      <c r="A4" s="2"/>
      <c r="B4" s="46" t="s">
        <v>13</v>
      </c>
      <c r="C4" s="47"/>
      <c r="D4" s="47" t="s">
        <v>57</v>
      </c>
      <c r="E4" s="47" t="s">
        <v>14</v>
      </c>
      <c r="F4" s="47" t="s">
        <v>15</v>
      </c>
      <c r="G4" s="48" t="s">
        <v>16</v>
      </c>
      <c r="H4" s="47" t="s">
        <v>58</v>
      </c>
      <c r="I4" s="49" t="s">
        <v>17</v>
      </c>
      <c r="J4" s="50" t="s">
        <v>59</v>
      </c>
      <c r="K4" s="51" t="s">
        <v>18</v>
      </c>
      <c r="L4" s="2"/>
      <c r="M4" s="50" t="s">
        <v>60</v>
      </c>
      <c r="N4" s="50" t="s">
        <v>61</v>
      </c>
      <c r="O4" s="50" t="s">
        <v>62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8">
      <c r="A5" s="52"/>
      <c r="B5" s="53" t="s">
        <v>63</v>
      </c>
      <c r="C5" s="54"/>
      <c r="D5" s="54"/>
      <c r="E5" s="55"/>
      <c r="F5" s="55"/>
      <c r="G5" s="56" t="s">
        <v>64</v>
      </c>
      <c r="H5" s="54"/>
      <c r="I5" s="57"/>
      <c r="J5" s="58"/>
      <c r="K5" s="59"/>
      <c r="L5" s="52"/>
      <c r="M5" s="58"/>
      <c r="N5" s="58"/>
      <c r="O5" s="58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13.8" outlineLevel="2">
      <c r="A6" s="52"/>
      <c r="B6" s="60" t="s">
        <v>65</v>
      </c>
      <c r="C6" s="61"/>
      <c r="D6" s="61"/>
      <c r="E6" s="62"/>
      <c r="F6" s="62"/>
      <c r="G6" s="63" t="s">
        <v>66</v>
      </c>
      <c r="H6" s="61"/>
      <c r="I6" s="64"/>
      <c r="J6" s="65"/>
      <c r="K6" s="66"/>
      <c r="L6" s="4"/>
      <c r="M6" s="65" t="s">
        <v>67</v>
      </c>
      <c r="N6" s="65" t="s">
        <v>68</v>
      </c>
      <c r="O6" s="65" t="s">
        <v>69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8" outlineLevel="4">
      <c r="A7" s="4"/>
      <c r="B7" s="67" t="s">
        <v>70</v>
      </c>
      <c r="C7" s="68" t="str">
        <f>B7</f>
        <v>1.2.2</v>
      </c>
      <c r="D7" s="69" t="s">
        <v>71</v>
      </c>
      <c r="E7" s="70" t="s">
        <v>72</v>
      </c>
      <c r="F7" s="70" t="s">
        <v>73</v>
      </c>
      <c r="G7" s="71" t="s">
        <v>74</v>
      </c>
      <c r="H7" s="72" t="s">
        <v>75</v>
      </c>
      <c r="I7" s="73">
        <f>VLOOKUP(D7,'MEMÓRIAS DE CÁLCULO'!L:M,2,0)</f>
        <v>3.67</v>
      </c>
      <c r="J7" s="74">
        <f>SUMIF(C8:C55,C7,K8:K55)</f>
        <v>1006.4166666666666</v>
      </c>
      <c r="K7" s="75">
        <f t="shared" ref="K7:K10" si="0">J7*I7</f>
        <v>3693.5491666666667</v>
      </c>
      <c r="L7" s="4"/>
      <c r="M7" s="74"/>
      <c r="N7" s="74"/>
      <c r="O7" s="7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8" outlineLevel="5">
      <c r="A8" s="4"/>
      <c r="B8" s="76" t="str">
        <f t="shared" ref="B8:C8" si="1">B7</f>
        <v>1.2.2</v>
      </c>
      <c r="C8" s="77" t="str">
        <f t="shared" si="1"/>
        <v>1.2.2</v>
      </c>
      <c r="D8" s="78"/>
      <c r="E8" s="79" t="s">
        <v>72</v>
      </c>
      <c r="F8" s="80"/>
      <c r="G8" s="81" t="s">
        <v>76</v>
      </c>
      <c r="H8" s="82" t="s">
        <v>75</v>
      </c>
      <c r="I8" s="83">
        <v>1</v>
      </c>
      <c r="J8" s="84">
        <f>AVERAGE(M8:O8)</f>
        <v>1006.4166666666666</v>
      </c>
      <c r="K8" s="85">
        <f t="shared" si="0"/>
        <v>1006.4166666666666</v>
      </c>
      <c r="L8" s="4"/>
      <c r="M8" s="84">
        <v>710</v>
      </c>
      <c r="N8" s="84">
        <v>1410.25</v>
      </c>
      <c r="O8" s="84">
        <v>899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8" outlineLevel="4">
      <c r="A9" s="4"/>
      <c r="B9" s="67" t="s">
        <v>77</v>
      </c>
      <c r="C9" s="68" t="str">
        <f>B9</f>
        <v>1.2.3</v>
      </c>
      <c r="D9" s="69" t="s">
        <v>78</v>
      </c>
      <c r="E9" s="70" t="s">
        <v>72</v>
      </c>
      <c r="F9" s="70" t="s">
        <v>79</v>
      </c>
      <c r="G9" s="71" t="s">
        <v>80</v>
      </c>
      <c r="H9" s="72" t="s">
        <v>75</v>
      </c>
      <c r="I9" s="73">
        <f>VLOOKUP(D9,'MEMÓRIAS DE CÁLCULO'!L:M,2,0)</f>
        <v>4.12</v>
      </c>
      <c r="J9" s="74">
        <f>SUMIF(C10:C55,C9,K10:K55)</f>
        <v>2054.0333333333333</v>
      </c>
      <c r="K9" s="75">
        <f t="shared" si="0"/>
        <v>8462.6173333333336</v>
      </c>
      <c r="L9" s="4"/>
      <c r="M9" s="74"/>
      <c r="N9" s="74"/>
      <c r="O9" s="7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8" outlineLevel="5">
      <c r="A10" s="4"/>
      <c r="B10" s="76" t="str">
        <f t="shared" ref="B10:C10" si="2">B9</f>
        <v>1.2.3</v>
      </c>
      <c r="C10" s="77" t="str">
        <f t="shared" si="2"/>
        <v>1.2.3</v>
      </c>
      <c r="D10" s="78"/>
      <c r="E10" s="79" t="s">
        <v>72</v>
      </c>
      <c r="F10" s="80"/>
      <c r="G10" s="81" t="s">
        <v>81</v>
      </c>
      <c r="H10" s="82" t="s">
        <v>75</v>
      </c>
      <c r="I10" s="83">
        <v>1</v>
      </c>
      <c r="J10" s="84">
        <f>AVERAGE(M10:O10)</f>
        <v>2054.0333333333333</v>
      </c>
      <c r="K10" s="85">
        <f t="shared" si="0"/>
        <v>2054.0333333333333</v>
      </c>
      <c r="L10" s="4"/>
      <c r="M10" s="84">
        <v>995</v>
      </c>
      <c r="N10" s="84">
        <v>1667.1</v>
      </c>
      <c r="O10" s="84">
        <v>3500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8" outlineLevel="2">
      <c r="A11" s="52"/>
      <c r="B11" s="60" t="s">
        <v>82</v>
      </c>
      <c r="C11" s="61"/>
      <c r="D11" s="61"/>
      <c r="E11" s="62"/>
      <c r="F11" s="62"/>
      <c r="G11" s="63" t="s">
        <v>83</v>
      </c>
      <c r="H11" s="61"/>
      <c r="I11" s="64"/>
      <c r="J11" s="65"/>
      <c r="K11" s="66"/>
      <c r="L11" s="4"/>
      <c r="M11" s="65" t="s">
        <v>67</v>
      </c>
      <c r="N11" s="65" t="s">
        <v>68</v>
      </c>
      <c r="O11" s="65" t="s">
        <v>69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8" outlineLevel="4">
      <c r="A12" s="4"/>
      <c r="B12" s="67" t="s">
        <v>84</v>
      </c>
      <c r="C12" s="68" t="str">
        <f>B12</f>
        <v>1.5.4</v>
      </c>
      <c r="D12" s="69" t="s">
        <v>85</v>
      </c>
      <c r="E12" s="70" t="s">
        <v>72</v>
      </c>
      <c r="F12" s="70" t="s">
        <v>86</v>
      </c>
      <c r="G12" s="71" t="s">
        <v>87</v>
      </c>
      <c r="H12" s="72" t="s">
        <v>88</v>
      </c>
      <c r="I12" s="73">
        <f>VLOOKUP(D12,'MEMÓRIAS DE CÁLCULO'!L:M,2,0)</f>
        <v>1</v>
      </c>
      <c r="J12" s="74">
        <f>SUMIF(C13:C70,C12,K13:K70)</f>
        <v>3690.4966666666664</v>
      </c>
      <c r="K12" s="75">
        <f t="shared" ref="K12:K15" si="3">J12*I12</f>
        <v>3690.4966666666664</v>
      </c>
      <c r="L12" s="4"/>
      <c r="M12" s="74"/>
      <c r="N12" s="74"/>
      <c r="O12" s="7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8" outlineLevel="5">
      <c r="A13" s="4"/>
      <c r="B13" s="86" t="str">
        <f t="shared" ref="B13:C13" si="4">B12</f>
        <v>1.5.4</v>
      </c>
      <c r="C13" s="77" t="str">
        <f t="shared" si="4"/>
        <v>1.5.4</v>
      </c>
      <c r="D13" s="78"/>
      <c r="E13" s="79" t="s">
        <v>72</v>
      </c>
      <c r="F13" s="80"/>
      <c r="G13" s="81" t="s">
        <v>89</v>
      </c>
      <c r="H13" s="82" t="s">
        <v>88</v>
      </c>
      <c r="I13" s="83">
        <v>1</v>
      </c>
      <c r="J13" s="84">
        <f>AVERAGE(M13:O13)</f>
        <v>3690.4966666666664</v>
      </c>
      <c r="K13" s="85">
        <f t="shared" si="3"/>
        <v>3690.4966666666664</v>
      </c>
      <c r="L13" s="4"/>
      <c r="M13" s="84">
        <v>3950</v>
      </c>
      <c r="N13" s="84">
        <v>3621.49</v>
      </c>
      <c r="O13" s="84">
        <v>3500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8" outlineLevel="4">
      <c r="A14" s="4"/>
      <c r="B14" s="67" t="s">
        <v>90</v>
      </c>
      <c r="C14" s="68" t="str">
        <f>B14</f>
        <v>1.5.5</v>
      </c>
      <c r="D14" s="69" t="s">
        <v>91</v>
      </c>
      <c r="E14" s="70" t="s">
        <v>72</v>
      </c>
      <c r="F14" s="70" t="s">
        <v>92</v>
      </c>
      <c r="G14" s="71" t="s">
        <v>93</v>
      </c>
      <c r="H14" s="72" t="s">
        <v>88</v>
      </c>
      <c r="I14" s="73">
        <f>VLOOKUP(D14,'MEMÓRIAS DE CÁLCULO'!L:M,2,0)</f>
        <v>10</v>
      </c>
      <c r="J14" s="74">
        <f>SUMIF(C15:C70,C14,K15:K70)</f>
        <v>4073.7466666666664</v>
      </c>
      <c r="K14" s="75">
        <f t="shared" si="3"/>
        <v>40737.466666666667</v>
      </c>
      <c r="L14" s="4"/>
      <c r="M14" s="74"/>
      <c r="N14" s="74"/>
      <c r="O14" s="7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8" outlineLevel="5">
      <c r="A15" s="4"/>
      <c r="B15" s="86" t="str">
        <f t="shared" ref="B15:C15" si="5">B14</f>
        <v>1.5.5</v>
      </c>
      <c r="C15" s="77" t="str">
        <f t="shared" si="5"/>
        <v>1.5.5</v>
      </c>
      <c r="D15" s="78"/>
      <c r="E15" s="79" t="s">
        <v>72</v>
      </c>
      <c r="F15" s="80"/>
      <c r="G15" s="81" t="s">
        <v>94</v>
      </c>
      <c r="H15" s="82" t="s">
        <v>75</v>
      </c>
      <c r="I15" s="83">
        <v>1</v>
      </c>
      <c r="J15" s="84">
        <f>AVERAGE(M15:O15)</f>
        <v>4073.7466666666664</v>
      </c>
      <c r="K15" s="85">
        <f t="shared" si="3"/>
        <v>4073.7466666666664</v>
      </c>
      <c r="L15" s="4"/>
      <c r="M15" s="84">
        <v>3950</v>
      </c>
      <c r="N15" s="84">
        <v>4771.24</v>
      </c>
      <c r="O15" s="84">
        <v>3500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8" outlineLevel="2">
      <c r="A16" s="52"/>
      <c r="B16" s="60" t="s">
        <v>95</v>
      </c>
      <c r="C16" s="61"/>
      <c r="D16" s="61"/>
      <c r="E16" s="62"/>
      <c r="F16" s="62"/>
      <c r="G16" s="63" t="s">
        <v>96</v>
      </c>
      <c r="H16" s="61"/>
      <c r="I16" s="64"/>
      <c r="J16" s="65"/>
      <c r="K16" s="66"/>
      <c r="L16" s="4"/>
      <c r="M16" s="65" t="s">
        <v>97</v>
      </c>
      <c r="N16" s="65" t="s">
        <v>98</v>
      </c>
      <c r="O16" s="65" t="s">
        <v>99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8" outlineLevel="4">
      <c r="A17" s="4"/>
      <c r="B17" s="87" t="s">
        <v>100</v>
      </c>
      <c r="C17" s="88"/>
      <c r="D17" s="89"/>
      <c r="E17" s="90"/>
      <c r="F17" s="90"/>
      <c r="G17" s="91" t="s">
        <v>101</v>
      </c>
      <c r="H17" s="88"/>
      <c r="I17" s="92"/>
      <c r="J17" s="93"/>
      <c r="K17" s="94"/>
      <c r="L17" s="4"/>
      <c r="M17" s="93"/>
      <c r="N17" s="93"/>
      <c r="O17" s="93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8" outlineLevel="5">
      <c r="A18" s="4"/>
      <c r="B18" s="67" t="s">
        <v>102</v>
      </c>
      <c r="C18" s="68" t="str">
        <f>B18</f>
        <v>1.9.2.1</v>
      </c>
      <c r="D18" s="69" t="s">
        <v>103</v>
      </c>
      <c r="E18" s="70" t="s">
        <v>72</v>
      </c>
      <c r="F18" s="70" t="s">
        <v>104</v>
      </c>
      <c r="G18" s="71" t="s">
        <v>105</v>
      </c>
      <c r="H18" s="72" t="s">
        <v>88</v>
      </c>
      <c r="I18" s="73">
        <f>VLOOKUP(D18,'MEMÓRIAS DE CÁLCULO'!L:M,2,0)</f>
        <v>407</v>
      </c>
      <c r="J18" s="74">
        <f>SUMIF(C19:C90,C18,K19:K90)</f>
        <v>17.010000000000002</v>
      </c>
      <c r="K18" s="75">
        <f t="shared" ref="K18:K83" si="6">J18*I18</f>
        <v>6923.0700000000006</v>
      </c>
      <c r="L18" s="4"/>
      <c r="M18" s="74"/>
      <c r="N18" s="74"/>
      <c r="O18" s="7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8" outlineLevel="6">
      <c r="A19" s="4"/>
      <c r="B19" s="86" t="str">
        <f t="shared" ref="B19:C19" si="7">B18</f>
        <v>1.9.2.1</v>
      </c>
      <c r="C19" s="77" t="str">
        <f t="shared" si="7"/>
        <v>1.9.2.1</v>
      </c>
      <c r="D19" s="78"/>
      <c r="E19" s="80"/>
      <c r="F19" s="80"/>
      <c r="G19" s="81" t="s">
        <v>106</v>
      </c>
      <c r="H19" s="82" t="s">
        <v>88</v>
      </c>
      <c r="I19" s="83">
        <v>1</v>
      </c>
      <c r="J19" s="84">
        <f>AVERAGE(M19:O19)</f>
        <v>17.010000000000002</v>
      </c>
      <c r="K19" s="85">
        <f t="shared" si="6"/>
        <v>17.010000000000002</v>
      </c>
      <c r="L19" s="4"/>
      <c r="M19" s="84">
        <v>14.45</v>
      </c>
      <c r="N19" s="84">
        <v>19.23</v>
      </c>
      <c r="O19" s="84">
        <v>17.350000000000001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8" outlineLevel="5">
      <c r="A20" s="4"/>
      <c r="B20" s="67" t="s">
        <v>107</v>
      </c>
      <c r="C20" s="68" t="str">
        <f>B20</f>
        <v>1.9.2.2</v>
      </c>
      <c r="D20" s="69" t="s">
        <v>108</v>
      </c>
      <c r="E20" s="70" t="s">
        <v>109</v>
      </c>
      <c r="F20" s="70" t="s">
        <v>104</v>
      </c>
      <c r="G20" s="71" t="s">
        <v>105</v>
      </c>
      <c r="H20" s="72" t="s">
        <v>88</v>
      </c>
      <c r="I20" s="73">
        <f>VLOOKUP(D20,'MEMÓRIAS DE CÁLCULO'!L:M,2,0)</f>
        <v>341</v>
      </c>
      <c r="J20" s="74">
        <f>SUMIF(C21:C90,C20,K21:K90)</f>
        <v>17.010000000000002</v>
      </c>
      <c r="K20" s="75">
        <f t="shared" si="6"/>
        <v>5800.4100000000008</v>
      </c>
      <c r="L20" s="4"/>
      <c r="M20" s="74"/>
      <c r="N20" s="74"/>
      <c r="O20" s="7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outlineLevel="6">
      <c r="A21" s="4"/>
      <c r="B21" s="86" t="str">
        <f t="shared" ref="B21:C21" si="8">B20</f>
        <v>1.9.2.2</v>
      </c>
      <c r="C21" s="77" t="str">
        <f t="shared" si="8"/>
        <v>1.9.2.2</v>
      </c>
      <c r="D21" s="78"/>
      <c r="E21" s="80"/>
      <c r="F21" s="80"/>
      <c r="G21" s="81" t="s">
        <v>106</v>
      </c>
      <c r="H21" s="82" t="s">
        <v>88</v>
      </c>
      <c r="I21" s="83">
        <v>1</v>
      </c>
      <c r="J21" s="84">
        <f>AVERAGE(M21:O21)</f>
        <v>17.010000000000002</v>
      </c>
      <c r="K21" s="85">
        <f t="shared" si="6"/>
        <v>17.010000000000002</v>
      </c>
      <c r="L21" s="4"/>
      <c r="M21" s="84">
        <v>14.45</v>
      </c>
      <c r="N21" s="84">
        <v>19.23</v>
      </c>
      <c r="O21" s="84">
        <v>17.350000000000001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outlineLevel="5">
      <c r="A22" s="4"/>
      <c r="B22" s="67" t="s">
        <v>110</v>
      </c>
      <c r="C22" s="68" t="str">
        <f>B22</f>
        <v>1.9.2.3</v>
      </c>
      <c r="D22" s="69" t="s">
        <v>111</v>
      </c>
      <c r="E22" s="70" t="s">
        <v>109</v>
      </c>
      <c r="F22" s="70" t="s">
        <v>112</v>
      </c>
      <c r="G22" s="71" t="s">
        <v>113</v>
      </c>
      <c r="H22" s="72" t="s">
        <v>88</v>
      </c>
      <c r="I22" s="73">
        <f>VLOOKUP(D22,'MEMÓRIAS DE CÁLCULO'!L:M,2,0)</f>
        <v>451</v>
      </c>
      <c r="J22" s="74">
        <f>SUMIF(C23:C91,C22,K23:K91)</f>
        <v>11.956666666666669</v>
      </c>
      <c r="K22" s="75">
        <f t="shared" si="6"/>
        <v>5392.4566666666678</v>
      </c>
      <c r="L22" s="4"/>
      <c r="M22" s="74"/>
      <c r="N22" s="74"/>
      <c r="O22" s="7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outlineLevel="6">
      <c r="A23" s="4"/>
      <c r="B23" s="86" t="str">
        <f t="shared" ref="B23:C23" si="9">B22</f>
        <v>1.9.2.3</v>
      </c>
      <c r="C23" s="77" t="str">
        <f t="shared" si="9"/>
        <v>1.9.2.3</v>
      </c>
      <c r="D23" s="78"/>
      <c r="E23" s="80"/>
      <c r="F23" s="80"/>
      <c r="G23" s="81" t="s">
        <v>114</v>
      </c>
      <c r="H23" s="82" t="s">
        <v>88</v>
      </c>
      <c r="I23" s="83">
        <v>1</v>
      </c>
      <c r="J23" s="84">
        <f>AVERAGE(M23:O23)</f>
        <v>11.956666666666669</v>
      </c>
      <c r="K23" s="85">
        <f t="shared" si="6"/>
        <v>11.956666666666669</v>
      </c>
      <c r="L23" s="4"/>
      <c r="M23" s="84">
        <v>10.130000000000001</v>
      </c>
      <c r="N23" s="84">
        <v>13.58</v>
      </c>
      <c r="O23" s="84">
        <v>12.16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outlineLevel="5">
      <c r="A24" s="4"/>
      <c r="B24" s="67" t="s">
        <v>115</v>
      </c>
      <c r="C24" s="68" t="str">
        <f>B24</f>
        <v>1.9.2.4</v>
      </c>
      <c r="D24" s="69" t="s">
        <v>116</v>
      </c>
      <c r="E24" s="70" t="s">
        <v>109</v>
      </c>
      <c r="F24" s="70" t="s">
        <v>117</v>
      </c>
      <c r="G24" s="71" t="s">
        <v>118</v>
      </c>
      <c r="H24" s="72" t="s">
        <v>88</v>
      </c>
      <c r="I24" s="73">
        <f>VLOOKUP(D24,'MEMÓRIAS DE CÁLCULO'!L:M,2,0)</f>
        <v>6</v>
      </c>
      <c r="J24" s="74">
        <f>SUMIF(C25:C94,C24,K25:K94)</f>
        <v>32.75</v>
      </c>
      <c r="K24" s="75">
        <f t="shared" si="6"/>
        <v>196.5</v>
      </c>
      <c r="L24" s="4"/>
      <c r="M24" s="74"/>
      <c r="N24" s="74"/>
      <c r="O24" s="7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outlineLevel="6">
      <c r="A25" s="4"/>
      <c r="B25" s="86" t="str">
        <f t="shared" ref="B25:C25" si="10">B24</f>
        <v>1.9.2.4</v>
      </c>
      <c r="C25" s="77" t="str">
        <f t="shared" si="10"/>
        <v>1.9.2.4</v>
      </c>
      <c r="D25" s="78"/>
      <c r="E25" s="80"/>
      <c r="F25" s="80"/>
      <c r="G25" s="81" t="s">
        <v>119</v>
      </c>
      <c r="H25" s="82" t="s">
        <v>88</v>
      </c>
      <c r="I25" s="83">
        <v>1</v>
      </c>
      <c r="J25" s="84">
        <f>AVERAGE(M25:O25)</f>
        <v>32.75</v>
      </c>
      <c r="K25" s="85">
        <f t="shared" si="6"/>
        <v>32.75</v>
      </c>
      <c r="L25" s="4"/>
      <c r="M25" s="84">
        <v>27.84</v>
      </c>
      <c r="N25" s="84">
        <v>37.01</v>
      </c>
      <c r="O25" s="84">
        <v>33.4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outlineLevel="5">
      <c r="A26" s="4"/>
      <c r="B26" s="67" t="s">
        <v>120</v>
      </c>
      <c r="C26" s="68" t="str">
        <f>B26</f>
        <v>1.9.2.5</v>
      </c>
      <c r="D26" s="69" t="s">
        <v>121</v>
      </c>
      <c r="E26" s="70" t="s">
        <v>109</v>
      </c>
      <c r="F26" s="70" t="s">
        <v>122</v>
      </c>
      <c r="G26" s="71" t="s">
        <v>123</v>
      </c>
      <c r="H26" s="72" t="s">
        <v>88</v>
      </c>
      <c r="I26" s="73">
        <f>VLOOKUP(D26,'MEMÓRIAS DE CÁLCULO'!L:M,2,0)</f>
        <v>2</v>
      </c>
      <c r="J26" s="74">
        <f>SUMIF(C27:C97,C26,K27:K97)</f>
        <v>32.75</v>
      </c>
      <c r="K26" s="75">
        <f t="shared" si="6"/>
        <v>65.5</v>
      </c>
      <c r="L26" s="4"/>
      <c r="M26" s="74"/>
      <c r="N26" s="74"/>
      <c r="O26" s="7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outlineLevel="6">
      <c r="A27" s="4"/>
      <c r="B27" s="86" t="str">
        <f t="shared" ref="B27:C27" si="11">B26</f>
        <v>1.9.2.5</v>
      </c>
      <c r="C27" s="77" t="str">
        <f t="shared" si="11"/>
        <v>1.9.2.5</v>
      </c>
      <c r="D27" s="78"/>
      <c r="E27" s="80"/>
      <c r="F27" s="80"/>
      <c r="G27" s="81" t="s">
        <v>124</v>
      </c>
      <c r="H27" s="82" t="s">
        <v>88</v>
      </c>
      <c r="I27" s="83">
        <v>1</v>
      </c>
      <c r="J27" s="84">
        <f>AVERAGE(M27:O27)</f>
        <v>32.75</v>
      </c>
      <c r="K27" s="85">
        <f t="shared" si="6"/>
        <v>32.75</v>
      </c>
      <c r="L27" s="4"/>
      <c r="M27" s="84">
        <v>27.84</v>
      </c>
      <c r="N27" s="84">
        <v>37.01</v>
      </c>
      <c r="O27" s="84">
        <v>33.4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outlineLevel="5">
      <c r="A28" s="4"/>
      <c r="B28" s="67" t="s">
        <v>125</v>
      </c>
      <c r="C28" s="68" t="str">
        <f>B28</f>
        <v>1.9.2.6</v>
      </c>
      <c r="D28" s="69" t="s">
        <v>126</v>
      </c>
      <c r="E28" s="70" t="s">
        <v>109</v>
      </c>
      <c r="F28" s="70" t="s">
        <v>127</v>
      </c>
      <c r="G28" s="71" t="s">
        <v>128</v>
      </c>
      <c r="H28" s="72" t="s">
        <v>88</v>
      </c>
      <c r="I28" s="73">
        <f>VLOOKUP(D28,'MEMÓRIAS DE CÁLCULO'!L:M,2,0)</f>
        <v>19</v>
      </c>
      <c r="J28" s="74">
        <f>SUMIF(C29:C99,C28,K29:K99)</f>
        <v>21.933333333333334</v>
      </c>
      <c r="K28" s="75">
        <f t="shared" si="6"/>
        <v>416.73333333333335</v>
      </c>
      <c r="L28" s="4"/>
      <c r="M28" s="74"/>
      <c r="N28" s="74"/>
      <c r="O28" s="7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outlineLevel="6">
      <c r="A29" s="4"/>
      <c r="B29" s="86" t="str">
        <f t="shared" ref="B29:C29" si="12">B28</f>
        <v>1.9.2.6</v>
      </c>
      <c r="C29" s="77" t="str">
        <f t="shared" si="12"/>
        <v>1.9.2.6</v>
      </c>
      <c r="D29" s="78"/>
      <c r="E29" s="80"/>
      <c r="F29" s="80"/>
      <c r="G29" s="81" t="s">
        <v>129</v>
      </c>
      <c r="H29" s="82" t="s">
        <v>88</v>
      </c>
      <c r="I29" s="83">
        <v>1</v>
      </c>
      <c r="J29" s="84">
        <f>AVERAGE(M29:O29)</f>
        <v>21.933333333333334</v>
      </c>
      <c r="K29" s="85">
        <f t="shared" si="6"/>
        <v>21.933333333333334</v>
      </c>
      <c r="L29" s="4"/>
      <c r="M29" s="84">
        <v>18.64</v>
      </c>
      <c r="N29" s="84">
        <v>24.79</v>
      </c>
      <c r="O29" s="84">
        <v>22.37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outlineLevel="5">
      <c r="A30" s="4"/>
      <c r="B30" s="67" t="s">
        <v>130</v>
      </c>
      <c r="C30" s="68" t="str">
        <f>B30</f>
        <v>1.9.2.7</v>
      </c>
      <c r="D30" s="69" t="s">
        <v>131</v>
      </c>
      <c r="E30" s="70" t="s">
        <v>109</v>
      </c>
      <c r="F30" s="70" t="s">
        <v>132</v>
      </c>
      <c r="G30" s="71" t="s">
        <v>133</v>
      </c>
      <c r="H30" s="72" t="s">
        <v>88</v>
      </c>
      <c r="I30" s="73">
        <f>VLOOKUP(D30,'MEMÓRIAS DE CÁLCULO'!L:M,2,0)</f>
        <v>1</v>
      </c>
      <c r="J30" s="74">
        <f>SUMIF(C31:C102,C30,K31:K102)</f>
        <v>41.53</v>
      </c>
      <c r="K30" s="75">
        <f t="shared" si="6"/>
        <v>41.53</v>
      </c>
      <c r="L30" s="4"/>
      <c r="M30" s="74"/>
      <c r="N30" s="74"/>
      <c r="O30" s="7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outlineLevel="6">
      <c r="A31" s="4"/>
      <c r="B31" s="86" t="str">
        <f t="shared" ref="B31:C31" si="13">B30</f>
        <v>1.9.2.7</v>
      </c>
      <c r="C31" s="77" t="str">
        <f t="shared" si="13"/>
        <v>1.9.2.7</v>
      </c>
      <c r="D31" s="78"/>
      <c r="E31" s="80"/>
      <c r="F31" s="80"/>
      <c r="G31" s="81" t="s">
        <v>134</v>
      </c>
      <c r="H31" s="82" t="s">
        <v>88</v>
      </c>
      <c r="I31" s="83">
        <v>1</v>
      </c>
      <c r="J31" s="84">
        <f>AVERAGE(M31:O31)</f>
        <v>41.53</v>
      </c>
      <c r="K31" s="85">
        <f t="shared" si="6"/>
        <v>41.53</v>
      </c>
      <c r="L31" s="4"/>
      <c r="M31" s="84">
        <v>18.64</v>
      </c>
      <c r="N31" s="84">
        <v>55.69</v>
      </c>
      <c r="O31" s="84">
        <v>50.26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outlineLevel="5">
      <c r="A32" s="4"/>
      <c r="B32" s="67" t="s">
        <v>135</v>
      </c>
      <c r="C32" s="68" t="str">
        <f>B32</f>
        <v>1.9.2.8</v>
      </c>
      <c r="D32" s="69" t="s">
        <v>136</v>
      </c>
      <c r="E32" s="70" t="s">
        <v>109</v>
      </c>
      <c r="F32" s="70" t="s">
        <v>137</v>
      </c>
      <c r="G32" s="71" t="s">
        <v>138</v>
      </c>
      <c r="H32" s="72" t="s">
        <v>88</v>
      </c>
      <c r="I32" s="73">
        <f>VLOOKUP(D32,'MEMÓRIAS DE CÁLCULO'!L:M,2,0)</f>
        <v>12</v>
      </c>
      <c r="J32" s="74">
        <f>SUMIF(C33:C105,C32,K33:K105)</f>
        <v>49.273333333333333</v>
      </c>
      <c r="K32" s="75">
        <f t="shared" si="6"/>
        <v>591.28</v>
      </c>
      <c r="L32" s="4"/>
      <c r="M32" s="74"/>
      <c r="N32" s="74"/>
      <c r="O32" s="7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outlineLevel="6">
      <c r="A33" s="4"/>
      <c r="B33" s="86" t="str">
        <f t="shared" ref="B33:C33" si="14">B32</f>
        <v>1.9.2.8</v>
      </c>
      <c r="C33" s="77" t="str">
        <f t="shared" si="14"/>
        <v>1.9.2.8</v>
      </c>
      <c r="D33" s="78"/>
      <c r="E33" s="80"/>
      <c r="F33" s="80"/>
      <c r="G33" s="81" t="s">
        <v>139</v>
      </c>
      <c r="H33" s="82" t="s">
        <v>88</v>
      </c>
      <c r="I33" s="83">
        <v>1</v>
      </c>
      <c r="J33" s="84">
        <f>AVERAGE(M33:O33)</f>
        <v>49.273333333333333</v>
      </c>
      <c r="K33" s="85">
        <f t="shared" si="6"/>
        <v>49.273333333333333</v>
      </c>
      <c r="L33" s="4"/>
      <c r="M33" s="84">
        <v>41.87</v>
      </c>
      <c r="N33" s="84">
        <v>55.69</v>
      </c>
      <c r="O33" s="84">
        <v>50.26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outlineLevel="5">
      <c r="A34" s="4"/>
      <c r="B34" s="67" t="s">
        <v>140</v>
      </c>
      <c r="C34" s="68" t="str">
        <f>B34</f>
        <v>1.9.2.9</v>
      </c>
      <c r="D34" s="69" t="s">
        <v>141</v>
      </c>
      <c r="E34" s="70" t="s">
        <v>109</v>
      </c>
      <c r="F34" s="70" t="s">
        <v>142</v>
      </c>
      <c r="G34" s="71" t="s">
        <v>143</v>
      </c>
      <c r="H34" s="72" t="s">
        <v>88</v>
      </c>
      <c r="I34" s="73">
        <f>VLOOKUP(D34,'MEMÓRIAS DE CÁLCULO'!L:M,2,0)</f>
        <v>2</v>
      </c>
      <c r="J34" s="74">
        <f>SUMIF(C35:C107,C34,K35:K107)</f>
        <v>49.243333333333332</v>
      </c>
      <c r="K34" s="75">
        <f t="shared" si="6"/>
        <v>98.486666666666665</v>
      </c>
      <c r="L34" s="4"/>
      <c r="M34" s="74"/>
      <c r="N34" s="74"/>
      <c r="O34" s="7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outlineLevel="6">
      <c r="A35" s="4"/>
      <c r="B35" s="86" t="str">
        <f t="shared" ref="B35:C35" si="15">B34</f>
        <v>1.9.2.9</v>
      </c>
      <c r="C35" s="77" t="str">
        <f t="shared" si="15"/>
        <v>1.9.2.9</v>
      </c>
      <c r="D35" s="78"/>
      <c r="E35" s="80"/>
      <c r="F35" s="80"/>
      <c r="G35" s="81" t="s">
        <v>144</v>
      </c>
      <c r="H35" s="82" t="s">
        <v>88</v>
      </c>
      <c r="I35" s="83">
        <v>1</v>
      </c>
      <c r="J35" s="84">
        <f>AVERAGE(M35:O35)</f>
        <v>49.243333333333332</v>
      </c>
      <c r="K35" s="85">
        <f t="shared" si="6"/>
        <v>49.243333333333332</v>
      </c>
      <c r="L35" s="4"/>
      <c r="M35" s="84">
        <v>41.87</v>
      </c>
      <c r="N35" s="84">
        <v>55.6</v>
      </c>
      <c r="O35" s="84">
        <v>50.26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outlineLevel="5">
      <c r="A36" s="4"/>
      <c r="B36" s="67" t="s">
        <v>145</v>
      </c>
      <c r="C36" s="68" t="str">
        <f>B36</f>
        <v>1.9.2.10</v>
      </c>
      <c r="D36" s="69" t="s">
        <v>146</v>
      </c>
      <c r="E36" s="70" t="s">
        <v>109</v>
      </c>
      <c r="F36" s="70" t="s">
        <v>147</v>
      </c>
      <c r="G36" s="71" t="s">
        <v>148</v>
      </c>
      <c r="H36" s="72" t="s">
        <v>88</v>
      </c>
      <c r="I36" s="73">
        <f>VLOOKUP(D36,'MEMÓRIAS DE CÁLCULO'!L:M,2,0)</f>
        <v>3</v>
      </c>
      <c r="J36" s="74">
        <f>SUMIF(C37:C110,C36,K37:K110)</f>
        <v>89.01</v>
      </c>
      <c r="K36" s="75">
        <f t="shared" si="6"/>
        <v>267.03000000000003</v>
      </c>
      <c r="L36" s="4"/>
      <c r="M36" s="74"/>
      <c r="N36" s="74"/>
      <c r="O36" s="7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outlineLevel="6">
      <c r="A37" s="4"/>
      <c r="B37" s="86" t="str">
        <f t="shared" ref="B37:C37" si="16">B36</f>
        <v>1.9.2.10</v>
      </c>
      <c r="C37" s="77" t="str">
        <f t="shared" si="16"/>
        <v>1.9.2.10</v>
      </c>
      <c r="D37" s="78"/>
      <c r="E37" s="80"/>
      <c r="F37" s="80"/>
      <c r="G37" s="81" t="s">
        <v>149</v>
      </c>
      <c r="H37" s="82" t="s">
        <v>88</v>
      </c>
      <c r="I37" s="83">
        <v>1</v>
      </c>
      <c r="J37" s="84">
        <f>AVERAGE(M37:O37)</f>
        <v>89.01</v>
      </c>
      <c r="K37" s="85">
        <f t="shared" si="6"/>
        <v>89.01</v>
      </c>
      <c r="L37" s="4"/>
      <c r="M37" s="84">
        <v>75.64</v>
      </c>
      <c r="N37" s="84">
        <v>100.59</v>
      </c>
      <c r="O37" s="84">
        <v>90.8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outlineLevel="5">
      <c r="A38" s="4"/>
      <c r="B38" s="67" t="s">
        <v>150</v>
      </c>
      <c r="C38" s="68" t="str">
        <f>B38</f>
        <v>1.9.2.11</v>
      </c>
      <c r="D38" s="69" t="s">
        <v>151</v>
      </c>
      <c r="E38" s="70" t="s">
        <v>109</v>
      </c>
      <c r="F38" s="70" t="s">
        <v>152</v>
      </c>
      <c r="G38" s="71" t="s">
        <v>133</v>
      </c>
      <c r="H38" s="72" t="s">
        <v>88</v>
      </c>
      <c r="I38" s="73">
        <f>VLOOKUP(D38,'MEMÓRIAS DE CÁLCULO'!L:M,2,0)</f>
        <v>1</v>
      </c>
      <c r="J38" s="74">
        <f>SUMIF(C39:C110,C38,K39:K110)</f>
        <v>49.266666666666673</v>
      </c>
      <c r="K38" s="75">
        <f t="shared" si="6"/>
        <v>49.266666666666673</v>
      </c>
      <c r="L38" s="4"/>
      <c r="M38" s="74"/>
      <c r="N38" s="74"/>
      <c r="O38" s="7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outlineLevel="6">
      <c r="A39" s="4"/>
      <c r="B39" s="86" t="str">
        <f t="shared" ref="B39:C39" si="17">B38</f>
        <v>1.9.2.11</v>
      </c>
      <c r="C39" s="77" t="str">
        <f t="shared" si="17"/>
        <v>1.9.2.11</v>
      </c>
      <c r="D39" s="78"/>
      <c r="E39" s="80"/>
      <c r="F39" s="80"/>
      <c r="G39" s="81" t="s">
        <v>134</v>
      </c>
      <c r="H39" s="82" t="s">
        <v>88</v>
      </c>
      <c r="I39" s="83">
        <v>1</v>
      </c>
      <c r="J39" s="84">
        <f>AVERAGE(M39:O39)</f>
        <v>49.266666666666673</v>
      </c>
      <c r="K39" s="85">
        <f t="shared" si="6"/>
        <v>49.266666666666673</v>
      </c>
      <c r="L39" s="4"/>
      <c r="M39" s="84">
        <v>41.87</v>
      </c>
      <c r="N39" s="84">
        <v>55.69</v>
      </c>
      <c r="O39" s="84">
        <v>50.24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outlineLevel="5">
      <c r="A40" s="4"/>
      <c r="B40" s="67" t="s">
        <v>153</v>
      </c>
      <c r="C40" s="68" t="str">
        <f>B40</f>
        <v>1.9.2.12</v>
      </c>
      <c r="D40" s="69" t="s">
        <v>154</v>
      </c>
      <c r="E40" s="70" t="s">
        <v>109</v>
      </c>
      <c r="F40" s="70" t="s">
        <v>155</v>
      </c>
      <c r="G40" s="71" t="s">
        <v>156</v>
      </c>
      <c r="H40" s="72" t="s">
        <v>88</v>
      </c>
      <c r="I40" s="73">
        <f>VLOOKUP(D40,'MEMÓRIAS DE CÁLCULO'!L:M,2,0)</f>
        <v>7</v>
      </c>
      <c r="J40" s="74">
        <f>SUMIF(C41:C110,C40,K41:K110)</f>
        <v>49.273333333333333</v>
      </c>
      <c r="K40" s="75">
        <f t="shared" si="6"/>
        <v>344.91333333333336</v>
      </c>
      <c r="L40" s="4"/>
      <c r="M40" s="74"/>
      <c r="N40" s="74"/>
      <c r="O40" s="7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outlineLevel="6">
      <c r="A41" s="4"/>
      <c r="B41" s="86" t="str">
        <f t="shared" ref="B41:C41" si="18">B40</f>
        <v>1.9.2.12</v>
      </c>
      <c r="C41" s="77" t="str">
        <f t="shared" si="18"/>
        <v>1.9.2.12</v>
      </c>
      <c r="D41" s="78"/>
      <c r="E41" s="80"/>
      <c r="F41" s="80"/>
      <c r="G41" s="81" t="s">
        <v>157</v>
      </c>
      <c r="H41" s="82" t="s">
        <v>88</v>
      </c>
      <c r="I41" s="83">
        <v>1</v>
      </c>
      <c r="J41" s="84">
        <f>AVERAGE(M41:O41)</f>
        <v>49.273333333333333</v>
      </c>
      <c r="K41" s="85">
        <f t="shared" si="6"/>
        <v>49.273333333333333</v>
      </c>
      <c r="L41" s="4"/>
      <c r="M41" s="84">
        <v>41.87</v>
      </c>
      <c r="N41" s="84">
        <v>55.69</v>
      </c>
      <c r="O41" s="84">
        <v>50.26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outlineLevel="5">
      <c r="A42" s="4"/>
      <c r="B42" s="67" t="s">
        <v>158</v>
      </c>
      <c r="C42" s="68" t="str">
        <f>B42</f>
        <v>1.9.2.13</v>
      </c>
      <c r="D42" s="69" t="s">
        <v>159</v>
      </c>
      <c r="E42" s="70" t="s">
        <v>109</v>
      </c>
      <c r="F42" s="70" t="s">
        <v>160</v>
      </c>
      <c r="G42" s="71" t="s">
        <v>161</v>
      </c>
      <c r="H42" s="72" t="s">
        <v>88</v>
      </c>
      <c r="I42" s="73">
        <f>VLOOKUP(D42,'MEMÓRIAS DE CÁLCULO'!L:M,2,0)</f>
        <v>73</v>
      </c>
      <c r="J42" s="74">
        <f>SUMIF(C43:C110,C42,K43:K110)</f>
        <v>25.27</v>
      </c>
      <c r="K42" s="75">
        <f t="shared" si="6"/>
        <v>1844.71</v>
      </c>
      <c r="L42" s="4"/>
      <c r="M42" s="74"/>
      <c r="N42" s="74"/>
      <c r="O42" s="7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outlineLevel="6">
      <c r="A43" s="4"/>
      <c r="B43" s="86" t="str">
        <f t="shared" ref="B43:C43" si="19">B42</f>
        <v>1.9.2.13</v>
      </c>
      <c r="C43" s="77" t="str">
        <f t="shared" si="19"/>
        <v>1.9.2.13</v>
      </c>
      <c r="D43" s="78"/>
      <c r="E43" s="80"/>
      <c r="F43" s="80"/>
      <c r="G43" s="81" t="s">
        <v>162</v>
      </c>
      <c r="H43" s="82" t="s">
        <v>88</v>
      </c>
      <c r="I43" s="83">
        <v>1</v>
      </c>
      <c r="J43" s="84">
        <f>AVERAGE(M43:O43)</f>
        <v>25.27</v>
      </c>
      <c r="K43" s="85">
        <f t="shared" si="6"/>
        <v>25.27</v>
      </c>
      <c r="L43" s="4"/>
      <c r="M43" s="84">
        <v>21.47</v>
      </c>
      <c r="N43" s="84">
        <v>28.56</v>
      </c>
      <c r="O43" s="84">
        <v>25.78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outlineLevel="5">
      <c r="A44" s="4"/>
      <c r="B44" s="67" t="s">
        <v>163</v>
      </c>
      <c r="C44" s="68" t="str">
        <f>B44</f>
        <v>1.9.2.14</v>
      </c>
      <c r="D44" s="69" t="s">
        <v>164</v>
      </c>
      <c r="E44" s="70" t="s">
        <v>109</v>
      </c>
      <c r="F44" s="70" t="s">
        <v>165</v>
      </c>
      <c r="G44" s="71" t="s">
        <v>166</v>
      </c>
      <c r="H44" s="72" t="s">
        <v>88</v>
      </c>
      <c r="I44" s="73">
        <f>VLOOKUP(D44,'MEMÓRIAS DE CÁLCULO'!L:M,2,0)</f>
        <v>61</v>
      </c>
      <c r="J44" s="74">
        <f>SUMIF(C45:C110,C44,K45:K110)</f>
        <v>17.96</v>
      </c>
      <c r="K44" s="75">
        <f t="shared" si="6"/>
        <v>1095.56</v>
      </c>
      <c r="L44" s="4"/>
      <c r="M44" s="74"/>
      <c r="N44" s="74"/>
      <c r="O44" s="7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outlineLevel="6">
      <c r="A45" s="4"/>
      <c r="B45" s="86" t="str">
        <f t="shared" ref="B45:C45" si="20">B44</f>
        <v>1.9.2.14</v>
      </c>
      <c r="C45" s="77" t="str">
        <f t="shared" si="20"/>
        <v>1.9.2.14</v>
      </c>
      <c r="D45" s="78"/>
      <c r="E45" s="80"/>
      <c r="F45" s="80"/>
      <c r="G45" s="81" t="s">
        <v>167</v>
      </c>
      <c r="H45" s="82" t="s">
        <v>88</v>
      </c>
      <c r="I45" s="83">
        <v>1</v>
      </c>
      <c r="J45" s="84">
        <f>AVERAGE(M45:O45)</f>
        <v>17.96</v>
      </c>
      <c r="K45" s="85">
        <f t="shared" si="6"/>
        <v>17.96</v>
      </c>
      <c r="L45" s="4"/>
      <c r="M45" s="84">
        <v>15.26</v>
      </c>
      <c r="N45" s="84">
        <v>20.3</v>
      </c>
      <c r="O45" s="84">
        <v>18.32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outlineLevel="5">
      <c r="A46" s="4"/>
      <c r="B46" s="67" t="s">
        <v>168</v>
      </c>
      <c r="C46" s="68" t="str">
        <f>B46</f>
        <v>1.9.2.16</v>
      </c>
      <c r="D46" s="69" t="s">
        <v>169</v>
      </c>
      <c r="E46" s="70" t="s">
        <v>109</v>
      </c>
      <c r="F46" s="70" t="s">
        <v>170</v>
      </c>
      <c r="G46" s="71" t="s">
        <v>171</v>
      </c>
      <c r="H46" s="72" t="s">
        <v>88</v>
      </c>
      <c r="I46" s="73">
        <f>VLOOKUP(D46,'MEMÓRIAS DE CÁLCULO'!L:M,2,0)</f>
        <v>12</v>
      </c>
      <c r="J46" s="74">
        <f>SUMIF(C47:C110,C46,K47:K110)</f>
        <v>40.056666666666665</v>
      </c>
      <c r="K46" s="75">
        <f t="shared" si="6"/>
        <v>480.67999999999995</v>
      </c>
      <c r="L46" s="4"/>
      <c r="M46" s="74"/>
      <c r="N46" s="74"/>
      <c r="O46" s="7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outlineLevel="6">
      <c r="A47" s="4"/>
      <c r="B47" s="86" t="str">
        <f t="shared" ref="B47:C47" si="21">B46</f>
        <v>1.9.2.16</v>
      </c>
      <c r="C47" s="77" t="str">
        <f t="shared" si="21"/>
        <v>1.9.2.16</v>
      </c>
      <c r="D47" s="78"/>
      <c r="E47" s="80"/>
      <c r="F47" s="80"/>
      <c r="G47" s="81" t="s">
        <v>172</v>
      </c>
      <c r="H47" s="82" t="s">
        <v>88</v>
      </c>
      <c r="I47" s="83">
        <v>1</v>
      </c>
      <c r="J47" s="84">
        <f>AVERAGE(M47:O47)</f>
        <v>40.056666666666665</v>
      </c>
      <c r="K47" s="85">
        <f t="shared" si="6"/>
        <v>40.056666666666665</v>
      </c>
      <c r="L47" s="4"/>
      <c r="M47" s="84">
        <v>34.04</v>
      </c>
      <c r="N47" s="84">
        <v>45.27</v>
      </c>
      <c r="O47" s="84">
        <v>40.86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outlineLevel="5">
      <c r="A48" s="4"/>
      <c r="B48" s="67" t="s">
        <v>173</v>
      </c>
      <c r="C48" s="68" t="str">
        <f>B48</f>
        <v>1.9.2.19</v>
      </c>
      <c r="D48" s="69" t="s">
        <v>174</v>
      </c>
      <c r="E48" s="70" t="s">
        <v>109</v>
      </c>
      <c r="F48" s="70" t="s">
        <v>175</v>
      </c>
      <c r="G48" s="71" t="s">
        <v>176</v>
      </c>
      <c r="H48" s="72" t="s">
        <v>88</v>
      </c>
      <c r="I48" s="73">
        <f>VLOOKUP(D48,'MEMÓRIAS DE CÁLCULO'!L:M,2,0)</f>
        <v>14</v>
      </c>
      <c r="J48" s="74">
        <f>SUMIF(C49:C110,C48,K49:K110)</f>
        <v>79.476666666666674</v>
      </c>
      <c r="K48" s="75">
        <f t="shared" si="6"/>
        <v>1112.6733333333334</v>
      </c>
      <c r="L48" s="4"/>
      <c r="M48" s="74"/>
      <c r="N48" s="74"/>
      <c r="O48" s="7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outlineLevel="6">
      <c r="A49" s="4"/>
      <c r="B49" s="86" t="str">
        <f t="shared" ref="B49:C49" si="22">B48</f>
        <v>1.9.2.19</v>
      </c>
      <c r="C49" s="77" t="str">
        <f t="shared" si="22"/>
        <v>1.9.2.19</v>
      </c>
      <c r="D49" s="78"/>
      <c r="E49" s="80"/>
      <c r="F49" s="80"/>
      <c r="G49" s="81" t="s">
        <v>177</v>
      </c>
      <c r="H49" s="82" t="s">
        <v>88</v>
      </c>
      <c r="I49" s="83">
        <v>1</v>
      </c>
      <c r="J49" s="84">
        <f>AVERAGE(M49:O49)</f>
        <v>79.476666666666674</v>
      </c>
      <c r="K49" s="85">
        <f t="shared" si="6"/>
        <v>79.476666666666674</v>
      </c>
      <c r="L49" s="4"/>
      <c r="M49" s="84">
        <v>67.540000000000006</v>
      </c>
      <c r="N49" s="84">
        <v>89.82</v>
      </c>
      <c r="O49" s="84">
        <v>81.069999999999993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outlineLevel="5">
      <c r="A50" s="4"/>
      <c r="B50" s="67" t="s">
        <v>178</v>
      </c>
      <c r="C50" s="68" t="str">
        <f>B50</f>
        <v>1.9.2.20</v>
      </c>
      <c r="D50" s="69" t="s">
        <v>179</v>
      </c>
      <c r="E50" s="70" t="s">
        <v>109</v>
      </c>
      <c r="F50" s="70" t="s">
        <v>180</v>
      </c>
      <c r="G50" s="71" t="s">
        <v>181</v>
      </c>
      <c r="H50" s="72" t="s">
        <v>88</v>
      </c>
      <c r="I50" s="73">
        <f>VLOOKUP(D50,'MEMÓRIAS DE CÁLCULO'!L:M,2,0)</f>
        <v>2</v>
      </c>
      <c r="J50" s="74">
        <f>SUMIF(C51:C110,C50,K51:K110)</f>
        <v>79.476666666666674</v>
      </c>
      <c r="K50" s="75">
        <f t="shared" si="6"/>
        <v>158.95333333333335</v>
      </c>
      <c r="L50" s="4"/>
      <c r="M50" s="74"/>
      <c r="N50" s="74"/>
      <c r="O50" s="7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outlineLevel="6">
      <c r="A51" s="4"/>
      <c r="B51" s="86" t="str">
        <f t="shared" ref="B51:C51" si="23">B50</f>
        <v>1.9.2.20</v>
      </c>
      <c r="C51" s="77" t="str">
        <f t="shared" si="23"/>
        <v>1.9.2.20</v>
      </c>
      <c r="D51" s="78"/>
      <c r="E51" s="80"/>
      <c r="F51" s="80"/>
      <c r="G51" s="81" t="s">
        <v>182</v>
      </c>
      <c r="H51" s="82" t="s">
        <v>88</v>
      </c>
      <c r="I51" s="83">
        <v>1</v>
      </c>
      <c r="J51" s="84">
        <f>AVERAGE(M51:O51)</f>
        <v>79.476666666666674</v>
      </c>
      <c r="K51" s="85">
        <f t="shared" si="6"/>
        <v>79.476666666666674</v>
      </c>
      <c r="L51" s="4"/>
      <c r="M51" s="84">
        <v>67.540000000000006</v>
      </c>
      <c r="N51" s="84">
        <v>89.82</v>
      </c>
      <c r="O51" s="84">
        <v>81.069999999999993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outlineLevel="5">
      <c r="A52" s="4"/>
      <c r="B52" s="67" t="s">
        <v>183</v>
      </c>
      <c r="C52" s="68" t="str">
        <f>B52</f>
        <v>1.9.2.21</v>
      </c>
      <c r="D52" s="69" t="s">
        <v>184</v>
      </c>
      <c r="E52" s="70" t="s">
        <v>109</v>
      </c>
      <c r="F52" s="70" t="s">
        <v>185</v>
      </c>
      <c r="G52" s="71" t="s">
        <v>186</v>
      </c>
      <c r="H52" s="72" t="s">
        <v>88</v>
      </c>
      <c r="I52" s="73">
        <f>VLOOKUP(D52,'MEMÓRIAS DE CÁLCULO'!L:M,2,0)</f>
        <v>1</v>
      </c>
      <c r="J52" s="74">
        <f>SUMIF(C53:C110,C52,K53:K110)</f>
        <v>123.98</v>
      </c>
      <c r="K52" s="75">
        <f t="shared" si="6"/>
        <v>123.98</v>
      </c>
      <c r="L52" s="4"/>
      <c r="M52" s="74"/>
      <c r="N52" s="74"/>
      <c r="O52" s="7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outlineLevel="6">
      <c r="A53" s="4"/>
      <c r="B53" s="86" t="str">
        <f t="shared" ref="B53:C53" si="24">B52</f>
        <v>1.9.2.21</v>
      </c>
      <c r="C53" s="77" t="str">
        <f t="shared" si="24"/>
        <v>1.9.2.21</v>
      </c>
      <c r="D53" s="78"/>
      <c r="E53" s="80"/>
      <c r="F53" s="80"/>
      <c r="G53" s="81" t="s">
        <v>187</v>
      </c>
      <c r="H53" s="82" t="s">
        <v>88</v>
      </c>
      <c r="I53" s="83">
        <v>1</v>
      </c>
      <c r="J53" s="84">
        <f>AVERAGE(M53:O53)</f>
        <v>123.98</v>
      </c>
      <c r="K53" s="85">
        <f t="shared" si="6"/>
        <v>123.98</v>
      </c>
      <c r="L53" s="4"/>
      <c r="M53" s="84">
        <v>105.36</v>
      </c>
      <c r="N53" s="84">
        <v>140.12</v>
      </c>
      <c r="O53" s="84">
        <v>126.46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outlineLevel="5">
      <c r="A54" s="4"/>
      <c r="B54" s="67" t="s">
        <v>188</v>
      </c>
      <c r="C54" s="68" t="str">
        <f>B54</f>
        <v>1.9.2.22</v>
      </c>
      <c r="D54" s="69" t="s">
        <v>189</v>
      </c>
      <c r="E54" s="70" t="s">
        <v>109</v>
      </c>
      <c r="F54" s="70" t="s">
        <v>190</v>
      </c>
      <c r="G54" s="71" t="s">
        <v>191</v>
      </c>
      <c r="H54" s="72" t="s">
        <v>88</v>
      </c>
      <c r="I54" s="73">
        <f>VLOOKUP(D54,'MEMÓRIAS DE CÁLCULO'!L:M,2,0)</f>
        <v>7</v>
      </c>
      <c r="J54" s="74">
        <f>SUMIF(C55:C110,C54,K55:K110)</f>
        <v>123.98</v>
      </c>
      <c r="K54" s="75">
        <f t="shared" si="6"/>
        <v>867.86</v>
      </c>
      <c r="L54" s="4"/>
      <c r="M54" s="74"/>
      <c r="N54" s="74"/>
      <c r="O54" s="7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outlineLevel="6">
      <c r="A55" s="4"/>
      <c r="B55" s="86" t="str">
        <f t="shared" ref="B55:C55" si="25">B54</f>
        <v>1.9.2.22</v>
      </c>
      <c r="C55" s="77" t="str">
        <f t="shared" si="25"/>
        <v>1.9.2.22</v>
      </c>
      <c r="D55" s="78"/>
      <c r="E55" s="80"/>
      <c r="F55" s="80"/>
      <c r="G55" s="81" t="s">
        <v>192</v>
      </c>
      <c r="H55" s="82" t="s">
        <v>88</v>
      </c>
      <c r="I55" s="83">
        <v>1</v>
      </c>
      <c r="J55" s="84">
        <f>AVERAGE(M55:O55)</f>
        <v>123.98</v>
      </c>
      <c r="K55" s="85">
        <f t="shared" si="6"/>
        <v>123.98</v>
      </c>
      <c r="L55" s="4"/>
      <c r="M55" s="84">
        <v>105.36</v>
      </c>
      <c r="N55" s="84">
        <v>140.12</v>
      </c>
      <c r="O55" s="84">
        <v>126.46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outlineLevel="5">
      <c r="A56" s="4"/>
      <c r="B56" s="67" t="s">
        <v>193</v>
      </c>
      <c r="C56" s="68" t="str">
        <f>B56</f>
        <v>1.9.2.27</v>
      </c>
      <c r="D56" s="69" t="s">
        <v>194</v>
      </c>
      <c r="E56" s="70" t="s">
        <v>109</v>
      </c>
      <c r="F56" s="70" t="s">
        <v>195</v>
      </c>
      <c r="G56" s="71" t="s">
        <v>196</v>
      </c>
      <c r="H56" s="72" t="s">
        <v>88</v>
      </c>
      <c r="I56" s="73">
        <f>VLOOKUP(D56,'MEMÓRIAS DE CÁLCULO'!L:M,2,0)</f>
        <v>22</v>
      </c>
      <c r="J56" s="74">
        <f>SUMIF(C57:C110,C56,K57:K110)</f>
        <v>230.48000000000002</v>
      </c>
      <c r="K56" s="75">
        <f t="shared" si="6"/>
        <v>5070.5600000000004</v>
      </c>
      <c r="L56" s="4"/>
      <c r="M56" s="74"/>
      <c r="N56" s="74"/>
      <c r="O56" s="7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outlineLevel="6">
      <c r="A57" s="4"/>
      <c r="B57" s="86" t="str">
        <f t="shared" ref="B57:C57" si="26">B56</f>
        <v>1.9.2.27</v>
      </c>
      <c r="C57" s="77" t="str">
        <f t="shared" si="26"/>
        <v>1.9.2.27</v>
      </c>
      <c r="D57" s="78"/>
      <c r="E57" s="80"/>
      <c r="F57" s="80"/>
      <c r="G57" s="81" t="s">
        <v>197</v>
      </c>
      <c r="H57" s="82" t="s">
        <v>88</v>
      </c>
      <c r="I57" s="83">
        <v>1</v>
      </c>
      <c r="J57" s="84">
        <f>AVERAGE(M57:O57)</f>
        <v>230.48000000000002</v>
      </c>
      <c r="K57" s="85">
        <f t="shared" si="6"/>
        <v>230.48000000000002</v>
      </c>
      <c r="L57" s="4"/>
      <c r="M57" s="84">
        <v>195.87</v>
      </c>
      <c r="N57" s="84">
        <v>260.47000000000003</v>
      </c>
      <c r="O57" s="84">
        <v>235.1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outlineLevel="5">
      <c r="A58" s="4"/>
      <c r="B58" s="67" t="s">
        <v>198</v>
      </c>
      <c r="C58" s="68" t="str">
        <f>B58</f>
        <v>1.9.2.28</v>
      </c>
      <c r="D58" s="69" t="s">
        <v>199</v>
      </c>
      <c r="E58" s="70" t="s">
        <v>109</v>
      </c>
      <c r="F58" s="70" t="s">
        <v>200</v>
      </c>
      <c r="G58" s="71" t="s">
        <v>201</v>
      </c>
      <c r="H58" s="72" t="s">
        <v>88</v>
      </c>
      <c r="I58" s="73">
        <f>VLOOKUP(D58,'MEMÓRIAS DE CÁLCULO'!L:M,2,0)</f>
        <v>92</v>
      </c>
      <c r="J58" s="74">
        <f>SUMIF(C59:C110,C58,K59:K110)</f>
        <v>36.56</v>
      </c>
      <c r="K58" s="75">
        <f t="shared" si="6"/>
        <v>3363.5200000000004</v>
      </c>
      <c r="L58" s="4"/>
      <c r="M58" s="74"/>
      <c r="N58" s="74"/>
      <c r="O58" s="7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outlineLevel="6">
      <c r="A59" s="4"/>
      <c r="B59" s="86" t="str">
        <f t="shared" ref="B59:C59" si="27">B58</f>
        <v>1.9.2.28</v>
      </c>
      <c r="C59" s="77" t="str">
        <f t="shared" si="27"/>
        <v>1.9.2.28</v>
      </c>
      <c r="D59" s="78"/>
      <c r="E59" s="80"/>
      <c r="F59" s="80"/>
      <c r="G59" s="81" t="s">
        <v>202</v>
      </c>
      <c r="H59" s="82" t="s">
        <v>88</v>
      </c>
      <c r="I59" s="83">
        <v>1</v>
      </c>
      <c r="J59" s="84">
        <f>AVERAGE(M59:O59)</f>
        <v>36.56</v>
      </c>
      <c r="K59" s="85">
        <f t="shared" si="6"/>
        <v>36.56</v>
      </c>
      <c r="L59" s="4"/>
      <c r="M59" s="84">
        <v>31.07</v>
      </c>
      <c r="N59" s="84">
        <v>41.32</v>
      </c>
      <c r="O59" s="84">
        <v>37.29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outlineLevel="5">
      <c r="A60" s="4"/>
      <c r="B60" s="67" t="s">
        <v>203</v>
      </c>
      <c r="C60" s="68" t="str">
        <f>B60</f>
        <v>1.9.2.29</v>
      </c>
      <c r="D60" s="69" t="s">
        <v>204</v>
      </c>
      <c r="E60" s="70" t="s">
        <v>109</v>
      </c>
      <c r="F60" s="70" t="s">
        <v>205</v>
      </c>
      <c r="G60" s="71" t="s">
        <v>206</v>
      </c>
      <c r="H60" s="72" t="s">
        <v>88</v>
      </c>
      <c r="I60" s="73">
        <v>1</v>
      </c>
      <c r="J60" s="74">
        <f>SUMIF(C61:C110,C60,K61:K110)</f>
        <v>58.813333333333333</v>
      </c>
      <c r="K60" s="75">
        <f t="shared" si="6"/>
        <v>58.813333333333333</v>
      </c>
      <c r="L60" s="4"/>
      <c r="M60" s="74"/>
      <c r="N60" s="74"/>
      <c r="O60" s="7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outlineLevel="6">
      <c r="A61" s="4"/>
      <c r="B61" s="86" t="str">
        <f t="shared" ref="B61:C61" si="28">B60</f>
        <v>1.9.2.29</v>
      </c>
      <c r="C61" s="77" t="str">
        <f t="shared" si="28"/>
        <v>1.9.2.29</v>
      </c>
      <c r="D61" s="78"/>
      <c r="E61" s="80"/>
      <c r="F61" s="80"/>
      <c r="G61" s="81" t="s">
        <v>207</v>
      </c>
      <c r="H61" s="82" t="s">
        <v>88</v>
      </c>
      <c r="I61" s="83">
        <v>1</v>
      </c>
      <c r="J61" s="84">
        <f>AVERAGE(M61:O61)</f>
        <v>58.813333333333333</v>
      </c>
      <c r="K61" s="85">
        <f t="shared" si="6"/>
        <v>58.813333333333333</v>
      </c>
      <c r="L61" s="4"/>
      <c r="M61" s="84">
        <v>49.98</v>
      </c>
      <c r="N61" s="84">
        <v>66.47</v>
      </c>
      <c r="O61" s="84">
        <v>59.99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outlineLevel="5">
      <c r="A62" s="4"/>
      <c r="B62" s="67" t="s">
        <v>208</v>
      </c>
      <c r="C62" s="68" t="str">
        <f>B62</f>
        <v>1.9.2.30</v>
      </c>
      <c r="D62" s="69" t="s">
        <v>209</v>
      </c>
      <c r="E62" s="70" t="s">
        <v>109</v>
      </c>
      <c r="F62" s="70" t="s">
        <v>210</v>
      </c>
      <c r="G62" s="71" t="s">
        <v>211</v>
      </c>
      <c r="H62" s="72" t="s">
        <v>88</v>
      </c>
      <c r="I62" s="73">
        <v>1</v>
      </c>
      <c r="J62" s="74">
        <f>SUMIF(C63:C110,C62,K63:K110)</f>
        <v>71.626666666666665</v>
      </c>
      <c r="K62" s="75">
        <f t="shared" si="6"/>
        <v>71.626666666666665</v>
      </c>
      <c r="L62" s="4"/>
      <c r="M62" s="74"/>
      <c r="N62" s="74"/>
      <c r="O62" s="7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outlineLevel="6">
      <c r="A63" s="4"/>
      <c r="B63" s="86" t="str">
        <f t="shared" ref="B63:C63" si="29">B62</f>
        <v>1.9.2.30</v>
      </c>
      <c r="C63" s="77" t="str">
        <f t="shared" si="29"/>
        <v>1.9.2.30</v>
      </c>
      <c r="D63" s="78"/>
      <c r="E63" s="80"/>
      <c r="F63" s="80"/>
      <c r="G63" s="81" t="s">
        <v>212</v>
      </c>
      <c r="H63" s="82" t="s">
        <v>88</v>
      </c>
      <c r="I63" s="83">
        <v>1</v>
      </c>
      <c r="J63" s="84">
        <f>AVERAGE(M63:O63)</f>
        <v>71.626666666666665</v>
      </c>
      <c r="K63" s="85">
        <f t="shared" si="6"/>
        <v>71.626666666666665</v>
      </c>
      <c r="L63" s="4"/>
      <c r="M63" s="84">
        <v>49.98</v>
      </c>
      <c r="N63" s="84">
        <v>104.91</v>
      </c>
      <c r="O63" s="84">
        <v>59.99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outlineLevel="5">
      <c r="A64" s="4"/>
      <c r="B64" s="67" t="s">
        <v>213</v>
      </c>
      <c r="C64" s="68" t="str">
        <f>B64</f>
        <v>1.9.2.31</v>
      </c>
      <c r="D64" s="69" t="s">
        <v>214</v>
      </c>
      <c r="E64" s="70" t="s">
        <v>109</v>
      </c>
      <c r="F64" s="70" t="s">
        <v>215</v>
      </c>
      <c r="G64" s="71" t="s">
        <v>216</v>
      </c>
      <c r="H64" s="72" t="s">
        <v>88</v>
      </c>
      <c r="I64" s="73">
        <v>1</v>
      </c>
      <c r="J64" s="74">
        <f>SUMIF(C65:C110,C64,K65:K110)</f>
        <v>92.83</v>
      </c>
      <c r="K64" s="75">
        <f t="shared" si="6"/>
        <v>92.83</v>
      </c>
      <c r="L64" s="4"/>
      <c r="M64" s="74"/>
      <c r="N64" s="74"/>
      <c r="O64" s="7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outlineLevel="6">
      <c r="A65" s="4"/>
      <c r="B65" s="86" t="str">
        <f t="shared" ref="B65:C65" si="30">B64</f>
        <v>1.9.2.31</v>
      </c>
      <c r="C65" s="77" t="str">
        <f t="shared" si="30"/>
        <v>1.9.2.31</v>
      </c>
      <c r="D65" s="78"/>
      <c r="E65" s="80"/>
      <c r="F65" s="80"/>
      <c r="G65" s="81" t="s">
        <v>217</v>
      </c>
      <c r="H65" s="82" t="s">
        <v>88</v>
      </c>
      <c r="I65" s="83">
        <v>1</v>
      </c>
      <c r="J65" s="84">
        <f>AVERAGE(M65:O65)</f>
        <v>92.83</v>
      </c>
      <c r="K65" s="85">
        <f t="shared" si="6"/>
        <v>92.83</v>
      </c>
      <c r="L65" s="4"/>
      <c r="M65" s="84">
        <v>78.89</v>
      </c>
      <c r="N65" s="84">
        <v>104.91</v>
      </c>
      <c r="O65" s="84">
        <v>94.69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outlineLevel="5">
      <c r="A66" s="4"/>
      <c r="B66" s="67" t="s">
        <v>218</v>
      </c>
      <c r="C66" s="68" t="str">
        <f>B66</f>
        <v>1.9.2.32</v>
      </c>
      <c r="D66" s="69" t="s">
        <v>219</v>
      </c>
      <c r="E66" s="70" t="s">
        <v>109</v>
      </c>
      <c r="F66" s="70" t="s">
        <v>220</v>
      </c>
      <c r="G66" s="71" t="s">
        <v>221</v>
      </c>
      <c r="H66" s="72" t="s">
        <v>88</v>
      </c>
      <c r="I66" s="73">
        <v>1</v>
      </c>
      <c r="J66" s="74">
        <f>SUMIF(C67:C110,C66,K67:K110)</f>
        <v>108.75666666666666</v>
      </c>
      <c r="K66" s="75">
        <f t="shared" si="6"/>
        <v>108.75666666666666</v>
      </c>
      <c r="L66" s="4"/>
      <c r="M66" s="74"/>
      <c r="N66" s="74"/>
      <c r="O66" s="7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outlineLevel="6">
      <c r="A67" s="4"/>
      <c r="B67" s="86" t="str">
        <f t="shared" ref="B67:C67" si="31">B66</f>
        <v>1.9.2.32</v>
      </c>
      <c r="C67" s="77" t="str">
        <f t="shared" si="31"/>
        <v>1.9.2.32</v>
      </c>
      <c r="D67" s="78"/>
      <c r="E67" s="80"/>
      <c r="F67" s="80"/>
      <c r="G67" s="81" t="s">
        <v>222</v>
      </c>
      <c r="H67" s="82" t="s">
        <v>88</v>
      </c>
      <c r="I67" s="83">
        <v>1</v>
      </c>
      <c r="J67" s="84">
        <f>AVERAGE(M67:O67)</f>
        <v>108.75666666666666</v>
      </c>
      <c r="K67" s="85">
        <f t="shared" si="6"/>
        <v>108.75666666666666</v>
      </c>
      <c r="L67" s="4"/>
      <c r="M67" s="84">
        <v>78.89</v>
      </c>
      <c r="N67" s="84">
        <v>152.69</v>
      </c>
      <c r="O67" s="84">
        <v>94.69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outlineLevel="5">
      <c r="A68" s="4"/>
      <c r="B68" s="67" t="s">
        <v>223</v>
      </c>
      <c r="C68" s="68" t="str">
        <f>B68</f>
        <v>1.9.2.33</v>
      </c>
      <c r="D68" s="69" t="s">
        <v>224</v>
      </c>
      <c r="E68" s="70" t="s">
        <v>109</v>
      </c>
      <c r="F68" s="70" t="s">
        <v>225</v>
      </c>
      <c r="G68" s="71" t="s">
        <v>226</v>
      </c>
      <c r="H68" s="72" t="s">
        <v>88</v>
      </c>
      <c r="I68" s="73">
        <v>1</v>
      </c>
      <c r="J68" s="74">
        <f>SUMIF(C69:C110,C68,K69:K110)</f>
        <v>135.10666666666665</v>
      </c>
      <c r="K68" s="75">
        <f t="shared" si="6"/>
        <v>135.10666666666665</v>
      </c>
      <c r="L68" s="4"/>
      <c r="M68" s="74"/>
      <c r="N68" s="74"/>
      <c r="O68" s="7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outlineLevel="6">
      <c r="A69" s="4"/>
      <c r="B69" s="86" t="str">
        <f t="shared" ref="B69:C69" si="32">B68</f>
        <v>1.9.2.33</v>
      </c>
      <c r="C69" s="77" t="str">
        <f t="shared" si="32"/>
        <v>1.9.2.33</v>
      </c>
      <c r="D69" s="78"/>
      <c r="E69" s="80"/>
      <c r="F69" s="80"/>
      <c r="G69" s="81" t="s">
        <v>227</v>
      </c>
      <c r="H69" s="82" t="s">
        <v>88</v>
      </c>
      <c r="I69" s="83">
        <v>1</v>
      </c>
      <c r="J69" s="84">
        <f>AVERAGE(M69:O69)</f>
        <v>135.10666666666665</v>
      </c>
      <c r="K69" s="85">
        <f t="shared" si="6"/>
        <v>135.10666666666665</v>
      </c>
      <c r="L69" s="4"/>
      <c r="M69" s="84">
        <v>114.82</v>
      </c>
      <c r="N69" s="84">
        <v>152.69</v>
      </c>
      <c r="O69" s="84">
        <v>137.81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6.5" customHeight="1" outlineLevel="5">
      <c r="A70" s="4"/>
      <c r="B70" s="67" t="s">
        <v>228</v>
      </c>
      <c r="C70" s="68" t="str">
        <f>B70</f>
        <v>1.9.2.34</v>
      </c>
      <c r="D70" s="69" t="s">
        <v>229</v>
      </c>
      <c r="E70" s="70" t="s">
        <v>109</v>
      </c>
      <c r="F70" s="70" t="s">
        <v>230</v>
      </c>
      <c r="G70" s="71" t="s">
        <v>231</v>
      </c>
      <c r="H70" s="72" t="s">
        <v>88</v>
      </c>
      <c r="I70" s="73">
        <v>1</v>
      </c>
      <c r="J70" s="74">
        <f>SUMIF(C71:C110,C70,K71:K110)</f>
        <v>135.10666666666665</v>
      </c>
      <c r="K70" s="75">
        <f t="shared" si="6"/>
        <v>135.10666666666665</v>
      </c>
      <c r="L70" s="4"/>
      <c r="M70" s="74"/>
      <c r="N70" s="74"/>
      <c r="O70" s="7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outlineLevel="6">
      <c r="A71" s="4"/>
      <c r="B71" s="86" t="str">
        <f t="shared" ref="B71:C71" si="33">B70</f>
        <v>1.9.2.34</v>
      </c>
      <c r="C71" s="77" t="str">
        <f t="shared" si="33"/>
        <v>1.9.2.34</v>
      </c>
      <c r="D71" s="78"/>
      <c r="E71" s="80"/>
      <c r="F71" s="80"/>
      <c r="G71" s="81" t="s">
        <v>232</v>
      </c>
      <c r="H71" s="82" t="s">
        <v>88</v>
      </c>
      <c r="I71" s="83">
        <v>1</v>
      </c>
      <c r="J71" s="84">
        <f>AVERAGE(M71:O71)</f>
        <v>135.10666666666665</v>
      </c>
      <c r="K71" s="85">
        <f t="shared" si="6"/>
        <v>135.10666666666665</v>
      </c>
      <c r="L71" s="4"/>
      <c r="M71" s="84">
        <v>114.82</v>
      </c>
      <c r="N71" s="84">
        <v>152.69</v>
      </c>
      <c r="O71" s="84">
        <v>137.81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outlineLevel="5">
      <c r="A72" s="4"/>
      <c r="B72" s="67" t="s">
        <v>233</v>
      </c>
      <c r="C72" s="68" t="str">
        <f>B72</f>
        <v>1.9.2.35</v>
      </c>
      <c r="D72" s="69" t="s">
        <v>234</v>
      </c>
      <c r="E72" s="70" t="s">
        <v>109</v>
      </c>
      <c r="F72" s="70" t="s">
        <v>235</v>
      </c>
      <c r="G72" s="71" t="s">
        <v>236</v>
      </c>
      <c r="H72" s="72" t="s">
        <v>88</v>
      </c>
      <c r="I72" s="73">
        <v>1</v>
      </c>
      <c r="J72" s="74">
        <f>SUMIF(C73:C110,C72,K73:K110)</f>
        <v>135.10666666666665</v>
      </c>
      <c r="K72" s="75">
        <f t="shared" si="6"/>
        <v>135.10666666666665</v>
      </c>
      <c r="L72" s="4"/>
      <c r="M72" s="74"/>
      <c r="N72" s="74"/>
      <c r="O72" s="7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outlineLevel="6">
      <c r="A73" s="4"/>
      <c r="B73" s="86" t="str">
        <f t="shared" ref="B73:C73" si="34">B72</f>
        <v>1.9.2.35</v>
      </c>
      <c r="C73" s="77" t="str">
        <f t="shared" si="34"/>
        <v>1.9.2.35</v>
      </c>
      <c r="D73" s="78"/>
      <c r="E73" s="80"/>
      <c r="F73" s="80"/>
      <c r="G73" s="81" t="s">
        <v>237</v>
      </c>
      <c r="H73" s="82" t="s">
        <v>88</v>
      </c>
      <c r="I73" s="83">
        <v>1</v>
      </c>
      <c r="J73" s="84">
        <f>AVERAGE(M73:O73)</f>
        <v>135.10666666666665</v>
      </c>
      <c r="K73" s="85">
        <f t="shared" si="6"/>
        <v>135.10666666666665</v>
      </c>
      <c r="L73" s="4"/>
      <c r="M73" s="84">
        <v>114.82</v>
      </c>
      <c r="N73" s="84">
        <v>152.69</v>
      </c>
      <c r="O73" s="84">
        <v>137.81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outlineLevel="5">
      <c r="A74" s="4"/>
      <c r="B74" s="67" t="s">
        <v>238</v>
      </c>
      <c r="C74" s="68" t="str">
        <f>B74</f>
        <v>1.9.2.36</v>
      </c>
      <c r="D74" s="69" t="s">
        <v>239</v>
      </c>
      <c r="E74" s="70" t="s">
        <v>109</v>
      </c>
      <c r="F74" s="70" t="s">
        <v>240</v>
      </c>
      <c r="G74" s="71" t="s">
        <v>241</v>
      </c>
      <c r="H74" s="72" t="s">
        <v>88</v>
      </c>
      <c r="I74" s="73">
        <v>1</v>
      </c>
      <c r="J74" s="74">
        <f>SUMIF(C75:C110,C74,K75:K110)</f>
        <v>180.01333333333332</v>
      </c>
      <c r="K74" s="75">
        <f t="shared" si="6"/>
        <v>180.01333333333332</v>
      </c>
      <c r="L74" s="4"/>
      <c r="M74" s="74"/>
      <c r="N74" s="74"/>
      <c r="O74" s="7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outlineLevel="6">
      <c r="A75" s="4"/>
      <c r="B75" s="86" t="str">
        <f t="shared" ref="B75:C75" si="35">B74</f>
        <v>1.9.2.36</v>
      </c>
      <c r="C75" s="77" t="str">
        <f t="shared" si="35"/>
        <v>1.9.2.36</v>
      </c>
      <c r="D75" s="78"/>
      <c r="E75" s="80"/>
      <c r="F75" s="80"/>
      <c r="G75" s="81" t="s">
        <v>242</v>
      </c>
      <c r="H75" s="82" t="s">
        <v>88</v>
      </c>
      <c r="I75" s="83">
        <v>1</v>
      </c>
      <c r="J75" s="84">
        <f>AVERAGE(M75:O75)</f>
        <v>180.01333333333332</v>
      </c>
      <c r="K75" s="85">
        <f t="shared" si="6"/>
        <v>180.01333333333332</v>
      </c>
      <c r="L75" s="4"/>
      <c r="M75" s="84">
        <v>114.82</v>
      </c>
      <c r="N75" s="84">
        <v>287.41000000000003</v>
      </c>
      <c r="O75" s="84">
        <v>137.81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outlineLevel="5">
      <c r="A76" s="4"/>
      <c r="B76" s="67" t="s">
        <v>243</v>
      </c>
      <c r="C76" s="68" t="str">
        <f>B76</f>
        <v>1.9.2.37</v>
      </c>
      <c r="D76" s="69" t="s">
        <v>244</v>
      </c>
      <c r="E76" s="70" t="s">
        <v>109</v>
      </c>
      <c r="F76" s="70" t="s">
        <v>245</v>
      </c>
      <c r="G76" s="71" t="s">
        <v>246</v>
      </c>
      <c r="H76" s="72" t="s">
        <v>88</v>
      </c>
      <c r="I76" s="73">
        <v>1</v>
      </c>
      <c r="J76" s="74">
        <f>SUMIF(C77:C110,C76,K77:K110)</f>
        <v>133.01</v>
      </c>
      <c r="K76" s="75">
        <f t="shared" si="6"/>
        <v>133.01</v>
      </c>
      <c r="L76" s="4"/>
      <c r="M76" s="74"/>
      <c r="N76" s="74"/>
      <c r="O76" s="7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outlineLevel="6">
      <c r="A77" s="4"/>
      <c r="B77" s="86" t="str">
        <f t="shared" ref="B77:C77" si="36">B76</f>
        <v>1.9.2.37</v>
      </c>
      <c r="C77" s="77" t="str">
        <f t="shared" si="36"/>
        <v>1.9.2.37</v>
      </c>
      <c r="D77" s="78"/>
      <c r="E77" s="80"/>
      <c r="F77" s="80"/>
      <c r="G77" s="81" t="s">
        <v>247</v>
      </c>
      <c r="H77" s="82" t="s">
        <v>88</v>
      </c>
      <c r="I77" s="83">
        <v>1</v>
      </c>
      <c r="J77" s="84">
        <f>AVERAGE(M77:O77)</f>
        <v>133.01</v>
      </c>
      <c r="K77" s="85">
        <f t="shared" si="6"/>
        <v>133.01</v>
      </c>
      <c r="L77" s="4"/>
      <c r="M77" s="84">
        <v>114.82</v>
      </c>
      <c r="N77" s="84">
        <v>24.79</v>
      </c>
      <c r="O77" s="84">
        <v>259.42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outlineLevel="5">
      <c r="A78" s="4"/>
      <c r="B78" s="67" t="s">
        <v>248</v>
      </c>
      <c r="C78" s="68" t="str">
        <f>B78</f>
        <v>1.9.2.38</v>
      </c>
      <c r="D78" s="69" t="s">
        <v>249</v>
      </c>
      <c r="E78" s="70" t="s">
        <v>109</v>
      </c>
      <c r="F78" s="70" t="s">
        <v>250</v>
      </c>
      <c r="G78" s="71" t="s">
        <v>251</v>
      </c>
      <c r="H78" s="72" t="s">
        <v>88</v>
      </c>
      <c r="I78" s="73">
        <v>1</v>
      </c>
      <c r="J78" s="74">
        <f>SUMIF(C79:C110,C78,K79:K110)</f>
        <v>175.29999999999998</v>
      </c>
      <c r="K78" s="75">
        <f t="shared" si="6"/>
        <v>175.29999999999998</v>
      </c>
      <c r="L78" s="4"/>
      <c r="M78" s="74"/>
      <c r="N78" s="74"/>
      <c r="O78" s="7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outlineLevel="6">
      <c r="A79" s="4"/>
      <c r="B79" s="86" t="str">
        <f t="shared" ref="B79:C79" si="37">B78</f>
        <v>1.9.2.38</v>
      </c>
      <c r="C79" s="77" t="str">
        <f t="shared" si="37"/>
        <v>1.9.2.38</v>
      </c>
      <c r="D79" s="78"/>
      <c r="E79" s="80"/>
      <c r="F79" s="80"/>
      <c r="G79" s="81" t="s">
        <v>252</v>
      </c>
      <c r="H79" s="82" t="s">
        <v>88</v>
      </c>
      <c r="I79" s="83">
        <v>1</v>
      </c>
      <c r="J79" s="84">
        <f>AVERAGE(M79:O79)</f>
        <v>175.29999999999998</v>
      </c>
      <c r="K79" s="85">
        <f t="shared" si="6"/>
        <v>175.29999999999998</v>
      </c>
      <c r="L79" s="4"/>
      <c r="M79" s="84">
        <v>216.12</v>
      </c>
      <c r="N79" s="84">
        <v>287.41000000000003</v>
      </c>
      <c r="O79" s="84">
        <v>22.37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outlineLevel="5">
      <c r="A80" s="4"/>
      <c r="B80" s="67" t="s">
        <v>253</v>
      </c>
      <c r="C80" s="68" t="str">
        <f>B80</f>
        <v>1.9.2.39</v>
      </c>
      <c r="D80" s="69" t="s">
        <v>254</v>
      </c>
      <c r="E80" s="70" t="s">
        <v>109</v>
      </c>
      <c r="F80" s="70" t="s">
        <v>255</v>
      </c>
      <c r="G80" s="71" t="s">
        <v>256</v>
      </c>
      <c r="H80" s="72" t="s">
        <v>88</v>
      </c>
      <c r="I80" s="73">
        <v>1</v>
      </c>
      <c r="J80" s="74">
        <f>SUMIF(C81:C110,C80,K81:K110)</f>
        <v>254.31666666666669</v>
      </c>
      <c r="K80" s="75">
        <f t="shared" si="6"/>
        <v>254.31666666666669</v>
      </c>
      <c r="L80" s="4"/>
      <c r="M80" s="74"/>
      <c r="N80" s="74"/>
      <c r="O80" s="7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outlineLevel="6">
      <c r="A81" s="4"/>
      <c r="B81" s="86" t="str">
        <f t="shared" ref="B81:C81" si="38">B80</f>
        <v>1.9.2.39</v>
      </c>
      <c r="C81" s="77" t="str">
        <f t="shared" si="38"/>
        <v>1.9.2.39</v>
      </c>
      <c r="D81" s="78"/>
      <c r="E81" s="80"/>
      <c r="F81" s="80"/>
      <c r="G81" s="81" t="s">
        <v>257</v>
      </c>
      <c r="H81" s="82" t="s">
        <v>88</v>
      </c>
      <c r="I81" s="83">
        <v>1</v>
      </c>
      <c r="J81" s="84">
        <f>AVERAGE(M81:O81)</f>
        <v>254.31666666666669</v>
      </c>
      <c r="K81" s="85">
        <f t="shared" si="6"/>
        <v>254.31666666666669</v>
      </c>
      <c r="L81" s="4"/>
      <c r="M81" s="84">
        <v>216.12</v>
      </c>
      <c r="N81" s="84">
        <v>287.41000000000003</v>
      </c>
      <c r="O81" s="84">
        <v>259.42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9.5" customHeight="1" outlineLevel="5">
      <c r="A82" s="4"/>
      <c r="B82" s="67" t="s">
        <v>258</v>
      </c>
      <c r="C82" s="68" t="str">
        <f>B82</f>
        <v>1.9.2.40</v>
      </c>
      <c r="D82" s="69" t="s">
        <v>259</v>
      </c>
      <c r="E82" s="70" t="s">
        <v>109</v>
      </c>
      <c r="F82" s="70" t="s">
        <v>260</v>
      </c>
      <c r="G82" s="71" t="s">
        <v>261</v>
      </c>
      <c r="H82" s="72" t="s">
        <v>88</v>
      </c>
      <c r="I82" s="73">
        <v>1</v>
      </c>
      <c r="J82" s="74">
        <f>SUMIF(C83:C110,C82,K83:K110)</f>
        <v>254.31666666666669</v>
      </c>
      <c r="K82" s="75">
        <f t="shared" si="6"/>
        <v>254.31666666666669</v>
      </c>
      <c r="L82" s="4"/>
      <c r="M82" s="74"/>
      <c r="N82" s="74"/>
      <c r="O82" s="7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outlineLevel="6">
      <c r="A83" s="4"/>
      <c r="B83" s="86" t="str">
        <f t="shared" ref="B83:C83" si="39">B82</f>
        <v>1.9.2.40</v>
      </c>
      <c r="C83" s="77" t="str">
        <f t="shared" si="39"/>
        <v>1.9.2.40</v>
      </c>
      <c r="D83" s="78"/>
      <c r="E83" s="80"/>
      <c r="F83" s="80"/>
      <c r="G83" s="81" t="s">
        <v>262</v>
      </c>
      <c r="H83" s="82" t="s">
        <v>88</v>
      </c>
      <c r="I83" s="83">
        <v>1</v>
      </c>
      <c r="J83" s="84">
        <f>AVERAGE(M83:O83)</f>
        <v>254.31666666666669</v>
      </c>
      <c r="K83" s="85">
        <f t="shared" si="6"/>
        <v>254.31666666666669</v>
      </c>
      <c r="L83" s="4"/>
      <c r="M83" s="84">
        <v>216.12</v>
      </c>
      <c r="N83" s="84">
        <v>287.41000000000003</v>
      </c>
      <c r="O83" s="84">
        <v>259.42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outlineLevel="2">
      <c r="A84" s="52"/>
      <c r="B84" s="60" t="s">
        <v>263</v>
      </c>
      <c r="C84" s="61"/>
      <c r="D84" s="61"/>
      <c r="E84" s="62"/>
      <c r="F84" s="62"/>
      <c r="G84" s="63" t="s">
        <v>264</v>
      </c>
      <c r="H84" s="61"/>
      <c r="I84" s="64"/>
      <c r="J84" s="65"/>
      <c r="K84" s="66"/>
      <c r="L84" s="4"/>
      <c r="M84" s="65" t="s">
        <v>265</v>
      </c>
      <c r="N84" s="65" t="s">
        <v>266</v>
      </c>
      <c r="O84" s="65" t="s">
        <v>267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outlineLevel="4">
      <c r="A85" s="4"/>
      <c r="B85" s="67" t="s">
        <v>268</v>
      </c>
      <c r="C85" s="68" t="str">
        <f>B85</f>
        <v>1.14.1</v>
      </c>
      <c r="D85" s="69" t="s">
        <v>269</v>
      </c>
      <c r="E85" s="70" t="s">
        <v>109</v>
      </c>
      <c r="F85" s="70" t="s">
        <v>270</v>
      </c>
      <c r="G85" s="71" t="s">
        <v>271</v>
      </c>
      <c r="H85" s="72" t="s">
        <v>88</v>
      </c>
      <c r="I85" s="73">
        <f>VLOOKUP(D85,'MEMÓRIAS DE CÁLCULO'!L:M,2,0)</f>
        <v>6</v>
      </c>
      <c r="J85" s="74">
        <f>SUMIF(C86:C110,C85,K86:K110)</f>
        <v>15.296666666666667</v>
      </c>
      <c r="K85" s="75">
        <f t="shared" ref="K85:K110" si="40">J85*I85</f>
        <v>91.78</v>
      </c>
      <c r="L85" s="4"/>
      <c r="M85" s="74"/>
      <c r="N85" s="74"/>
      <c r="O85" s="7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outlineLevel="5">
      <c r="A86" s="4"/>
      <c r="B86" s="86" t="str">
        <f t="shared" ref="B86:C86" si="41">B85</f>
        <v>1.14.1</v>
      </c>
      <c r="C86" s="77" t="str">
        <f t="shared" si="41"/>
        <v>1.14.1</v>
      </c>
      <c r="D86" s="78"/>
      <c r="E86" s="80"/>
      <c r="F86" s="80"/>
      <c r="G86" s="81" t="s">
        <v>272</v>
      </c>
      <c r="H86" s="82" t="s">
        <v>88</v>
      </c>
      <c r="I86" s="83">
        <v>1</v>
      </c>
      <c r="J86" s="84">
        <f>AVERAGE(M86:O86)</f>
        <v>15.296666666666667</v>
      </c>
      <c r="K86" s="85">
        <f t="shared" si="40"/>
        <v>15.296666666666667</v>
      </c>
      <c r="L86" s="4"/>
      <c r="M86" s="84">
        <v>8.49</v>
      </c>
      <c r="N86" s="84">
        <v>11.5</v>
      </c>
      <c r="O86" s="84">
        <v>25.9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outlineLevel="4">
      <c r="A87" s="4"/>
      <c r="B87" s="67" t="s">
        <v>273</v>
      </c>
      <c r="C87" s="68" t="str">
        <f>B87</f>
        <v>1.14.2</v>
      </c>
      <c r="D87" s="69" t="s">
        <v>274</v>
      </c>
      <c r="E87" s="70" t="s">
        <v>109</v>
      </c>
      <c r="F87" s="70" t="s">
        <v>275</v>
      </c>
      <c r="G87" s="71" t="s">
        <v>276</v>
      </c>
      <c r="H87" s="72" t="s">
        <v>88</v>
      </c>
      <c r="I87" s="73">
        <f>VLOOKUP(D87,'MEMÓRIAS DE CÁLCULO'!L:M,2,0)</f>
        <v>12</v>
      </c>
      <c r="J87" s="74">
        <f>SUMIF(C88:C112,C87,K88:K112)</f>
        <v>8.1966666666666672</v>
      </c>
      <c r="K87" s="75">
        <f t="shared" si="40"/>
        <v>98.360000000000014</v>
      </c>
      <c r="L87" s="4"/>
      <c r="M87" s="74"/>
      <c r="N87" s="74"/>
      <c r="O87" s="7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outlineLevel="5">
      <c r="A88" s="4"/>
      <c r="B88" s="86" t="str">
        <f t="shared" ref="B88:C88" si="42">B87</f>
        <v>1.14.2</v>
      </c>
      <c r="C88" s="77" t="str">
        <f t="shared" si="42"/>
        <v>1.14.2</v>
      </c>
      <c r="D88" s="78"/>
      <c r="E88" s="80"/>
      <c r="F88" s="80"/>
      <c r="G88" s="81" t="s">
        <v>272</v>
      </c>
      <c r="H88" s="82" t="s">
        <v>88</v>
      </c>
      <c r="I88" s="83">
        <v>1</v>
      </c>
      <c r="J88" s="84">
        <f>AVERAGE(M88:O88)</f>
        <v>8.1966666666666672</v>
      </c>
      <c r="K88" s="85">
        <f t="shared" si="40"/>
        <v>8.1966666666666672</v>
      </c>
      <c r="L88" s="4"/>
      <c r="M88" s="84">
        <v>8.49</v>
      </c>
      <c r="N88" s="84">
        <v>7.2</v>
      </c>
      <c r="O88" s="84">
        <v>8.9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outlineLevel="4">
      <c r="A89" s="4"/>
      <c r="B89" s="67" t="s">
        <v>277</v>
      </c>
      <c r="C89" s="68" t="str">
        <f>B89</f>
        <v>1.14.3</v>
      </c>
      <c r="D89" s="69" t="s">
        <v>278</v>
      </c>
      <c r="E89" s="70" t="s">
        <v>109</v>
      </c>
      <c r="F89" s="70" t="s">
        <v>279</v>
      </c>
      <c r="G89" s="71" t="s">
        <v>280</v>
      </c>
      <c r="H89" s="72" t="s">
        <v>88</v>
      </c>
      <c r="I89" s="73">
        <f>VLOOKUP(D89,'MEMÓRIAS DE CÁLCULO'!L:M,2,0)</f>
        <v>9</v>
      </c>
      <c r="J89" s="74">
        <f>SUMIF(C90:C114,C89,K90:K114)</f>
        <v>9.1966666666666672</v>
      </c>
      <c r="K89" s="75">
        <f t="shared" si="40"/>
        <v>82.77000000000001</v>
      </c>
      <c r="L89" s="4"/>
      <c r="M89" s="74"/>
      <c r="N89" s="74"/>
      <c r="O89" s="7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outlineLevel="5">
      <c r="A90" s="4"/>
      <c r="B90" s="86" t="str">
        <f t="shared" ref="B90:C90" si="43">B89</f>
        <v>1.14.3</v>
      </c>
      <c r="C90" s="77" t="str">
        <f t="shared" si="43"/>
        <v>1.14.3</v>
      </c>
      <c r="D90" s="78"/>
      <c r="E90" s="80"/>
      <c r="F90" s="80"/>
      <c r="G90" s="81" t="s">
        <v>272</v>
      </c>
      <c r="H90" s="82" t="s">
        <v>88</v>
      </c>
      <c r="I90" s="83">
        <v>1</v>
      </c>
      <c r="J90" s="84">
        <f>AVERAGE(M90:O90)</f>
        <v>9.1966666666666672</v>
      </c>
      <c r="K90" s="85">
        <f t="shared" si="40"/>
        <v>9.1966666666666672</v>
      </c>
      <c r="L90" s="4"/>
      <c r="M90" s="84">
        <v>8.49</v>
      </c>
      <c r="N90" s="84">
        <v>7.2</v>
      </c>
      <c r="O90" s="84">
        <v>11.9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outlineLevel="4">
      <c r="A91" s="4"/>
      <c r="B91" s="67" t="s">
        <v>281</v>
      </c>
      <c r="C91" s="68" t="str">
        <f>B91</f>
        <v>1.14.6</v>
      </c>
      <c r="D91" s="69" t="s">
        <v>282</v>
      </c>
      <c r="E91" s="70" t="s">
        <v>109</v>
      </c>
      <c r="F91" s="70" t="s">
        <v>283</v>
      </c>
      <c r="G91" s="71" t="s">
        <v>284</v>
      </c>
      <c r="H91" s="72" t="s">
        <v>88</v>
      </c>
      <c r="I91" s="73">
        <f>VLOOKUP(D91,'MEMÓRIAS DE CÁLCULO'!L:M,2,0)</f>
        <v>6</v>
      </c>
      <c r="J91" s="74">
        <f>SUMIF(C92:C116,C91,K92:K116)</f>
        <v>11.67</v>
      </c>
      <c r="K91" s="75">
        <f t="shared" si="40"/>
        <v>70.02</v>
      </c>
      <c r="L91" s="4"/>
      <c r="M91" s="74"/>
      <c r="N91" s="74"/>
      <c r="O91" s="7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outlineLevel="5">
      <c r="A92" s="4"/>
      <c r="B92" s="86" t="str">
        <f t="shared" ref="B92:C92" si="44">B91</f>
        <v>1.14.6</v>
      </c>
      <c r="C92" s="77" t="str">
        <f t="shared" si="44"/>
        <v>1.14.6</v>
      </c>
      <c r="D92" s="78"/>
      <c r="E92" s="80"/>
      <c r="F92" s="80"/>
      <c r="G92" s="81" t="s">
        <v>272</v>
      </c>
      <c r="H92" s="82" t="s">
        <v>88</v>
      </c>
      <c r="I92" s="83">
        <v>1</v>
      </c>
      <c r="J92" s="84">
        <f>AVERAGE(M92:O92)</f>
        <v>11.67</v>
      </c>
      <c r="K92" s="85">
        <f t="shared" si="40"/>
        <v>11.67</v>
      </c>
      <c r="L92" s="4"/>
      <c r="M92" s="84">
        <v>7.99</v>
      </c>
      <c r="N92" s="84">
        <v>7.12</v>
      </c>
      <c r="O92" s="84">
        <v>19.899999999999999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outlineLevel="4">
      <c r="A93" s="4"/>
      <c r="B93" s="67" t="s">
        <v>285</v>
      </c>
      <c r="C93" s="68" t="str">
        <f>B93</f>
        <v>1.14.7</v>
      </c>
      <c r="D93" s="69" t="s">
        <v>286</v>
      </c>
      <c r="E93" s="70" t="s">
        <v>109</v>
      </c>
      <c r="F93" s="70" t="s">
        <v>287</v>
      </c>
      <c r="G93" s="71" t="s">
        <v>288</v>
      </c>
      <c r="H93" s="72" t="s">
        <v>88</v>
      </c>
      <c r="I93" s="73">
        <f>VLOOKUP(D93,'MEMÓRIAS DE CÁLCULO'!L:M,2,0)</f>
        <v>22</v>
      </c>
      <c r="J93" s="74">
        <f>SUMIF(C94:C118,C93,K94:K118)</f>
        <v>10.836666666666666</v>
      </c>
      <c r="K93" s="75">
        <f t="shared" si="40"/>
        <v>238.40666666666664</v>
      </c>
      <c r="L93" s="4"/>
      <c r="M93" s="74"/>
      <c r="N93" s="74"/>
      <c r="O93" s="7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outlineLevel="5">
      <c r="A94" s="4"/>
      <c r="B94" s="86" t="str">
        <f t="shared" ref="B94:C94" si="45">B93</f>
        <v>1.14.7</v>
      </c>
      <c r="C94" s="77" t="str">
        <f t="shared" si="45"/>
        <v>1.14.7</v>
      </c>
      <c r="D94" s="78"/>
      <c r="E94" s="80"/>
      <c r="F94" s="80"/>
      <c r="G94" s="81" t="s">
        <v>272</v>
      </c>
      <c r="H94" s="82" t="s">
        <v>88</v>
      </c>
      <c r="I94" s="83">
        <v>1</v>
      </c>
      <c r="J94" s="84">
        <f>AVERAGE(M94:O94)</f>
        <v>10.836666666666666</v>
      </c>
      <c r="K94" s="85">
        <f t="shared" si="40"/>
        <v>10.836666666666666</v>
      </c>
      <c r="L94" s="4"/>
      <c r="M94" s="84">
        <v>8.49</v>
      </c>
      <c r="N94" s="84">
        <v>7.12</v>
      </c>
      <c r="O94" s="84">
        <v>16.899999999999999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outlineLevel="4">
      <c r="A95" s="4"/>
      <c r="B95" s="67" t="s">
        <v>289</v>
      </c>
      <c r="C95" s="68" t="str">
        <f>B95</f>
        <v>1.14.8</v>
      </c>
      <c r="D95" s="69" t="s">
        <v>290</v>
      </c>
      <c r="E95" s="70" t="s">
        <v>109</v>
      </c>
      <c r="F95" s="70" t="s">
        <v>291</v>
      </c>
      <c r="G95" s="71" t="s">
        <v>292</v>
      </c>
      <c r="H95" s="72" t="s">
        <v>88</v>
      </c>
      <c r="I95" s="73">
        <f>VLOOKUP(D95,'MEMÓRIAS DE CÁLCULO'!L:M,2,0)</f>
        <v>22</v>
      </c>
      <c r="J95" s="74">
        <f>SUMIF(C96:C120,C95,K96:K120)</f>
        <v>6.2633333333333328</v>
      </c>
      <c r="K95" s="75">
        <f t="shared" si="40"/>
        <v>137.79333333333332</v>
      </c>
      <c r="L95" s="4"/>
      <c r="M95" s="74"/>
      <c r="N95" s="74"/>
      <c r="O95" s="7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outlineLevel="5">
      <c r="A96" s="4"/>
      <c r="B96" s="86" t="str">
        <f t="shared" ref="B96:C96" si="46">B95</f>
        <v>1.14.8</v>
      </c>
      <c r="C96" s="77" t="str">
        <f t="shared" si="46"/>
        <v>1.14.8</v>
      </c>
      <c r="D96" s="78"/>
      <c r="E96" s="80"/>
      <c r="F96" s="80"/>
      <c r="G96" s="81" t="s">
        <v>272</v>
      </c>
      <c r="H96" s="82" t="s">
        <v>88</v>
      </c>
      <c r="I96" s="83">
        <v>1</v>
      </c>
      <c r="J96" s="84">
        <f>AVERAGE(M96:O96)</f>
        <v>6.2633333333333328</v>
      </c>
      <c r="K96" s="85">
        <f t="shared" si="40"/>
        <v>6.2633333333333328</v>
      </c>
      <c r="L96" s="4"/>
      <c r="M96" s="84">
        <v>6.94</v>
      </c>
      <c r="N96" s="84">
        <v>4.95</v>
      </c>
      <c r="O96" s="84">
        <v>6.9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outlineLevel="4">
      <c r="A97" s="4"/>
      <c r="B97" s="67" t="s">
        <v>293</v>
      </c>
      <c r="C97" s="68" t="str">
        <f>B97</f>
        <v>1.14.9</v>
      </c>
      <c r="D97" s="69" t="s">
        <v>294</v>
      </c>
      <c r="E97" s="70" t="s">
        <v>109</v>
      </c>
      <c r="F97" s="70" t="s">
        <v>295</v>
      </c>
      <c r="G97" s="71" t="s">
        <v>296</v>
      </c>
      <c r="H97" s="72" t="s">
        <v>88</v>
      </c>
      <c r="I97" s="73">
        <f>VLOOKUP(D97,'MEMÓRIAS DE CÁLCULO'!L:M,2,0)</f>
        <v>16</v>
      </c>
      <c r="J97" s="74">
        <f>SUMIF(C98:C122,C97,K98:K122)</f>
        <v>10.963333333333333</v>
      </c>
      <c r="K97" s="75">
        <f t="shared" si="40"/>
        <v>175.41333333333333</v>
      </c>
      <c r="L97" s="4"/>
      <c r="M97" s="74"/>
      <c r="N97" s="74"/>
      <c r="O97" s="7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outlineLevel="5">
      <c r="A98" s="4"/>
      <c r="B98" s="86" t="str">
        <f t="shared" ref="B98:C98" si="47">B97</f>
        <v>1.14.9</v>
      </c>
      <c r="C98" s="77" t="str">
        <f t="shared" si="47"/>
        <v>1.14.9</v>
      </c>
      <c r="D98" s="78"/>
      <c r="E98" s="80"/>
      <c r="F98" s="80"/>
      <c r="G98" s="81" t="s">
        <v>272</v>
      </c>
      <c r="H98" s="82" t="s">
        <v>88</v>
      </c>
      <c r="I98" s="83">
        <v>1</v>
      </c>
      <c r="J98" s="84">
        <f>AVERAGE(M98:O98)</f>
        <v>10.963333333333333</v>
      </c>
      <c r="K98" s="85">
        <f t="shared" si="40"/>
        <v>10.963333333333333</v>
      </c>
      <c r="L98" s="4"/>
      <c r="M98" s="84">
        <v>8.89</v>
      </c>
      <c r="N98" s="84">
        <v>7.1</v>
      </c>
      <c r="O98" s="84">
        <v>16.899999999999999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outlineLevel="4">
      <c r="A99" s="4"/>
      <c r="B99" s="67" t="s">
        <v>297</v>
      </c>
      <c r="C99" s="68" t="str">
        <f>B99</f>
        <v>1.14.10</v>
      </c>
      <c r="D99" s="69" t="s">
        <v>298</v>
      </c>
      <c r="E99" s="70" t="s">
        <v>109</v>
      </c>
      <c r="F99" s="70" t="s">
        <v>299</v>
      </c>
      <c r="G99" s="71" t="s">
        <v>300</v>
      </c>
      <c r="H99" s="72" t="s">
        <v>88</v>
      </c>
      <c r="I99" s="73">
        <f>VLOOKUP(D99,'MEMÓRIAS DE CÁLCULO'!L:M,2,0)</f>
        <v>1</v>
      </c>
      <c r="J99" s="74">
        <f>SUMIF(C100:C124,C99,K100:K124)</f>
        <v>10.829999999999998</v>
      </c>
      <c r="K99" s="75">
        <f t="shared" si="40"/>
        <v>10.829999999999998</v>
      </c>
      <c r="L99" s="4"/>
      <c r="M99" s="74"/>
      <c r="N99" s="74"/>
      <c r="O99" s="7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outlineLevel="5">
      <c r="A100" s="4"/>
      <c r="B100" s="86" t="str">
        <f t="shared" ref="B100:C100" si="48">B99</f>
        <v>1.14.10</v>
      </c>
      <c r="C100" s="77" t="str">
        <f t="shared" si="48"/>
        <v>1.14.10</v>
      </c>
      <c r="D100" s="78"/>
      <c r="E100" s="80"/>
      <c r="F100" s="80"/>
      <c r="G100" s="81" t="s">
        <v>272</v>
      </c>
      <c r="H100" s="82" t="s">
        <v>88</v>
      </c>
      <c r="I100" s="83">
        <v>1</v>
      </c>
      <c r="J100" s="84">
        <f>AVERAGE(M100:O100)</f>
        <v>10.829999999999998</v>
      </c>
      <c r="K100" s="85">
        <f t="shared" si="40"/>
        <v>10.829999999999998</v>
      </c>
      <c r="L100" s="4"/>
      <c r="M100" s="84">
        <v>8.49</v>
      </c>
      <c r="N100" s="84">
        <v>7.1</v>
      </c>
      <c r="O100" s="84">
        <v>16.899999999999999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outlineLevel="4">
      <c r="A101" s="4"/>
      <c r="B101" s="67" t="s">
        <v>301</v>
      </c>
      <c r="C101" s="68" t="str">
        <f>B101</f>
        <v>1.14.11</v>
      </c>
      <c r="D101" s="69" t="s">
        <v>302</v>
      </c>
      <c r="E101" s="70" t="s">
        <v>109</v>
      </c>
      <c r="F101" s="70" t="s">
        <v>303</v>
      </c>
      <c r="G101" s="71" t="s">
        <v>304</v>
      </c>
      <c r="H101" s="72" t="s">
        <v>88</v>
      </c>
      <c r="I101" s="73">
        <f>VLOOKUP(D101,'MEMÓRIAS DE CÁLCULO'!L:M,2,0)</f>
        <v>6</v>
      </c>
      <c r="J101" s="74">
        <f>SUMIF(C102:C126,C101,K102:K126)</f>
        <v>10.829999999999998</v>
      </c>
      <c r="K101" s="75">
        <f t="shared" si="40"/>
        <v>64.97999999999999</v>
      </c>
      <c r="L101" s="4"/>
      <c r="M101" s="74"/>
      <c r="N101" s="74"/>
      <c r="O101" s="7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outlineLevel="5">
      <c r="A102" s="4"/>
      <c r="B102" s="86" t="str">
        <f t="shared" ref="B102:C102" si="49">B101</f>
        <v>1.14.11</v>
      </c>
      <c r="C102" s="77" t="str">
        <f t="shared" si="49"/>
        <v>1.14.11</v>
      </c>
      <c r="D102" s="78"/>
      <c r="E102" s="80"/>
      <c r="F102" s="80"/>
      <c r="G102" s="81" t="s">
        <v>272</v>
      </c>
      <c r="H102" s="82" t="s">
        <v>88</v>
      </c>
      <c r="I102" s="83">
        <v>1</v>
      </c>
      <c r="J102" s="84">
        <f>AVERAGE(M102:O102)</f>
        <v>10.829999999999998</v>
      </c>
      <c r="K102" s="85">
        <f t="shared" si="40"/>
        <v>10.829999999999998</v>
      </c>
      <c r="L102" s="4"/>
      <c r="M102" s="84">
        <v>8.49</v>
      </c>
      <c r="N102" s="84">
        <v>7.1</v>
      </c>
      <c r="O102" s="84">
        <v>16.899999999999999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outlineLevel="4">
      <c r="A103" s="4"/>
      <c r="B103" s="67" t="s">
        <v>305</v>
      </c>
      <c r="C103" s="68" t="str">
        <f>B103</f>
        <v>1.14.12</v>
      </c>
      <c r="D103" s="69" t="s">
        <v>306</v>
      </c>
      <c r="E103" s="70" t="s">
        <v>109</v>
      </c>
      <c r="F103" s="70" t="s">
        <v>307</v>
      </c>
      <c r="G103" s="71" t="s">
        <v>308</v>
      </c>
      <c r="H103" s="72" t="s">
        <v>88</v>
      </c>
      <c r="I103" s="73">
        <f>VLOOKUP(D103,'MEMÓRIAS DE CÁLCULO'!L:M,2,0)</f>
        <v>66</v>
      </c>
      <c r="J103" s="74">
        <f>SUMIF(C104:C128,C103,K104:K128)</f>
        <v>62.663333333333334</v>
      </c>
      <c r="K103" s="75">
        <f t="shared" si="40"/>
        <v>4135.78</v>
      </c>
      <c r="L103" s="4"/>
      <c r="M103" s="74"/>
      <c r="N103" s="74"/>
      <c r="O103" s="7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outlineLevel="5">
      <c r="A104" s="4"/>
      <c r="B104" s="86" t="str">
        <f t="shared" ref="B104:C104" si="50">B103</f>
        <v>1.14.12</v>
      </c>
      <c r="C104" s="77" t="str">
        <f t="shared" si="50"/>
        <v>1.14.12</v>
      </c>
      <c r="D104" s="78"/>
      <c r="E104" s="80"/>
      <c r="F104" s="80"/>
      <c r="G104" s="81" t="s">
        <v>272</v>
      </c>
      <c r="H104" s="82" t="s">
        <v>88</v>
      </c>
      <c r="I104" s="83">
        <v>1</v>
      </c>
      <c r="J104" s="84">
        <f>AVERAGE(M104:O104)</f>
        <v>62.663333333333334</v>
      </c>
      <c r="K104" s="85">
        <f t="shared" si="40"/>
        <v>62.663333333333334</v>
      </c>
      <c r="L104" s="4"/>
      <c r="M104" s="84">
        <v>38.99</v>
      </c>
      <c r="N104" s="84">
        <v>52</v>
      </c>
      <c r="O104" s="84">
        <v>97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outlineLevel="4">
      <c r="A105" s="4"/>
      <c r="B105" s="67" t="s">
        <v>309</v>
      </c>
      <c r="C105" s="68" t="str">
        <f>B105</f>
        <v>1.14.13</v>
      </c>
      <c r="D105" s="69" t="s">
        <v>310</v>
      </c>
      <c r="E105" s="70" t="s">
        <v>109</v>
      </c>
      <c r="F105" s="70" t="s">
        <v>311</v>
      </c>
      <c r="G105" s="71" t="s">
        <v>312</v>
      </c>
      <c r="H105" s="72" t="s">
        <v>88</v>
      </c>
      <c r="I105" s="73">
        <f>VLOOKUP(D105,'MEMÓRIAS DE CÁLCULO'!L:M,2,0)</f>
        <v>6</v>
      </c>
      <c r="J105" s="74">
        <f>SUMIF(C106:C130,C105,K106:K130)</f>
        <v>9.9966666666666679</v>
      </c>
      <c r="K105" s="75">
        <f t="shared" si="40"/>
        <v>59.980000000000004</v>
      </c>
      <c r="L105" s="4"/>
      <c r="M105" s="74"/>
      <c r="N105" s="74"/>
      <c r="O105" s="7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outlineLevel="5">
      <c r="A106" s="4"/>
      <c r="B106" s="86" t="str">
        <f t="shared" ref="B106:C106" si="51">B105</f>
        <v>1.14.13</v>
      </c>
      <c r="C106" s="77" t="str">
        <f t="shared" si="51"/>
        <v>1.14.13</v>
      </c>
      <c r="D106" s="78"/>
      <c r="E106" s="80"/>
      <c r="F106" s="80"/>
      <c r="G106" s="81" t="s">
        <v>272</v>
      </c>
      <c r="H106" s="82" t="s">
        <v>88</v>
      </c>
      <c r="I106" s="83">
        <v>1</v>
      </c>
      <c r="J106" s="84">
        <f>AVERAGE(M106:O106)</f>
        <v>9.9966666666666679</v>
      </c>
      <c r="K106" s="85">
        <f t="shared" si="40"/>
        <v>9.9966666666666679</v>
      </c>
      <c r="L106" s="4"/>
      <c r="M106" s="84">
        <v>7.99</v>
      </c>
      <c r="N106" s="84">
        <v>7.1</v>
      </c>
      <c r="O106" s="84">
        <v>14.9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outlineLevel="4">
      <c r="A107" s="4"/>
      <c r="B107" s="67" t="s">
        <v>313</v>
      </c>
      <c r="C107" s="68" t="str">
        <f>B107</f>
        <v>1.14.14</v>
      </c>
      <c r="D107" s="69" t="s">
        <v>314</v>
      </c>
      <c r="E107" s="70" t="s">
        <v>109</v>
      </c>
      <c r="F107" s="70" t="s">
        <v>315</v>
      </c>
      <c r="G107" s="71" t="s">
        <v>316</v>
      </c>
      <c r="H107" s="72" t="s">
        <v>88</v>
      </c>
      <c r="I107" s="73">
        <f>VLOOKUP(D107,'MEMÓRIAS DE CÁLCULO'!L:M,2,0)</f>
        <v>6</v>
      </c>
      <c r="J107" s="74">
        <f>SUMIF(C108:C132,C107,K108:K132)</f>
        <v>9.9966666666666679</v>
      </c>
      <c r="K107" s="75">
        <f t="shared" si="40"/>
        <v>59.980000000000004</v>
      </c>
      <c r="L107" s="4"/>
      <c r="M107" s="74"/>
      <c r="N107" s="74"/>
      <c r="O107" s="7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outlineLevel="5">
      <c r="A108" s="4"/>
      <c r="B108" s="86" t="str">
        <f t="shared" ref="B108:C108" si="52">B107</f>
        <v>1.14.14</v>
      </c>
      <c r="C108" s="77" t="str">
        <f t="shared" si="52"/>
        <v>1.14.14</v>
      </c>
      <c r="D108" s="78"/>
      <c r="E108" s="80"/>
      <c r="F108" s="80"/>
      <c r="G108" s="81" t="s">
        <v>272</v>
      </c>
      <c r="H108" s="82" t="s">
        <v>88</v>
      </c>
      <c r="I108" s="83">
        <v>1</v>
      </c>
      <c r="J108" s="84">
        <f>AVERAGE(M108:O108)</f>
        <v>9.9966666666666679</v>
      </c>
      <c r="K108" s="85">
        <f t="shared" si="40"/>
        <v>9.9966666666666679</v>
      </c>
      <c r="L108" s="4"/>
      <c r="M108" s="84">
        <v>7.99</v>
      </c>
      <c r="N108" s="84">
        <v>7.1</v>
      </c>
      <c r="O108" s="84">
        <v>14.9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outlineLevel="4">
      <c r="A109" s="4"/>
      <c r="B109" s="67" t="s">
        <v>317</v>
      </c>
      <c r="C109" s="68" t="str">
        <f>B109</f>
        <v>1.14.15</v>
      </c>
      <c r="D109" s="69" t="s">
        <v>318</v>
      </c>
      <c r="E109" s="70" t="s">
        <v>109</v>
      </c>
      <c r="F109" s="70" t="s">
        <v>319</v>
      </c>
      <c r="G109" s="71" t="s">
        <v>320</v>
      </c>
      <c r="H109" s="72" t="s">
        <v>88</v>
      </c>
      <c r="I109" s="73">
        <f>VLOOKUP(D109,'MEMÓRIAS DE CÁLCULO'!L:M,2,0)</f>
        <v>47</v>
      </c>
      <c r="J109" s="74">
        <f>SUMIF(C110:C134,C109,K110:K134)</f>
        <v>6.0633333333333326</v>
      </c>
      <c r="K109" s="75">
        <f t="shared" si="40"/>
        <v>284.97666666666663</v>
      </c>
      <c r="L109" s="4"/>
      <c r="M109" s="74"/>
      <c r="N109" s="74"/>
      <c r="O109" s="7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outlineLevel="5">
      <c r="A110" s="4"/>
      <c r="B110" s="86" t="str">
        <f t="shared" ref="B110:C110" si="53">B109</f>
        <v>1.14.15</v>
      </c>
      <c r="C110" s="77" t="str">
        <f t="shared" si="53"/>
        <v>1.14.15</v>
      </c>
      <c r="D110" s="78"/>
      <c r="E110" s="80"/>
      <c r="F110" s="80"/>
      <c r="G110" s="81" t="s">
        <v>272</v>
      </c>
      <c r="H110" s="82" t="s">
        <v>88</v>
      </c>
      <c r="I110" s="83">
        <v>1</v>
      </c>
      <c r="J110" s="84">
        <f>AVERAGE(M110:O110)</f>
        <v>6.0633333333333326</v>
      </c>
      <c r="K110" s="85">
        <f t="shared" si="40"/>
        <v>6.0633333333333326</v>
      </c>
      <c r="L110" s="4"/>
      <c r="M110" s="84">
        <v>6.79</v>
      </c>
      <c r="N110" s="84">
        <v>4.5</v>
      </c>
      <c r="O110" s="84">
        <v>6.9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5"/>
      <c r="B111" s="86"/>
      <c r="C111" s="8"/>
      <c r="D111" s="8"/>
      <c r="E111" s="80"/>
      <c r="F111" s="8"/>
      <c r="G111" s="5"/>
      <c r="H111" s="6"/>
      <c r="I111" s="7"/>
      <c r="J111" s="9"/>
      <c r="K111" s="9"/>
      <c r="L111" s="5"/>
      <c r="M111" s="9"/>
      <c r="N111" s="9"/>
      <c r="O111" s="9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6"/>
      <c r="I112" s="7"/>
      <c r="J112" s="5"/>
      <c r="K112" s="9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6"/>
      <c r="I113" s="7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6"/>
      <c r="I114" s="7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6"/>
      <c r="I115" s="7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6"/>
      <c r="I116" s="7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6"/>
      <c r="I117" s="7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6"/>
      <c r="I118" s="7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6"/>
      <c r="I119" s="7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6"/>
      <c r="I120" s="7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6"/>
      <c r="I121" s="7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6"/>
      <c r="I122" s="7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6"/>
      <c r="I123" s="7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6"/>
      <c r="I124" s="7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6"/>
      <c r="I125" s="7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6"/>
      <c r="I126" s="7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6"/>
      <c r="I127" s="7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6"/>
      <c r="I128" s="7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6"/>
      <c r="I129" s="7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6"/>
      <c r="I130" s="7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6"/>
      <c r="I131" s="7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6"/>
      <c r="I132" s="7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6"/>
      <c r="I133" s="7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6"/>
      <c r="I134" s="7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6"/>
      <c r="I135" s="7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6"/>
      <c r="I136" s="7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6"/>
      <c r="I137" s="7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6"/>
      <c r="I138" s="7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6"/>
      <c r="I139" s="7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6"/>
      <c r="I140" s="7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6"/>
      <c r="I141" s="7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6"/>
      <c r="I142" s="7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6"/>
      <c r="I143" s="7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6"/>
      <c r="I144" s="7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6"/>
      <c r="I145" s="7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6"/>
      <c r="I146" s="7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6"/>
      <c r="I147" s="7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6"/>
      <c r="I148" s="7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6"/>
      <c r="I149" s="7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6"/>
      <c r="I150" s="7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6"/>
      <c r="I151" s="7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6"/>
      <c r="I152" s="7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6"/>
      <c r="I153" s="7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6"/>
      <c r="I154" s="7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6"/>
      <c r="I155" s="7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6"/>
      <c r="I156" s="7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6"/>
      <c r="I157" s="7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6"/>
      <c r="I158" s="7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6"/>
      <c r="I159" s="7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6"/>
      <c r="I160" s="7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6"/>
      <c r="I161" s="7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6"/>
      <c r="I162" s="7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6"/>
      <c r="I163" s="7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6"/>
      <c r="I164" s="7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6"/>
      <c r="I165" s="7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6"/>
      <c r="I166" s="7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6"/>
      <c r="I167" s="7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6"/>
      <c r="I168" s="7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6"/>
      <c r="I169" s="7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6"/>
      <c r="I170" s="7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6"/>
      <c r="I171" s="7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6"/>
      <c r="I172" s="7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6"/>
      <c r="I173" s="7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6"/>
      <c r="I174" s="7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6"/>
      <c r="I175" s="7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6"/>
      <c r="I176" s="7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6"/>
      <c r="I177" s="7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6"/>
      <c r="I178" s="7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6"/>
      <c r="I179" s="7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6"/>
      <c r="I180" s="7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6"/>
      <c r="I181" s="7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6"/>
      <c r="I182" s="7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6"/>
      <c r="I183" s="7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6"/>
      <c r="I184" s="7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6"/>
      <c r="I185" s="7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6"/>
      <c r="I186" s="7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6"/>
      <c r="I187" s="7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6"/>
      <c r="I188" s="7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6"/>
      <c r="I189" s="7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6"/>
      <c r="I190" s="7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6"/>
      <c r="I191" s="7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6"/>
      <c r="I192" s="7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6"/>
      <c r="I193" s="7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6"/>
      <c r="I194" s="7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6"/>
      <c r="I195" s="7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6"/>
      <c r="I196" s="7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6"/>
      <c r="I197" s="7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6"/>
      <c r="I198" s="7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6"/>
      <c r="I199" s="7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6"/>
      <c r="I200" s="7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6"/>
      <c r="I201" s="7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6"/>
      <c r="I202" s="7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6"/>
      <c r="I203" s="7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6"/>
      <c r="I204" s="7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6"/>
      <c r="I205" s="7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6"/>
      <c r="I206" s="7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6"/>
      <c r="I207" s="7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6"/>
      <c r="I208" s="7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6"/>
      <c r="I209" s="7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6"/>
      <c r="I210" s="7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6"/>
      <c r="I211" s="7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6"/>
      <c r="I212" s="7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6"/>
      <c r="I213" s="7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6"/>
      <c r="I214" s="7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6"/>
      <c r="I215" s="7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6"/>
      <c r="I216" s="7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6"/>
      <c r="I217" s="7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6"/>
      <c r="I218" s="7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6"/>
      <c r="I219" s="7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6"/>
      <c r="I220" s="7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6"/>
      <c r="I221" s="7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6"/>
      <c r="I222" s="7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6"/>
      <c r="I223" s="7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6"/>
      <c r="I224" s="7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6"/>
      <c r="I225" s="7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6"/>
      <c r="I226" s="7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6"/>
      <c r="I227" s="7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6"/>
      <c r="I228" s="7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6"/>
      <c r="I229" s="7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6"/>
      <c r="I230" s="7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6"/>
      <c r="I231" s="7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6"/>
      <c r="I232" s="7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6"/>
      <c r="I233" s="7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6"/>
      <c r="I234" s="7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6"/>
      <c r="I235" s="7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6"/>
      <c r="I236" s="7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6"/>
      <c r="I237" s="7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6"/>
      <c r="I238" s="7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6"/>
      <c r="I239" s="7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6"/>
      <c r="I240" s="7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6"/>
      <c r="I241" s="7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6"/>
      <c r="I242" s="7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6"/>
      <c r="I243" s="7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6"/>
      <c r="I244" s="7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6"/>
      <c r="I245" s="7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6"/>
      <c r="I246" s="7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6"/>
      <c r="I247" s="7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6"/>
      <c r="I248" s="7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6"/>
      <c r="I249" s="7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6"/>
      <c r="I250" s="7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6"/>
      <c r="I251" s="7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6"/>
      <c r="I252" s="7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6"/>
      <c r="I253" s="7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6"/>
      <c r="I254" s="7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6"/>
      <c r="I255" s="7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6"/>
      <c r="I256" s="7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6"/>
      <c r="I257" s="7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6"/>
      <c r="I258" s="7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6"/>
      <c r="I259" s="7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6"/>
      <c r="I260" s="7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6"/>
      <c r="I261" s="7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6"/>
      <c r="I262" s="7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6"/>
      <c r="I263" s="7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6"/>
      <c r="I264" s="7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6"/>
      <c r="I265" s="7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6"/>
      <c r="I266" s="7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6"/>
      <c r="I267" s="7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6"/>
      <c r="I268" s="7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6"/>
      <c r="I269" s="7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6"/>
      <c r="I270" s="7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6"/>
      <c r="I271" s="7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6"/>
      <c r="I272" s="7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6"/>
      <c r="I273" s="7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6"/>
      <c r="I274" s="7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6"/>
      <c r="I275" s="7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6"/>
      <c r="I276" s="7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6"/>
      <c r="I277" s="7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6"/>
      <c r="I278" s="7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6"/>
      <c r="I279" s="7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6"/>
      <c r="I280" s="7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6"/>
      <c r="I281" s="7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6"/>
      <c r="I282" s="7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6"/>
      <c r="I283" s="7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6"/>
      <c r="I284" s="7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6"/>
      <c r="I285" s="7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6"/>
      <c r="I286" s="7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6"/>
      <c r="I287" s="7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6"/>
      <c r="I288" s="7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6"/>
      <c r="I289" s="7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6"/>
      <c r="I290" s="7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6"/>
      <c r="I291" s="7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6"/>
      <c r="I292" s="7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6"/>
      <c r="I293" s="7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6"/>
      <c r="I294" s="7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6"/>
      <c r="I295" s="7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6"/>
      <c r="I296" s="7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6"/>
      <c r="I297" s="7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6"/>
      <c r="I298" s="7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6"/>
      <c r="I299" s="7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6"/>
      <c r="I300" s="7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6"/>
      <c r="I301" s="7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6"/>
      <c r="I302" s="7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6"/>
      <c r="I303" s="7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6"/>
      <c r="I304" s="7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6"/>
      <c r="I305" s="7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6"/>
      <c r="I306" s="7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6"/>
      <c r="I307" s="7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6"/>
      <c r="I308" s="7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6"/>
      <c r="I309" s="7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6"/>
      <c r="I310" s="7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3"/>
      <c r="B412" s="6"/>
      <c r="C412" s="6"/>
      <c r="D412" s="8"/>
      <c r="E412" s="8"/>
      <c r="F412" s="8"/>
      <c r="G412" s="5"/>
      <c r="H412" s="6"/>
      <c r="I412" s="7"/>
      <c r="J412" s="9"/>
      <c r="K412" s="9"/>
      <c r="L412" s="5"/>
      <c r="M412" s="9"/>
      <c r="N412" s="9"/>
      <c r="O412" s="9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3"/>
      <c r="B413" s="6"/>
      <c r="C413" s="6"/>
      <c r="D413" s="8"/>
      <c r="E413" s="8"/>
      <c r="F413" s="8"/>
      <c r="G413" s="5"/>
      <c r="H413" s="6"/>
      <c r="I413" s="7"/>
      <c r="J413" s="9"/>
      <c r="K413" s="9"/>
      <c r="L413" s="5"/>
      <c r="M413" s="9"/>
      <c r="N413" s="9"/>
      <c r="O413" s="9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3"/>
      <c r="B414" s="6"/>
      <c r="C414" s="6"/>
      <c r="D414" s="8"/>
      <c r="E414" s="8"/>
      <c r="F414" s="8"/>
      <c r="G414" s="5"/>
      <c r="H414" s="6"/>
      <c r="I414" s="7"/>
      <c r="J414" s="9"/>
      <c r="K414" s="9"/>
      <c r="L414" s="5"/>
      <c r="M414" s="9"/>
      <c r="N414" s="9"/>
      <c r="O414" s="9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3"/>
      <c r="B415" s="6"/>
      <c r="C415" s="6"/>
      <c r="D415" s="8"/>
      <c r="E415" s="8"/>
      <c r="F415" s="8"/>
      <c r="G415" s="5"/>
      <c r="H415" s="6"/>
      <c r="I415" s="7"/>
      <c r="J415" s="9"/>
      <c r="K415" s="9"/>
      <c r="L415" s="5"/>
      <c r="M415" s="9"/>
      <c r="N415" s="9"/>
      <c r="O415" s="9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3"/>
      <c r="B416" s="6"/>
      <c r="C416" s="6"/>
      <c r="D416" s="8"/>
      <c r="E416" s="8"/>
      <c r="F416" s="8"/>
      <c r="G416" s="5"/>
      <c r="H416" s="6"/>
      <c r="I416" s="7"/>
      <c r="J416" s="9"/>
      <c r="K416" s="9"/>
      <c r="L416" s="5"/>
      <c r="M416" s="9"/>
      <c r="N416" s="9"/>
      <c r="O416" s="9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3"/>
      <c r="B417" s="6"/>
      <c r="C417" s="6"/>
      <c r="D417" s="8"/>
      <c r="E417" s="8"/>
      <c r="F417" s="8"/>
      <c r="G417" s="5"/>
      <c r="H417" s="6"/>
      <c r="I417" s="7"/>
      <c r="J417" s="9"/>
      <c r="K417" s="9"/>
      <c r="L417" s="5"/>
      <c r="M417" s="9"/>
      <c r="N417" s="9"/>
      <c r="O417" s="9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3"/>
      <c r="B418" s="6"/>
      <c r="C418" s="6"/>
      <c r="D418" s="8"/>
      <c r="E418" s="8"/>
      <c r="F418" s="8"/>
      <c r="G418" s="5"/>
      <c r="H418" s="6"/>
      <c r="I418" s="7"/>
      <c r="J418" s="9"/>
      <c r="K418" s="9"/>
      <c r="L418" s="5"/>
      <c r="M418" s="9"/>
      <c r="N418" s="9"/>
      <c r="O418" s="9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3"/>
      <c r="B419" s="6"/>
      <c r="C419" s="6"/>
      <c r="D419" s="8"/>
      <c r="E419" s="8"/>
      <c r="F419" s="8"/>
      <c r="G419" s="5"/>
      <c r="H419" s="6"/>
      <c r="I419" s="7"/>
      <c r="J419" s="9"/>
      <c r="K419" s="9"/>
      <c r="L419" s="5"/>
      <c r="M419" s="9"/>
      <c r="N419" s="9"/>
      <c r="O419" s="9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3"/>
      <c r="B420" s="6"/>
      <c r="C420" s="6"/>
      <c r="D420" s="8"/>
      <c r="E420" s="8"/>
      <c r="F420" s="8"/>
      <c r="G420" s="5"/>
      <c r="H420" s="6"/>
      <c r="I420" s="7"/>
      <c r="J420" s="9"/>
      <c r="K420" s="9"/>
      <c r="L420" s="5"/>
      <c r="M420" s="9"/>
      <c r="N420" s="9"/>
      <c r="O420" s="9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3"/>
      <c r="B421" s="6"/>
      <c r="C421" s="6"/>
      <c r="D421" s="8"/>
      <c r="E421" s="8"/>
      <c r="F421" s="8"/>
      <c r="G421" s="5"/>
      <c r="H421" s="6"/>
      <c r="I421" s="7"/>
      <c r="J421" s="9"/>
      <c r="K421" s="9"/>
      <c r="L421" s="5"/>
      <c r="M421" s="9"/>
      <c r="N421" s="9"/>
      <c r="O421" s="9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3"/>
      <c r="B422" s="6"/>
      <c r="C422" s="6"/>
      <c r="D422" s="8"/>
      <c r="E422" s="8"/>
      <c r="F422" s="8"/>
      <c r="G422" s="5"/>
      <c r="H422" s="6"/>
      <c r="I422" s="7"/>
      <c r="J422" s="9"/>
      <c r="K422" s="9"/>
      <c r="L422" s="5"/>
      <c r="M422" s="9"/>
      <c r="N422" s="9"/>
      <c r="O422" s="9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3"/>
      <c r="B423" s="6"/>
      <c r="C423" s="6"/>
      <c r="D423" s="8"/>
      <c r="E423" s="8"/>
      <c r="F423" s="8"/>
      <c r="G423" s="5"/>
      <c r="H423" s="6"/>
      <c r="I423" s="7"/>
      <c r="J423" s="9"/>
      <c r="K423" s="9"/>
      <c r="L423" s="5"/>
      <c r="M423" s="9"/>
      <c r="N423" s="9"/>
      <c r="O423" s="9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3"/>
      <c r="B424" s="6"/>
      <c r="C424" s="6"/>
      <c r="D424" s="8"/>
      <c r="E424" s="8"/>
      <c r="F424" s="8"/>
      <c r="G424" s="5"/>
      <c r="H424" s="6"/>
      <c r="I424" s="7"/>
      <c r="J424" s="9"/>
      <c r="K424" s="9"/>
      <c r="L424" s="5"/>
      <c r="M424" s="9"/>
      <c r="N424" s="9"/>
      <c r="O424" s="9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B4:K111"/>
  <conditionalFormatting sqref="K1:K2">
    <cfRule type="cellIs" dxfId="7" priority="1" operator="equal">
      <formula>0</formula>
    </cfRule>
  </conditionalFormatting>
  <pageMargins left="7.874015748031496E-2" right="0.31496062992125984" top="0.11811023622047245" bottom="7.874015748031496E-2" header="0" footer="0"/>
  <pageSetup paperSize="9" scale="5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4140625" defaultRowHeight="15" customHeight="1"/>
  <cols>
    <col min="1" max="1" width="2.88671875" customWidth="1"/>
    <col min="2" max="2" width="7" customWidth="1"/>
    <col min="3" max="3" width="137.44140625" customWidth="1"/>
    <col min="4" max="4" width="20.6640625" customWidth="1"/>
    <col min="5" max="26" width="9.109375" customWidth="1"/>
  </cols>
  <sheetData>
    <row r="1" spans="1:26" ht="17.399999999999999">
      <c r="A1" s="2"/>
      <c r="B1" s="27" t="s">
        <v>321</v>
      </c>
      <c r="C1" s="96"/>
      <c r="D1" s="3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399999999999999">
      <c r="A2" s="2"/>
      <c r="B2" s="1" t="e">
        <f>OBJETO</f>
        <v>#REF!</v>
      </c>
      <c r="C2" s="97"/>
      <c r="D2" s="98" t="e">
        <f>SUM(D5:D289)-#REF!</f>
        <v>#REF!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8">
      <c r="A3" s="3"/>
      <c r="B3" s="41"/>
      <c r="C3" s="99"/>
      <c r="D3" s="4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8">
      <c r="A4" s="2"/>
      <c r="B4" s="47" t="s">
        <v>13</v>
      </c>
      <c r="C4" s="100" t="s">
        <v>16</v>
      </c>
      <c r="D4" s="50" t="s">
        <v>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8">
      <c r="A5" s="5"/>
      <c r="B5" s="77">
        <v>1</v>
      </c>
      <c r="C5" s="101" t="s">
        <v>322</v>
      </c>
      <c r="D5" s="102" t="e">
        <f>SUMIF(#REF!,'CURVA ABC INSUMOS'!C5,#REF!)</f>
        <v>#REF!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8">
      <c r="A6" s="5"/>
      <c r="B6" s="77">
        <v>2</v>
      </c>
      <c r="C6" s="103" t="s">
        <v>323</v>
      </c>
      <c r="D6" s="102" t="e">
        <f>SUMIF(#REF!,'CURVA ABC INSUMOS'!C6,#REF!)</f>
        <v>#REF!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8">
      <c r="A7" s="5"/>
      <c r="B7" s="77">
        <v>3</v>
      </c>
      <c r="C7" s="101" t="s">
        <v>324</v>
      </c>
      <c r="D7" s="102" t="e">
        <f>SUMIF(#REF!,'CURVA ABC INSUMOS'!C7,#REF!)</f>
        <v>#REF!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8">
      <c r="A8" s="5"/>
      <c r="B8" s="77">
        <v>4</v>
      </c>
      <c r="C8" s="101" t="s">
        <v>325</v>
      </c>
      <c r="D8" s="102" t="e">
        <f>SUMIF(#REF!,'CURVA ABC INSUMOS'!C8,#REF!)</f>
        <v>#REF!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8">
      <c r="A9" s="5"/>
      <c r="B9" s="77">
        <v>5</v>
      </c>
      <c r="C9" s="101" t="s">
        <v>326</v>
      </c>
      <c r="D9" s="102" t="e">
        <f>SUMIF(#REF!,'CURVA ABC INSUMOS'!C10,#REF!)</f>
        <v>#REF!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8">
      <c r="A10" s="5"/>
      <c r="B10" s="77">
        <v>6</v>
      </c>
      <c r="C10" s="103" t="s">
        <v>327</v>
      </c>
      <c r="D10" s="102" t="e">
        <f>SUMIF(#REF!,'CURVA ABC INSUMOS'!C13,#REF!)</f>
        <v>#REF!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8">
      <c r="A11" s="5"/>
      <c r="B11" s="77">
        <v>7</v>
      </c>
      <c r="C11" s="101" t="s">
        <v>328</v>
      </c>
      <c r="D11" s="102" t="e">
        <f>SUMIF(#REF!,'CURVA ABC INSUMOS'!C11,#REF!)</f>
        <v>#REF!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8">
      <c r="A12" s="5"/>
      <c r="B12" s="77">
        <v>8</v>
      </c>
      <c r="C12" s="101" t="s">
        <v>329</v>
      </c>
      <c r="D12" s="102" t="e">
        <f>SUMIF(#REF!,'CURVA ABC INSUMOS'!C15,#REF!)</f>
        <v>#REF!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8">
      <c r="A13" s="5"/>
      <c r="B13" s="77">
        <v>9</v>
      </c>
      <c r="C13" s="101" t="s">
        <v>330</v>
      </c>
      <c r="D13" s="102" t="e">
        <f>SUMIF(#REF!,'CURVA ABC INSUMOS'!C12,#REF!)</f>
        <v>#REF!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8">
      <c r="A14" s="5"/>
      <c r="B14" s="77">
        <v>10</v>
      </c>
      <c r="C14" s="101" t="s">
        <v>331</v>
      </c>
      <c r="D14" s="102" t="e">
        <f>SUMIF(#REF!,'CURVA ABC INSUMOS'!C18,#REF!)</f>
        <v>#REF!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6.4">
      <c r="A15" s="5"/>
      <c r="B15" s="77">
        <v>11</v>
      </c>
      <c r="C15" s="101" t="s">
        <v>332</v>
      </c>
      <c r="D15" s="102" t="e">
        <f>SUMIF(#REF!,'CURVA ABC INSUMOS'!C46,#REF!)</f>
        <v>#REF!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8">
      <c r="A16" s="5"/>
      <c r="B16" s="77">
        <v>12</v>
      </c>
      <c r="C16" s="101" t="s">
        <v>333</v>
      </c>
      <c r="D16" s="102" t="e">
        <f>SUMIF(#REF!,'CURVA ABC INSUMOS'!C16,#REF!)</f>
        <v>#REF!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8">
      <c r="A17" s="5"/>
      <c r="B17" s="77">
        <v>13</v>
      </c>
      <c r="C17" s="101" t="s">
        <v>334</v>
      </c>
      <c r="D17" s="102" t="e">
        <f>SUMIF(#REF!,'CURVA ABC INSUMOS'!C9,#REF!)</f>
        <v>#REF!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8">
      <c r="A18" s="5"/>
      <c r="B18" s="77">
        <v>14</v>
      </c>
      <c r="C18" s="103" t="s">
        <v>335</v>
      </c>
      <c r="D18" s="102" t="e">
        <f>SUMIF(#REF!,'CURVA ABC INSUMOS'!C17,#REF!)</f>
        <v>#REF!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8">
      <c r="A19" s="5"/>
      <c r="B19" s="77">
        <v>15</v>
      </c>
      <c r="C19" s="101" t="s">
        <v>336</v>
      </c>
      <c r="D19" s="102" t="e">
        <f>SUMIF(#REF!,'CURVA ABC INSUMOS'!C20,#REF!)</f>
        <v>#REF!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8">
      <c r="A20" s="5"/>
      <c r="B20" s="77">
        <v>16</v>
      </c>
      <c r="C20" s="103" t="s">
        <v>337</v>
      </c>
      <c r="D20" s="102" t="e">
        <f>SUMIF(#REF!,'CURVA ABC INSUMOS'!C19,#REF!)</f>
        <v>#REF!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"/>
      <c r="B21" s="77">
        <v>17</v>
      </c>
      <c r="C21" s="101" t="s">
        <v>338</v>
      </c>
      <c r="D21" s="102" t="e">
        <f>SUMIF(#REF!,'CURVA ABC INSUMOS'!C27,#REF!)</f>
        <v>#REF!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"/>
      <c r="B22" s="77">
        <v>18</v>
      </c>
      <c r="C22" s="101" t="s">
        <v>339</v>
      </c>
      <c r="D22" s="102" t="e">
        <f>SUMIF(#REF!,'CURVA ABC INSUMOS'!C31,#REF!)</f>
        <v>#REF!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/>
      <c r="B23" s="77">
        <v>19</v>
      </c>
      <c r="C23" s="101" t="s">
        <v>340</v>
      </c>
      <c r="D23" s="102" t="e">
        <f>SUMIF(#REF!,'CURVA ABC INSUMOS'!C21,#REF!)</f>
        <v>#REF!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"/>
      <c r="B24" s="77">
        <v>20</v>
      </c>
      <c r="C24" s="101" t="s">
        <v>272</v>
      </c>
      <c r="D24" s="102" t="e">
        <f>SUMIF(#REF!,'CURVA ABC INSUMOS'!C24,#REF!)</f>
        <v>#REF!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"/>
      <c r="B25" s="77">
        <v>21</v>
      </c>
      <c r="C25" s="103" t="s">
        <v>341</v>
      </c>
      <c r="D25" s="102" t="e">
        <f>SUMIF(#REF!,'CURVA ABC INSUMOS'!C25,#REF!)</f>
        <v>#REF!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5"/>
      <c r="B26" s="77">
        <v>22</v>
      </c>
      <c r="C26" s="101" t="s">
        <v>342</v>
      </c>
      <c r="D26" s="102" t="e">
        <f>SUMIF(#REF!,'CURVA ABC INSUMOS'!C23,#REF!)</f>
        <v>#REF!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77">
        <v>23</v>
      </c>
      <c r="C27" s="101" t="s">
        <v>343</v>
      </c>
      <c r="D27" s="102" t="e">
        <f>SUMIF(#REF!,'CURVA ABC INSUMOS'!C22,#REF!)</f>
        <v>#REF!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77">
        <v>24</v>
      </c>
      <c r="C28" s="101" t="s">
        <v>344</v>
      </c>
      <c r="D28" s="102" t="e">
        <f>SUMIF(#REF!,'CURVA ABC INSUMOS'!C26,#REF!)</f>
        <v>#REF!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77">
        <v>25</v>
      </c>
      <c r="C29" s="101" t="s">
        <v>345</v>
      </c>
      <c r="D29" s="102" t="e">
        <f>SUMIF(#REF!,'CURVA ABC INSUMOS'!C33,#REF!)</f>
        <v>#REF!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77">
        <v>26</v>
      </c>
      <c r="C30" s="101" t="s">
        <v>346</v>
      </c>
      <c r="D30" s="102" t="e">
        <f>SUMIF(#REF!,'CURVA ABC INSUMOS'!C41,#REF!)</f>
        <v>#REF!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77">
        <v>27</v>
      </c>
      <c r="C31" s="101" t="s">
        <v>347</v>
      </c>
      <c r="D31" s="102" t="e">
        <f>SUMIF(#REF!,'CURVA ABC INSUMOS'!C29,#REF!)</f>
        <v>#REF!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77">
        <v>28</v>
      </c>
      <c r="C32" s="101" t="s">
        <v>348</v>
      </c>
      <c r="D32" s="102" t="e">
        <f>SUMIF(#REF!,'CURVA ABC INSUMOS'!C42,#REF!)</f>
        <v>#REF!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77">
        <v>29</v>
      </c>
      <c r="C33" s="101" t="s">
        <v>349</v>
      </c>
      <c r="D33" s="102" t="e">
        <f>SUMIF(#REF!,'CURVA ABC INSUMOS'!C30,#REF!)</f>
        <v>#REF!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77">
        <v>30</v>
      </c>
      <c r="C34" s="101" t="s">
        <v>106</v>
      </c>
      <c r="D34" s="102" t="e">
        <f>SUMIF(#REF!,'CURVA ABC INSUMOS'!C40,#REF!)</f>
        <v>#REF!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77">
        <v>31</v>
      </c>
      <c r="C35" s="101" t="s">
        <v>350</v>
      </c>
      <c r="D35" s="102" t="e">
        <f>SUMIF(#REF!,'CURVA ABC INSUMOS'!C34,#REF!)</f>
        <v>#REF!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77">
        <v>32</v>
      </c>
      <c r="C36" s="101" t="s">
        <v>351</v>
      </c>
      <c r="D36" s="102" t="e">
        <f>SUMIF(#REF!,'CURVA ABC INSUMOS'!C28,#REF!)</f>
        <v>#REF!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77">
        <v>33</v>
      </c>
      <c r="C37" s="101" t="s">
        <v>352</v>
      </c>
      <c r="D37" s="102" t="e">
        <f>SUMIF(#REF!,'CURVA ABC INSUMOS'!C36,#REF!)</f>
        <v>#REF!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77">
        <v>34</v>
      </c>
      <c r="C38" s="101" t="s">
        <v>353</v>
      </c>
      <c r="D38" s="102" t="e">
        <f>SUMIF(#REF!,'CURVA ABC INSUMOS'!C37,#REF!)</f>
        <v>#REF!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77">
        <v>35</v>
      </c>
      <c r="C39" s="103" t="s">
        <v>354</v>
      </c>
      <c r="D39" s="102" t="e">
        <f>SUMIF(#REF!,'CURVA ABC INSUMOS'!C38,#REF!)</f>
        <v>#REF!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77">
        <v>36</v>
      </c>
      <c r="C40" s="101" t="s">
        <v>355</v>
      </c>
      <c r="D40" s="102" t="e">
        <f>SUMIF(#REF!,'CURVA ABC INSUMOS'!C35,#REF!)</f>
        <v>#REF!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77">
        <v>37</v>
      </c>
      <c r="C41" s="101" t="s">
        <v>356</v>
      </c>
      <c r="D41" s="102" t="e">
        <f>SUMIF(#REF!,'CURVA ABC INSUMOS'!C39,#REF!)</f>
        <v>#REF!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77">
        <v>38</v>
      </c>
      <c r="C42" s="101" t="s">
        <v>357</v>
      </c>
      <c r="D42" s="102" t="e">
        <f>SUMIF(#REF!,'CURVA ABC INSUMOS'!C51,#REF!)</f>
        <v>#REF!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77">
        <v>39</v>
      </c>
      <c r="C43" s="101" t="s">
        <v>197</v>
      </c>
      <c r="D43" s="102" t="e">
        <f>SUMIF(#REF!,'CURVA ABC INSUMOS'!C69,#REF!)</f>
        <v>#REF!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77">
        <v>40</v>
      </c>
      <c r="C44" s="101" t="s">
        <v>358</v>
      </c>
      <c r="D44" s="102" t="e">
        <f>SUMIF(#REF!,'CURVA ABC INSUMOS'!C14,#REF!)</f>
        <v>#REF!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77">
        <v>41</v>
      </c>
      <c r="C45" s="101" t="s">
        <v>359</v>
      </c>
      <c r="D45" s="102" t="e">
        <f>SUMIF(#REF!,'CURVA ABC INSUMOS'!C47,#REF!)</f>
        <v>#REF!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77">
        <v>42</v>
      </c>
      <c r="C46" s="101" t="s">
        <v>360</v>
      </c>
      <c r="D46" s="102" t="e">
        <f>SUMIF(#REF!,'CURVA ABC INSUMOS'!C61,#REF!)</f>
        <v>#REF!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77">
        <v>43</v>
      </c>
      <c r="C47" s="101" t="s">
        <v>361</v>
      </c>
      <c r="D47" s="102" t="e">
        <f>SUMIF(#REF!,'CURVA ABC INSUMOS'!C43,#REF!)</f>
        <v>#REF!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77">
        <v>44</v>
      </c>
      <c r="C48" s="101" t="s">
        <v>362</v>
      </c>
      <c r="D48" s="102" t="e">
        <f>SUMIF(#REF!,'CURVA ABC INSUMOS'!C71,#REF!)</f>
        <v>#REF!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77">
        <v>45</v>
      </c>
      <c r="C49" s="101" t="s">
        <v>363</v>
      </c>
      <c r="D49" s="102" t="e">
        <f>SUMIF(#REF!,'CURVA ABC INSUMOS'!C44,#REF!)</f>
        <v>#REF!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77">
        <v>46</v>
      </c>
      <c r="C50" s="101" t="s">
        <v>364</v>
      </c>
      <c r="D50" s="102" t="e">
        <f>SUMIF(#REF!,'CURVA ABC INSUMOS'!C32,#REF!)</f>
        <v>#REF!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77">
        <v>47</v>
      </c>
      <c r="C51" s="101" t="s">
        <v>365</v>
      </c>
      <c r="D51" s="102" t="e">
        <f>SUMIF(#REF!,'CURVA ABC INSUMOS'!C52,#REF!)</f>
        <v>#REF!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77">
        <v>48</v>
      </c>
      <c r="C52" s="101" t="s">
        <v>366</v>
      </c>
      <c r="D52" s="102" t="e">
        <f>SUMIF(#REF!,'CURVA ABC INSUMOS'!C53,#REF!)</f>
        <v>#REF!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77">
        <v>49</v>
      </c>
      <c r="C53" s="101" t="s">
        <v>94</v>
      </c>
      <c r="D53" s="102" t="e">
        <f>SUMIF(#REF!,'CURVA ABC INSUMOS'!C45,#REF!)</f>
        <v>#REF!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77">
        <v>50</v>
      </c>
      <c r="C54" s="101" t="s">
        <v>367</v>
      </c>
      <c r="D54" s="102" t="e">
        <f>SUMIF(#REF!,'CURVA ABC INSUMOS'!C58,#REF!)</f>
        <v>#REF!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77">
        <v>51</v>
      </c>
      <c r="C55" s="103" t="s">
        <v>368</v>
      </c>
      <c r="D55" s="102" t="e">
        <f>SUMIF(#REF!,'CURVA ABC INSUMOS'!C59,#REF!)</f>
        <v>#REF!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77">
        <v>52</v>
      </c>
      <c r="C56" s="101" t="s">
        <v>369</v>
      </c>
      <c r="D56" s="102" t="e">
        <f>SUMIF(#REF!,'CURVA ABC INSUMOS'!C50,#REF!)</f>
        <v>#REF!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77">
        <v>53</v>
      </c>
      <c r="C57" s="101" t="s">
        <v>370</v>
      </c>
      <c r="D57" s="102" t="e">
        <f>SUMIF(#REF!,'CURVA ABC INSUMOS'!C74,#REF!)</f>
        <v>#REF!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77">
        <v>54</v>
      </c>
      <c r="C58" s="101" t="s">
        <v>371</v>
      </c>
      <c r="D58" s="102" t="e">
        <f>SUMIF(#REF!,'CURVA ABC INSUMOS'!C54,#REF!)</f>
        <v>#REF!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77">
        <v>55</v>
      </c>
      <c r="C59" s="103" t="s">
        <v>372</v>
      </c>
      <c r="D59" s="102" t="e">
        <f>SUMIF(#REF!,'CURVA ABC INSUMOS'!C72,#REF!)</f>
        <v>#REF!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77">
        <v>56</v>
      </c>
      <c r="C60" s="101" t="s">
        <v>373</v>
      </c>
      <c r="D60" s="102" t="e">
        <f>SUMIF(#REF!,'CURVA ABC INSUMOS'!C49,#REF!)</f>
        <v>#REF!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77">
        <v>57</v>
      </c>
      <c r="C61" s="101" t="s">
        <v>374</v>
      </c>
      <c r="D61" s="102" t="e">
        <f>SUMIF(#REF!,'CURVA ABC INSUMOS'!C77,#REF!)</f>
        <v>#REF!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77">
        <v>58</v>
      </c>
      <c r="C62" s="101" t="s">
        <v>375</v>
      </c>
      <c r="D62" s="102" t="e">
        <f>SUMIF(#REF!,'CURVA ABC INSUMOS'!C68,#REF!)</f>
        <v>#REF!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77">
        <v>59</v>
      </c>
      <c r="C63" s="101" t="s">
        <v>376</v>
      </c>
      <c r="D63" s="102" t="e">
        <f>SUMIF(#REF!,'CURVA ABC INSUMOS'!C78,#REF!)</f>
        <v>#REF!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77">
        <v>60</v>
      </c>
      <c r="C64" s="101" t="s">
        <v>377</v>
      </c>
      <c r="D64" s="102" t="e">
        <f>SUMIF(#REF!,'CURVA ABC INSUMOS'!C62,#REF!)</f>
        <v>#REF!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77">
        <v>61</v>
      </c>
      <c r="C65" s="101" t="s">
        <v>378</v>
      </c>
      <c r="D65" s="102" t="e">
        <f>SUMIF(#REF!,'CURVA ABC INSUMOS'!C60,#REF!)</f>
        <v>#REF!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77">
        <v>62</v>
      </c>
      <c r="C66" s="101" t="s">
        <v>379</v>
      </c>
      <c r="D66" s="102" t="e">
        <f>SUMIF(#REF!,'CURVA ABC INSUMOS'!C55,#REF!)</f>
        <v>#REF!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77">
        <v>63</v>
      </c>
      <c r="C67" s="101" t="s">
        <v>380</v>
      </c>
      <c r="D67" s="102" t="e">
        <f>SUMIF(#REF!,'CURVA ABC INSUMOS'!C67,#REF!)</f>
        <v>#REF!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77">
        <v>64</v>
      </c>
      <c r="C68" s="101" t="s">
        <v>381</v>
      </c>
      <c r="D68" s="102" t="e">
        <f>SUMIF(#REF!,'CURVA ABC INSUMOS'!C63,#REF!)</f>
        <v>#REF!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77">
        <v>65</v>
      </c>
      <c r="C69" s="103" t="s">
        <v>382</v>
      </c>
      <c r="D69" s="102" t="e">
        <f>SUMIF(#REF!,'CURVA ABC INSUMOS'!C65,#REF!)</f>
        <v>#REF!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77">
        <v>66</v>
      </c>
      <c r="C70" s="101" t="s">
        <v>383</v>
      </c>
      <c r="D70" s="102" t="e">
        <f>SUMIF(#REF!,'CURVA ABC INSUMOS'!C66,#REF!)</f>
        <v>#REF!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77">
        <v>67</v>
      </c>
      <c r="C71" s="101" t="s">
        <v>384</v>
      </c>
      <c r="D71" s="102" t="e">
        <f>SUMIF(#REF!,'CURVA ABC INSUMOS'!C64,#REF!)</f>
        <v>#REF!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77">
        <v>68</v>
      </c>
      <c r="C72" s="101" t="s">
        <v>385</v>
      </c>
      <c r="D72" s="102" t="e">
        <f>SUMIF(#REF!,'CURVA ABC INSUMOS'!C106,#REF!)</f>
        <v>#REF!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77">
        <v>69</v>
      </c>
      <c r="C73" s="101" t="s">
        <v>386</v>
      </c>
      <c r="D73" s="102" t="e">
        <f>SUMIF(#REF!,'CURVA ABC INSUMOS'!C138,#REF!)</f>
        <v>#REF!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77">
        <v>70</v>
      </c>
      <c r="C74" s="101" t="s">
        <v>387</v>
      </c>
      <c r="D74" s="102" t="e">
        <f>SUMIF(#REF!,'CURVA ABC INSUMOS'!C75,#REF!)</f>
        <v>#REF!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77">
        <v>71</v>
      </c>
      <c r="C75" s="101" t="s">
        <v>388</v>
      </c>
      <c r="D75" s="102" t="e">
        <f>SUMIF(#REF!,'CURVA ABC INSUMOS'!C57,#REF!)</f>
        <v>#REF!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77">
        <v>72</v>
      </c>
      <c r="C76" s="101" t="s">
        <v>202</v>
      </c>
      <c r="D76" s="102" t="e">
        <f>SUMIF(#REF!,'CURVA ABC INSUMOS'!C86,#REF!)</f>
        <v>#REF!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77">
        <v>73</v>
      </c>
      <c r="C77" s="101" t="s">
        <v>389</v>
      </c>
      <c r="D77" s="102" t="e">
        <f>SUMIF(#REF!,'CURVA ABC INSUMOS'!C90,#REF!)</f>
        <v>#REF!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77">
        <v>74</v>
      </c>
      <c r="C78" s="101" t="s">
        <v>390</v>
      </c>
      <c r="D78" s="102" t="e">
        <f>SUMIF(#REF!,'CURVA ABC INSUMOS'!C76,#REF!)</f>
        <v>#REF!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77">
        <v>75</v>
      </c>
      <c r="C79" s="101" t="s">
        <v>391</v>
      </c>
      <c r="D79" s="102" t="e">
        <f>SUMIF(#REF!,'CURVA ABC INSUMOS'!C87,#REF!)</f>
        <v>#REF!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77">
        <v>76</v>
      </c>
      <c r="C80" s="101" t="s">
        <v>392</v>
      </c>
      <c r="D80" s="102" t="e">
        <f>SUMIF(#REF!,'CURVA ABC INSUMOS'!C79,#REF!)</f>
        <v>#REF!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77">
        <v>77</v>
      </c>
      <c r="C81" s="101" t="s">
        <v>393</v>
      </c>
      <c r="D81" s="102" t="e">
        <f>SUMIF(#REF!,'CURVA ABC INSUMOS'!C56,#REF!)</f>
        <v>#REF!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77">
        <v>78</v>
      </c>
      <c r="C82" s="101" t="s">
        <v>394</v>
      </c>
      <c r="D82" s="102" t="e">
        <f>SUMIF(#REF!,'CURVA ABC INSUMOS'!C81,#REF!)</f>
        <v>#REF!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77">
        <v>79</v>
      </c>
      <c r="C83" s="101" t="s">
        <v>395</v>
      </c>
      <c r="D83" s="102" t="e">
        <f>SUMIF(#REF!,'CURVA ABC INSUMOS'!C80,#REF!)</f>
        <v>#REF!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77">
        <v>80</v>
      </c>
      <c r="C84" s="103" t="s">
        <v>396</v>
      </c>
      <c r="D84" s="102" t="e">
        <f>SUMIF(#REF!,'CURVA ABC INSUMOS'!C82,#REF!)</f>
        <v>#REF!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77">
        <v>81</v>
      </c>
      <c r="C85" s="101" t="s">
        <v>397</v>
      </c>
      <c r="D85" s="102" t="e">
        <f>SUMIF(#REF!,'CURVA ABC INSUMOS'!C89,#REF!)</f>
        <v>#REF!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77">
        <v>82</v>
      </c>
      <c r="C86" s="101" t="s">
        <v>398</v>
      </c>
      <c r="D86" s="102" t="e">
        <f>SUMIF(#REF!,'CURVA ABC INSUMOS'!C92,#REF!)</f>
        <v>#REF!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77">
        <v>83</v>
      </c>
      <c r="C87" s="101" t="s">
        <v>399</v>
      </c>
      <c r="D87" s="102" t="e">
        <f>SUMIF(#REF!,'CURVA ABC INSUMOS'!C98,#REF!)</f>
        <v>#REF!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77">
        <v>84</v>
      </c>
      <c r="C88" s="101" t="s">
        <v>400</v>
      </c>
      <c r="D88" s="102" t="e">
        <f>SUMIF(#REF!,'CURVA ABC INSUMOS'!C84,#REF!)</f>
        <v>#REF!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77">
        <v>85</v>
      </c>
      <c r="C89" s="101" t="s">
        <v>401</v>
      </c>
      <c r="D89" s="102" t="e">
        <f>SUMIF(#REF!,'CURVA ABC INSUMOS'!C88,#REF!)</f>
        <v>#REF!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77">
        <v>86</v>
      </c>
      <c r="C90" s="101" t="s">
        <v>402</v>
      </c>
      <c r="D90" s="102" t="e">
        <f>SUMIF(#REF!,'CURVA ABC INSUMOS'!C104,#REF!)</f>
        <v>#REF!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77">
        <v>87</v>
      </c>
      <c r="C91" s="101" t="s">
        <v>81</v>
      </c>
      <c r="D91" s="102" t="e">
        <f>SUMIF(#REF!,'CURVA ABC INSUMOS'!C95,#REF!)</f>
        <v>#REF!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77">
        <v>88</v>
      </c>
      <c r="C92" s="101" t="s">
        <v>403</v>
      </c>
      <c r="D92" s="102" t="e">
        <f>SUMIF(#REF!,'CURVA ABC INSUMOS'!C85,#REF!)</f>
        <v>#REF!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77">
        <v>89</v>
      </c>
      <c r="C93" s="101" t="s">
        <v>404</v>
      </c>
      <c r="D93" s="102" t="e">
        <f>SUMIF(#REF!,'CURVA ABC INSUMOS'!C94,#REF!)</f>
        <v>#REF!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77">
        <v>90</v>
      </c>
      <c r="C94" s="101" t="s">
        <v>405</v>
      </c>
      <c r="D94" s="102" t="e">
        <f>SUMIF(#REF!,'CURVA ABC INSUMOS'!C99,#REF!)</f>
        <v>#REF!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77">
        <v>91</v>
      </c>
      <c r="C95" s="101" t="s">
        <v>406</v>
      </c>
      <c r="D95" s="102" t="e">
        <f>SUMIF(#REF!,'CURVA ABC INSUMOS'!C91,#REF!)</f>
        <v>#REF!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77">
        <v>92</v>
      </c>
      <c r="C96" s="101" t="s">
        <v>192</v>
      </c>
      <c r="D96" s="102" t="e">
        <f>SUMIF(#REF!,'CURVA ABC INSUMOS'!C122,#REF!)</f>
        <v>#REF!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77">
        <v>93</v>
      </c>
      <c r="C97" s="103" t="s">
        <v>407</v>
      </c>
      <c r="D97" s="102" t="e">
        <f>SUMIF(#REF!,'CURVA ABC INSUMOS'!C105,#REF!)</f>
        <v>#REF!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77">
        <v>94</v>
      </c>
      <c r="C98" s="101" t="s">
        <v>162</v>
      </c>
      <c r="D98" s="102" t="e">
        <f>SUMIF(#REF!,'CURVA ABC INSUMOS'!C96,#REF!)</f>
        <v>#REF!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77">
        <v>95</v>
      </c>
      <c r="C99" s="101" t="s">
        <v>114</v>
      </c>
      <c r="D99" s="102" t="e">
        <f>SUMIF(#REF!,'CURVA ABC INSUMOS'!C70,#REF!)</f>
        <v>#REF!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77">
        <v>96</v>
      </c>
      <c r="C100" s="103" t="s">
        <v>408</v>
      </c>
      <c r="D100" s="102" t="e">
        <f>SUMIF(#REF!,'CURVA ABC INSUMOS'!C102,#REF!)</f>
        <v>#REF!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77">
        <v>97</v>
      </c>
      <c r="C101" s="101" t="s">
        <v>409</v>
      </c>
      <c r="D101" s="102" t="e">
        <f>SUMIF(#REF!,'CURVA ABC INSUMOS'!C112,#REF!)</f>
        <v>#REF!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77">
        <v>98</v>
      </c>
      <c r="C102" s="101" t="s">
        <v>410</v>
      </c>
      <c r="D102" s="102" t="e">
        <f>SUMIF(#REF!,'CURVA ABC INSUMOS'!C101,#REF!)</f>
        <v>#REF!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77">
        <v>99</v>
      </c>
      <c r="C103" s="101" t="s">
        <v>411</v>
      </c>
      <c r="D103" s="102" t="e">
        <f>SUMIF(#REF!,'CURVA ABC INSUMOS'!C100,#REF!)</f>
        <v>#REF!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77">
        <v>100</v>
      </c>
      <c r="C104" s="101" t="s">
        <v>167</v>
      </c>
      <c r="D104" s="102" t="e">
        <f>SUMIF(#REF!,'CURVA ABC INSUMOS'!C117,#REF!)</f>
        <v>#REF!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77">
        <v>101</v>
      </c>
      <c r="C105" s="101" t="s">
        <v>76</v>
      </c>
      <c r="D105" s="102" t="e">
        <f>SUMIF(#REF!,'CURVA ABC INSUMOS'!C103,#REF!)</f>
        <v>#REF!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77">
        <v>102</v>
      </c>
      <c r="C106" s="101" t="s">
        <v>412</v>
      </c>
      <c r="D106" s="102" t="e">
        <f>SUMIF(#REF!,'CURVA ABC INSUMOS'!C97,#REF!)</f>
        <v>#REF!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77">
        <v>103</v>
      </c>
      <c r="C107" s="101" t="s">
        <v>413</v>
      </c>
      <c r="D107" s="102" t="e">
        <f>SUMIF(#REF!,'CURVA ABC INSUMOS'!C107,#REF!)</f>
        <v>#REF!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77">
        <v>104</v>
      </c>
      <c r="C108" s="101" t="s">
        <v>414</v>
      </c>
      <c r="D108" s="102" t="e">
        <f>SUMIF(#REF!,'CURVA ABC INSUMOS'!C93,#REF!)</f>
        <v>#REF!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77">
        <v>105</v>
      </c>
      <c r="C109" s="103" t="s">
        <v>415</v>
      </c>
      <c r="D109" s="102" t="e">
        <f>SUMIF(#REF!,'CURVA ABC INSUMOS'!C108,#REF!)</f>
        <v>#REF!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77">
        <v>106</v>
      </c>
      <c r="C110" s="101" t="s">
        <v>416</v>
      </c>
      <c r="D110" s="102" t="e">
        <f>SUMIF(#REF!,'CURVA ABC INSUMOS'!C115,#REF!)</f>
        <v>#REF!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77">
        <v>107</v>
      </c>
      <c r="C111" s="101" t="s">
        <v>417</v>
      </c>
      <c r="D111" s="102" t="e">
        <f>SUMIF(#REF!,'CURVA ABC INSUMOS'!C121,#REF!)</f>
        <v>#REF!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77">
        <v>108</v>
      </c>
      <c r="C112" s="101" t="s">
        <v>418</v>
      </c>
      <c r="D112" s="102" t="e">
        <f>SUMIF(#REF!,'CURVA ABC INSUMOS'!C127,#REF!)</f>
        <v>#REF!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77">
        <v>109</v>
      </c>
      <c r="C113" s="101" t="s">
        <v>419</v>
      </c>
      <c r="D113" s="102" t="e">
        <f>SUMIF(#REF!,'CURVA ABC INSUMOS'!C113,#REF!)</f>
        <v>#REF!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77">
        <v>110</v>
      </c>
      <c r="C114" s="103" t="s">
        <v>420</v>
      </c>
      <c r="D114" s="102" t="e">
        <f>SUMIF(#REF!,'CURVA ABC INSUMOS'!C133,#REF!)</f>
        <v>#REF!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77">
        <v>111</v>
      </c>
      <c r="C115" s="101" t="s">
        <v>421</v>
      </c>
      <c r="D115" s="102" t="e">
        <f>SUMIF(#REF!,'CURVA ABC INSUMOS'!C134,#REF!)</f>
        <v>#REF!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77">
        <v>112</v>
      </c>
      <c r="C116" s="101" t="s">
        <v>422</v>
      </c>
      <c r="D116" s="102" t="e">
        <f>SUMIF(#REF!,'CURVA ABC INSUMOS'!C114,#REF!)</f>
        <v>#REF!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77">
        <v>113</v>
      </c>
      <c r="C117" s="103" t="s">
        <v>423</v>
      </c>
      <c r="D117" s="102" t="e">
        <f>SUMIF(#REF!,'CURVA ABC INSUMOS'!C132,#REF!)</f>
        <v>#REF!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77">
        <v>114</v>
      </c>
      <c r="C118" s="101" t="s">
        <v>424</v>
      </c>
      <c r="D118" s="102" t="e">
        <f>SUMIF(#REF!,'CURVA ABC INSUMOS'!C116,#REF!)</f>
        <v>#REF!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77">
        <v>115</v>
      </c>
      <c r="C119" s="101" t="s">
        <v>425</v>
      </c>
      <c r="D119" s="102" t="e">
        <f>SUMIF(#REF!,'CURVA ABC INSUMOS'!C135,#REF!)</f>
        <v>#REF!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77">
        <v>116</v>
      </c>
      <c r="C120" s="101" t="s">
        <v>177</v>
      </c>
      <c r="D120" s="102" t="e">
        <f>SUMIF(#REF!,'CURVA ABC INSUMOS'!C111,#REF!)</f>
        <v>#REF!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77">
        <v>117</v>
      </c>
      <c r="C121" s="101" t="s">
        <v>426</v>
      </c>
      <c r="D121" s="102" t="e">
        <f>SUMIF(#REF!,'CURVA ABC INSUMOS'!C123,#REF!)</f>
        <v>#REF!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77">
        <v>118</v>
      </c>
      <c r="C122" s="101" t="s">
        <v>427</v>
      </c>
      <c r="D122" s="102" t="e">
        <f>SUMIF(#REF!,'CURVA ABC INSUMOS'!C125,#REF!)</f>
        <v>#REF!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77">
        <v>119</v>
      </c>
      <c r="C123" s="101" t="s">
        <v>428</v>
      </c>
      <c r="D123" s="102" t="e">
        <f>SUMIF(#REF!,'CURVA ABC INSUMOS'!C119,#REF!)</f>
        <v>#REF!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77">
        <v>120</v>
      </c>
      <c r="C124" s="101" t="s">
        <v>429</v>
      </c>
      <c r="D124" s="102" t="e">
        <f>SUMIF(#REF!,'CURVA ABC INSUMOS'!C109,#REF!)</f>
        <v>#REF!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77">
        <v>121</v>
      </c>
      <c r="C125" s="101" t="s">
        <v>430</v>
      </c>
      <c r="D125" s="102" t="e">
        <f>SUMIF(#REF!,'CURVA ABC INSUMOS'!C110,#REF!)</f>
        <v>#REF!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77">
        <v>122</v>
      </c>
      <c r="C126" s="101" t="s">
        <v>431</v>
      </c>
      <c r="D126" s="102" t="e">
        <f>SUMIF(#REF!,'CURVA ABC INSUMOS'!C126,#REF!)</f>
        <v>#REF!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77">
        <v>123</v>
      </c>
      <c r="C127" s="101" t="s">
        <v>432</v>
      </c>
      <c r="D127" s="102" t="e">
        <f>SUMIF(#REF!,'CURVA ABC INSUMOS'!C129,#REF!)</f>
        <v>#REF!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77">
        <v>124</v>
      </c>
      <c r="C128" s="101" t="s">
        <v>433</v>
      </c>
      <c r="D128" s="102" t="e">
        <f>SUMIF(#REF!,'CURVA ABC INSUMOS'!C151,#REF!)</f>
        <v>#REF!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77">
        <v>125</v>
      </c>
      <c r="C129" s="101" t="s">
        <v>434</v>
      </c>
      <c r="D129" s="102" t="e">
        <f>SUMIF(#REF!,'CURVA ABC INSUMOS'!C148,#REF!)</f>
        <v>#REF!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77">
        <v>126</v>
      </c>
      <c r="C130" s="101" t="s">
        <v>435</v>
      </c>
      <c r="D130" s="102" t="e">
        <f>SUMIF(#REF!,'CURVA ABC INSUMOS'!C120,#REF!)</f>
        <v>#REF!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77">
        <v>127</v>
      </c>
      <c r="C131" s="101" t="s">
        <v>157</v>
      </c>
      <c r="D131" s="102" t="e">
        <f>SUMIF(#REF!,'CURVA ABC INSUMOS'!C150,#REF!)</f>
        <v>#REF!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77">
        <v>128</v>
      </c>
      <c r="C132" s="101" t="s">
        <v>436</v>
      </c>
      <c r="D132" s="102" t="e">
        <f>SUMIF(#REF!,'CURVA ABC INSUMOS'!C131,#REF!)</f>
        <v>#REF!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77">
        <v>129</v>
      </c>
      <c r="C133" s="101" t="s">
        <v>437</v>
      </c>
      <c r="D133" s="102" t="e">
        <f>SUMIF(#REF!,'CURVA ABC INSUMOS'!C124,#REF!)</f>
        <v>#REF!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77">
        <v>130</v>
      </c>
      <c r="C134" s="101" t="s">
        <v>438</v>
      </c>
      <c r="D134" s="102" t="e">
        <f>SUMIF(#REF!,'CURVA ABC INSUMOS'!C146,#REF!)</f>
        <v>#REF!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77">
        <v>131</v>
      </c>
      <c r="C135" s="101" t="s">
        <v>439</v>
      </c>
      <c r="D135" s="102" t="e">
        <f>SUMIF(#REF!,'CURVA ABC INSUMOS'!C139,#REF!)</f>
        <v>#REF!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77">
        <v>132</v>
      </c>
      <c r="C136" s="101" t="s">
        <v>440</v>
      </c>
      <c r="D136" s="102" t="e">
        <f>SUMIF(#REF!,'CURVA ABC INSUMOS'!C141,#REF!)</f>
        <v>#REF!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77">
        <v>133</v>
      </c>
      <c r="C137" s="101" t="s">
        <v>441</v>
      </c>
      <c r="D137" s="102" t="e">
        <f>SUMIF(#REF!,'CURVA ABC INSUMOS'!C136,#REF!)</f>
        <v>#REF!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77">
        <v>134</v>
      </c>
      <c r="C138" s="103" t="s">
        <v>442</v>
      </c>
      <c r="D138" s="102" t="e">
        <f>SUMIF(#REF!,'CURVA ABC INSUMOS'!C73,#REF!)</f>
        <v>#REF!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77">
        <v>135</v>
      </c>
      <c r="C139" s="101" t="s">
        <v>443</v>
      </c>
      <c r="D139" s="102" t="e">
        <f>SUMIF(#REF!,'CURVA ABC INSUMOS'!C143,#REF!)</f>
        <v>#REF!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77">
        <v>136</v>
      </c>
      <c r="C140" s="101" t="s">
        <v>444</v>
      </c>
      <c r="D140" s="102" t="e">
        <f>SUMIF(#REF!,'CURVA ABC INSUMOS'!C128,#REF!)</f>
        <v>#REF!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77">
        <v>137</v>
      </c>
      <c r="C141" s="101" t="s">
        <v>445</v>
      </c>
      <c r="D141" s="102" t="e">
        <f>SUMIF(#REF!,'CURVA ABC INSUMOS'!C130,#REF!)</f>
        <v>#REF!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77">
        <v>138</v>
      </c>
      <c r="C142" s="101" t="s">
        <v>446</v>
      </c>
      <c r="D142" s="102" t="e">
        <f>SUMIF(#REF!,'CURVA ABC INSUMOS'!C152,#REF!)</f>
        <v>#REF!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77">
        <v>139</v>
      </c>
      <c r="C143" s="101" t="s">
        <v>447</v>
      </c>
      <c r="D143" s="102" t="e">
        <f>SUMIF(#REF!,'CURVA ABC INSUMOS'!C145,#REF!)</f>
        <v>#REF!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77">
        <v>140</v>
      </c>
      <c r="C144" s="101" t="s">
        <v>448</v>
      </c>
      <c r="D144" s="102" t="e">
        <f>SUMIF(#REF!,'CURVA ABC INSUMOS'!C144,#REF!)</f>
        <v>#REF!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77">
        <v>141</v>
      </c>
      <c r="C145" s="101" t="s">
        <v>449</v>
      </c>
      <c r="D145" s="102" t="e">
        <f>SUMIF(#REF!,'CURVA ABC INSUMOS'!C118,#REF!)</f>
        <v>#REF!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77">
        <v>142</v>
      </c>
      <c r="C146" s="101" t="s">
        <v>450</v>
      </c>
      <c r="D146" s="102" t="e">
        <f>SUMIF(#REF!,'CURVA ABC INSUMOS'!C167,#REF!)</f>
        <v>#REF!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77">
        <v>143</v>
      </c>
      <c r="C147" s="101" t="s">
        <v>451</v>
      </c>
      <c r="D147" s="102" t="e">
        <f>SUMIF(#REF!,'CURVA ABC INSUMOS'!C157,#REF!)</f>
        <v>#REF!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77">
        <v>144</v>
      </c>
      <c r="C148" s="103" t="s">
        <v>452</v>
      </c>
      <c r="D148" s="102" t="e">
        <f>SUMIF(#REF!,'CURVA ABC INSUMOS'!C155,#REF!)</f>
        <v>#REF!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77">
        <v>145</v>
      </c>
      <c r="C149" s="101" t="s">
        <v>453</v>
      </c>
      <c r="D149" s="102" t="e">
        <f>SUMIF(#REF!,'CURVA ABC INSUMOS'!C159,#REF!)</f>
        <v>#REF!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77">
        <v>146</v>
      </c>
      <c r="C150" s="101" t="s">
        <v>454</v>
      </c>
      <c r="D150" s="102" t="e">
        <f>SUMIF(#REF!,'CURVA ABC INSUMOS'!C140,#REF!)</f>
        <v>#REF!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77">
        <v>147</v>
      </c>
      <c r="C151" s="101" t="s">
        <v>455</v>
      </c>
      <c r="D151" s="102" t="e">
        <f>SUMIF(#REF!,'CURVA ABC INSUMOS'!C158,#REF!)</f>
        <v>#REF!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77">
        <v>148</v>
      </c>
      <c r="C152" s="101" t="s">
        <v>172</v>
      </c>
      <c r="D152" s="102" t="e">
        <f>SUMIF(#REF!,'CURVA ABC INSUMOS'!C153,#REF!)</f>
        <v>#REF!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77">
        <v>149</v>
      </c>
      <c r="C153" s="103" t="s">
        <v>456</v>
      </c>
      <c r="D153" s="102" t="e">
        <f>SUMIF(#REF!,'CURVA ABC INSUMOS'!C142,#REF!)</f>
        <v>#REF!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77">
        <v>150</v>
      </c>
      <c r="C154" s="101" t="s">
        <v>129</v>
      </c>
      <c r="D154" s="102" t="e">
        <f>SUMIF(#REF!,'CURVA ABC INSUMOS'!C164,#REF!)</f>
        <v>#REF!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77">
        <v>151</v>
      </c>
      <c r="C155" s="101" t="s">
        <v>457</v>
      </c>
      <c r="D155" s="102" t="e">
        <f>SUMIF(#REF!,'CURVA ABC INSUMOS'!C154,#REF!)</f>
        <v>#REF!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77">
        <v>152</v>
      </c>
      <c r="C156" s="101" t="s">
        <v>458</v>
      </c>
      <c r="D156" s="102" t="e">
        <f>SUMIF(#REF!,'CURVA ABC INSUMOS'!C149,#REF!)</f>
        <v>#REF!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77">
        <v>153</v>
      </c>
      <c r="C157" s="101" t="s">
        <v>459</v>
      </c>
      <c r="D157" s="102" t="e">
        <f>SUMIF(#REF!,'CURVA ABC INSUMOS'!C186,#REF!)</f>
        <v>#REF!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77">
        <v>154</v>
      </c>
      <c r="C158" s="103" t="s">
        <v>460</v>
      </c>
      <c r="D158" s="102" t="e">
        <f>SUMIF(#REF!,'CURVA ABC INSUMOS'!C166,#REF!)</f>
        <v>#REF!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77">
        <v>155</v>
      </c>
      <c r="C159" s="101" t="s">
        <v>139</v>
      </c>
      <c r="D159" s="102" t="e">
        <f>SUMIF(#REF!,'CURVA ABC INSUMOS'!C160,#REF!)</f>
        <v>#REF!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77">
        <v>156</v>
      </c>
      <c r="C160" s="103" t="s">
        <v>461</v>
      </c>
      <c r="D160" s="102" t="e">
        <f>SUMIF(#REF!,'CURVA ABC INSUMOS'!C161,#REF!)</f>
        <v>#REF!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77">
        <v>157</v>
      </c>
      <c r="C161" s="101" t="s">
        <v>462</v>
      </c>
      <c r="D161" s="102" t="e">
        <f>SUMIF(#REF!,'CURVA ABC INSUMOS'!C185,#REF!)</f>
        <v>#REF!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77">
        <v>158</v>
      </c>
      <c r="C162" s="101" t="s">
        <v>463</v>
      </c>
      <c r="D162" s="102" t="e">
        <f>SUMIF(#REF!,'CURVA ABC INSUMOS'!C83,#REF!)</f>
        <v>#REF!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77">
        <v>159</v>
      </c>
      <c r="C163" s="101" t="s">
        <v>464</v>
      </c>
      <c r="D163" s="102" t="e">
        <f>SUMIF(#REF!,'CURVA ABC INSUMOS'!C156,#REF!)</f>
        <v>#REF!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77">
        <v>160</v>
      </c>
      <c r="C164" s="101" t="s">
        <v>89</v>
      </c>
      <c r="D164" s="102" t="e">
        <f>SUMIF(#REF!,'CURVA ABC INSUMOS'!C137,#REF!)</f>
        <v>#REF!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77">
        <v>161</v>
      </c>
      <c r="C165" s="101" t="s">
        <v>465</v>
      </c>
      <c r="D165" s="102" t="e">
        <f>SUMIF(#REF!,'CURVA ABC INSUMOS'!C168,#REF!)</f>
        <v>#REF!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77">
        <v>162</v>
      </c>
      <c r="C166" s="101" t="s">
        <v>466</v>
      </c>
      <c r="D166" s="102" t="e">
        <f>SUMIF(#REF!,'CURVA ABC INSUMOS'!C180,#REF!)</f>
        <v>#REF!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77">
        <v>163</v>
      </c>
      <c r="C167" s="101" t="s">
        <v>467</v>
      </c>
      <c r="D167" s="102" t="e">
        <f>SUMIF(#REF!,'CURVA ABC INSUMOS'!C169,#REF!)</f>
        <v>#REF!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77">
        <v>164</v>
      </c>
      <c r="C168" s="103" t="s">
        <v>468</v>
      </c>
      <c r="D168" s="102" t="e">
        <f>SUMIF(#REF!,'CURVA ABC INSUMOS'!C183,#REF!)</f>
        <v>#REF!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77">
        <v>165</v>
      </c>
      <c r="C169" s="101" t="s">
        <v>469</v>
      </c>
      <c r="D169" s="102" t="e">
        <f>SUMIF(#REF!,'CURVA ABC INSUMOS'!C147,#REF!)</f>
        <v>#REF!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77">
        <v>166</v>
      </c>
      <c r="C170" s="101" t="s">
        <v>470</v>
      </c>
      <c r="D170" s="102" t="e">
        <f>SUMIF(#REF!,'CURVA ABC INSUMOS'!C179,#REF!)</f>
        <v>#REF!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77">
        <v>167</v>
      </c>
      <c r="C171" s="101" t="s">
        <v>119</v>
      </c>
      <c r="D171" s="102" t="e">
        <f>SUMIF(#REF!,'CURVA ABC INSUMOS'!C191,#REF!)</f>
        <v>#REF!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77">
        <v>168</v>
      </c>
      <c r="C172" s="103" t="s">
        <v>262</v>
      </c>
      <c r="D172" s="102" t="e">
        <f>SUMIF(#REF!,'CURVA ABC INSUMOS'!C174,#REF!)</f>
        <v>#REF!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77">
        <v>169</v>
      </c>
      <c r="C173" s="101" t="s">
        <v>257</v>
      </c>
      <c r="D173" s="102" t="e">
        <f>SUMIF(#REF!,'CURVA ABC INSUMOS'!C184,#REF!)</f>
        <v>#REF!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77">
        <v>170</v>
      </c>
      <c r="C174" s="101" t="s">
        <v>471</v>
      </c>
      <c r="D174" s="102" t="e">
        <f>SUMIF(#REF!,'CURVA ABC INSUMOS'!C163,#REF!)</f>
        <v>#REF!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77">
        <v>171</v>
      </c>
      <c r="C175" s="101" t="s">
        <v>472</v>
      </c>
      <c r="D175" s="102" t="e">
        <f>SUMIF(#REF!,'CURVA ABC INSUMOS'!C181,#REF!)</f>
        <v>#REF!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77">
        <v>172</v>
      </c>
      <c r="C176" s="103" t="s">
        <v>473</v>
      </c>
      <c r="D176" s="102" t="e">
        <f>SUMIF(#REF!,'CURVA ABC INSUMOS'!C177,#REF!)</f>
        <v>#REF!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77">
        <v>173</v>
      </c>
      <c r="C177" s="101" t="s">
        <v>474</v>
      </c>
      <c r="D177" s="102" t="e">
        <f>SUMIF(#REF!,'CURVA ABC INSUMOS'!C162,#REF!)</f>
        <v>#REF!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77">
        <v>174</v>
      </c>
      <c r="C178" s="101" t="s">
        <v>182</v>
      </c>
      <c r="D178" s="102" t="e">
        <f>SUMIF(#REF!,'CURVA ABC INSUMOS'!C182,#REF!)</f>
        <v>#REF!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77">
        <v>175</v>
      </c>
      <c r="C179" s="101" t="s">
        <v>475</v>
      </c>
      <c r="D179" s="102" t="e">
        <f>SUMIF(#REF!,'CURVA ABC INSUMOS'!C187,#REF!)</f>
        <v>#REF!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77">
        <v>176</v>
      </c>
      <c r="C180" s="103" t="s">
        <v>237</v>
      </c>
      <c r="D180" s="102" t="e">
        <f>SUMIF(#REF!,'CURVA ABC INSUMOS'!C199,#REF!)</f>
        <v>#REF!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77">
        <v>177</v>
      </c>
      <c r="C181" s="101" t="s">
        <v>476</v>
      </c>
      <c r="D181" s="102" t="e">
        <f>SUMIF(#REF!,'CURVA ABC INSUMOS'!C165,#REF!)</f>
        <v>#REF!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77">
        <v>178</v>
      </c>
      <c r="C182" s="103" t="s">
        <v>477</v>
      </c>
      <c r="D182" s="102" t="e">
        <f>SUMIF(#REF!,'CURVA ABC INSUMOS'!C203,#REF!)</f>
        <v>#REF!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77">
        <v>179</v>
      </c>
      <c r="C183" s="101" t="s">
        <v>149</v>
      </c>
      <c r="D183" s="102" t="e">
        <f>SUMIF(#REF!,'CURVA ABC INSUMOS'!C175,#REF!)</f>
        <v>#REF!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77">
        <v>180</v>
      </c>
      <c r="C184" s="101" t="s">
        <v>478</v>
      </c>
      <c r="D184" s="102" t="e">
        <f>SUMIF(#REF!,'CURVA ABC INSUMOS'!C178,#REF!)</f>
        <v>#REF!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77">
        <v>181</v>
      </c>
      <c r="C185" s="101" t="s">
        <v>247</v>
      </c>
      <c r="D185" s="102" t="e">
        <f>SUMIF(#REF!,'CURVA ABC INSUMOS'!C189,#REF!)</f>
        <v>#REF!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77">
        <v>182</v>
      </c>
      <c r="C186" s="103" t="s">
        <v>217</v>
      </c>
      <c r="D186" s="102" t="e">
        <f>SUMIF(#REF!,'CURVA ABC INSUMOS'!C207,#REF!)</f>
        <v>#REF!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77">
        <v>183</v>
      </c>
      <c r="C187" s="101" t="s">
        <v>479</v>
      </c>
      <c r="D187" s="102" t="e">
        <f>SUMIF(#REF!,'CURVA ABC INSUMOS'!C171,#REF!)</f>
        <v>#REF!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77">
        <v>184</v>
      </c>
      <c r="C188" s="103" t="s">
        <v>480</v>
      </c>
      <c r="D188" s="102" t="e">
        <f>SUMIF(#REF!,'CURVA ABC INSUMOS'!C48,#REF!)</f>
        <v>#REF!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77">
        <v>185</v>
      </c>
      <c r="C189" s="101" t="s">
        <v>481</v>
      </c>
      <c r="D189" s="102" t="e">
        <f>SUMIF(#REF!,'CURVA ABC INSUMOS'!C188,#REF!)</f>
        <v>#REF!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77">
        <v>186</v>
      </c>
      <c r="C190" s="101" t="s">
        <v>482</v>
      </c>
      <c r="D190" s="102" t="e">
        <f>SUMIF(#REF!,'CURVA ABC INSUMOS'!C196,#REF!)</f>
        <v>#REF!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77">
        <v>187</v>
      </c>
      <c r="C191" s="103" t="s">
        <v>242</v>
      </c>
      <c r="D191" s="102" t="e">
        <f>SUMIF(#REF!,'CURVA ABC INSUMOS'!C198,#REF!)</f>
        <v>#REF!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77">
        <v>188</v>
      </c>
      <c r="C192" s="101" t="s">
        <v>483</v>
      </c>
      <c r="D192" s="102" t="e">
        <f>SUMIF(#REF!,'CURVA ABC INSUMOS'!C190,#REF!)</f>
        <v>#REF!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77">
        <v>189</v>
      </c>
      <c r="C193" s="103" t="s">
        <v>222</v>
      </c>
      <c r="D193" s="102" t="e">
        <f>SUMIF(#REF!,'CURVA ABC INSUMOS'!C206,#REF!)</f>
        <v>#REF!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77">
        <v>190</v>
      </c>
      <c r="C194" s="103" t="s">
        <v>232</v>
      </c>
      <c r="D194" s="102" t="e">
        <f>SUMIF(#REF!,'CURVA ABC INSUMOS'!C200,#REF!)</f>
        <v>#REF!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77">
        <v>191</v>
      </c>
      <c r="C195" s="101" t="s">
        <v>484</v>
      </c>
      <c r="D195" s="102" t="e">
        <f>SUMIF(#REF!,'CURVA ABC INSUMOS'!C208,#REF!)</f>
        <v>#REF!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77">
        <v>192</v>
      </c>
      <c r="C196" s="101" t="s">
        <v>485</v>
      </c>
      <c r="D196" s="102" t="e">
        <f>SUMIF(#REF!,'CURVA ABC INSUMOS'!C192,#REF!)</f>
        <v>#REF!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77">
        <v>193</v>
      </c>
      <c r="C197" s="101" t="s">
        <v>486</v>
      </c>
      <c r="D197" s="102" t="e">
        <f>SUMIF(#REF!,'CURVA ABC INSUMOS'!C197,#REF!)</f>
        <v>#REF!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77">
        <v>194</v>
      </c>
      <c r="C198" s="101" t="s">
        <v>487</v>
      </c>
      <c r="D198" s="102" t="e">
        <f>SUMIF(#REF!,'CURVA ABC INSUMOS'!C209,#REF!)</f>
        <v>#REF!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77">
        <v>195</v>
      </c>
      <c r="C199" s="101" t="s">
        <v>488</v>
      </c>
      <c r="D199" s="102" t="e">
        <f>SUMIF(#REF!,'CURVA ABC INSUMOS'!C170,#REF!)</f>
        <v>#REF!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77">
        <v>196</v>
      </c>
      <c r="C200" s="103" t="s">
        <v>227</v>
      </c>
      <c r="D200" s="102" t="e">
        <f>SUMIF(#REF!,'CURVA ABC INSUMOS'!C201,#REF!)</f>
        <v>#REF!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77">
        <v>197</v>
      </c>
      <c r="C201" s="101" t="s">
        <v>489</v>
      </c>
      <c r="D201" s="102" t="e">
        <f>SUMIF(#REF!,'CURVA ABC INSUMOS'!C194,#REF!)</f>
        <v>#REF!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77">
        <v>198</v>
      </c>
      <c r="C202" s="101" t="s">
        <v>490</v>
      </c>
      <c r="D202" s="102" t="e">
        <f>SUMIF(#REF!,'CURVA ABC INSUMOS'!C172,#REF!)</f>
        <v>#REF!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77">
        <v>199</v>
      </c>
      <c r="C203" s="101" t="s">
        <v>491</v>
      </c>
      <c r="D203" s="102" t="e">
        <f>SUMIF(#REF!,'CURVA ABC INSUMOS'!C210,#REF!)</f>
        <v>#REF!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77">
        <v>200</v>
      </c>
      <c r="C204" s="101" t="s">
        <v>492</v>
      </c>
      <c r="D204" s="102" t="e">
        <f>SUMIF(#REF!,'CURVA ABC INSUMOS'!C176,#REF!)</f>
        <v>#REF!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77">
        <v>201</v>
      </c>
      <c r="C205" s="101" t="s">
        <v>493</v>
      </c>
      <c r="D205" s="102" t="e">
        <f>SUMIF(#REF!,'CURVA ABC INSUMOS'!C224,#REF!)</f>
        <v>#REF!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77">
        <v>202</v>
      </c>
      <c r="C206" s="101" t="s">
        <v>494</v>
      </c>
      <c r="D206" s="102" t="e">
        <f>SUMIF(#REF!,'CURVA ABC INSUMOS'!C202,#REF!)</f>
        <v>#REF!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77">
        <v>203</v>
      </c>
      <c r="C207" s="101" t="s">
        <v>187</v>
      </c>
      <c r="D207" s="102" t="e">
        <f>SUMIF(#REF!,'CURVA ABC INSUMOS'!C195,#REF!)</f>
        <v>#REF!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77">
        <v>204</v>
      </c>
      <c r="C208" s="101" t="s">
        <v>495</v>
      </c>
      <c r="D208" s="102" t="e">
        <f>SUMIF(#REF!,'CURVA ABC INSUMOS'!C193,#REF!)</f>
        <v>#REF!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77">
        <v>205</v>
      </c>
      <c r="C209" s="104" t="s">
        <v>496</v>
      </c>
      <c r="D209" s="102" t="e">
        <f>SUMIF(#REF!,'CURVA ABC INSUMOS'!C216,#REF!)</f>
        <v>#REF!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77">
        <v>206</v>
      </c>
      <c r="C210" s="104" t="s">
        <v>252</v>
      </c>
      <c r="D210" s="102" t="e">
        <f>SUMIF(#REF!,'CURVA ABC INSUMOS'!C173,#REF!)</f>
        <v>#REF!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77">
        <v>207</v>
      </c>
      <c r="C211" s="105" t="s">
        <v>212</v>
      </c>
      <c r="D211" s="102" t="e">
        <f>SUMIF(#REF!,'CURVA ABC INSUMOS'!C223,#REF!)</f>
        <v>#REF!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77">
        <v>208</v>
      </c>
      <c r="C212" s="104" t="s">
        <v>144</v>
      </c>
      <c r="D212" s="102" t="e">
        <f>SUMIF(#REF!,'CURVA ABC INSUMOS'!C220,#REF!)</f>
        <v>#REF!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77">
        <v>209</v>
      </c>
      <c r="C213" s="104" t="s">
        <v>497</v>
      </c>
      <c r="D213" s="102" t="e">
        <f>SUMIF(#REF!,'CURVA ABC INSUMOS'!C212,#REF!)</f>
        <v>#REF!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77">
        <v>210</v>
      </c>
      <c r="C214" s="104" t="s">
        <v>498</v>
      </c>
      <c r="D214" s="102" t="e">
        <f>SUMIF(#REF!,'CURVA ABC INSUMOS'!C205,#REF!)</f>
        <v>#REF!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77">
        <v>211</v>
      </c>
      <c r="C215" s="104" t="s">
        <v>124</v>
      </c>
      <c r="D215" s="102" t="e">
        <f>SUMIF(#REF!,'CURVA ABC INSUMOS'!C225,#REF!)</f>
        <v>#REF!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77">
        <v>212</v>
      </c>
      <c r="C216" s="104" t="s">
        <v>499</v>
      </c>
      <c r="D216" s="102" t="e">
        <f>SUMIF(#REF!,'CURVA ABC INSUMOS'!C239,#REF!)</f>
        <v>#REF!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77">
        <v>213</v>
      </c>
      <c r="C217" s="104" t="s">
        <v>500</v>
      </c>
      <c r="D217" s="102" t="e">
        <f>SUMIF(#REF!,'CURVA ABC INSUMOS'!C227,#REF!)</f>
        <v>#REF!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77">
        <v>214</v>
      </c>
      <c r="C218" s="104" t="s">
        <v>501</v>
      </c>
      <c r="D218" s="102" t="e">
        <f>SUMIF(#REF!,'CURVA ABC INSUMOS'!C211,#REF!)</f>
        <v>#REF!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77">
        <v>215</v>
      </c>
      <c r="C219" s="104" t="s">
        <v>502</v>
      </c>
      <c r="D219" s="102" t="e">
        <f>SUMIF(#REF!,'CURVA ABC INSUMOS'!C213,#REF!)</f>
        <v>#REF!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3"/>
      <c r="B220" s="77">
        <v>216</v>
      </c>
      <c r="C220" s="104" t="s">
        <v>503</v>
      </c>
      <c r="D220" s="102" t="e">
        <f>SUMIF(#REF!,'CURVA ABC INSUMOS'!C204,#REF!)</f>
        <v>#REF!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3"/>
      <c r="B221" s="77">
        <v>217</v>
      </c>
      <c r="C221" s="104" t="s">
        <v>504</v>
      </c>
      <c r="D221" s="102" t="e">
        <f>SUMIF(#REF!,'CURVA ABC INSUMOS'!C228,#REF!)</f>
        <v>#REF!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3"/>
      <c r="B222" s="77">
        <v>218</v>
      </c>
      <c r="C222" s="104" t="s">
        <v>505</v>
      </c>
      <c r="D222" s="102" t="e">
        <f>SUMIF(#REF!,'CURVA ABC INSUMOS'!C214,#REF!)</f>
        <v>#REF!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3"/>
      <c r="B223" s="77">
        <v>219</v>
      </c>
      <c r="C223" s="104" t="s">
        <v>506</v>
      </c>
      <c r="D223" s="102" t="e">
        <f>SUMIF(#REF!,'CURVA ABC INSUMOS'!C221,#REF!)</f>
        <v>#REF!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3"/>
      <c r="B224" s="77">
        <v>220</v>
      </c>
      <c r="C224" s="104" t="s">
        <v>507</v>
      </c>
      <c r="D224" s="102" t="e">
        <f>SUMIF(#REF!,'CURVA ABC INSUMOS'!C226,#REF!)</f>
        <v>#REF!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3"/>
      <c r="B225" s="77">
        <v>221</v>
      </c>
      <c r="C225" s="104" t="s">
        <v>508</v>
      </c>
      <c r="D225" s="102" t="e">
        <f>SUMIF(#REF!,'CURVA ABC INSUMOS'!C231,#REF!)</f>
        <v>#REF!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3"/>
      <c r="B226" s="77">
        <v>222</v>
      </c>
      <c r="C226" s="104" t="s">
        <v>509</v>
      </c>
      <c r="D226" s="102" t="e">
        <f>SUMIF(#REF!,'CURVA ABC INSUMOS'!C229,#REF!)</f>
        <v>#REF!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3"/>
      <c r="B227" s="77">
        <v>223</v>
      </c>
      <c r="C227" s="104" t="s">
        <v>510</v>
      </c>
      <c r="D227" s="102" t="e">
        <f>SUMIF(#REF!,'CURVA ABC INSUMOS'!C218,#REF!)</f>
        <v>#REF!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3"/>
      <c r="B228" s="77">
        <v>224</v>
      </c>
      <c r="C228" s="105" t="s">
        <v>207</v>
      </c>
      <c r="D228" s="102" t="e">
        <f>SUMIF(#REF!,'CURVA ABC INSUMOS'!C222,#REF!)</f>
        <v>#REF!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3"/>
      <c r="B229" s="77">
        <v>225</v>
      </c>
      <c r="C229" s="104" t="s">
        <v>511</v>
      </c>
      <c r="D229" s="102" t="e">
        <f>SUMIF(#REF!,'CURVA ABC INSUMOS'!C217,#REF!)</f>
        <v>#REF!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3"/>
      <c r="B230" s="77">
        <v>226</v>
      </c>
      <c r="C230" s="104" t="s">
        <v>512</v>
      </c>
      <c r="D230" s="102" t="e">
        <f>SUMIF(#REF!,'CURVA ABC INSUMOS'!C215,#REF!)</f>
        <v>#REF!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3"/>
      <c r="B231" s="77">
        <v>227</v>
      </c>
      <c r="C231" s="104" t="s">
        <v>134</v>
      </c>
      <c r="D231" s="102" t="e">
        <f>SUMIF(#REF!,'CURVA ABC INSUMOS'!C219,#REF!)</f>
        <v>#REF!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3"/>
      <c r="B232" s="77">
        <v>228</v>
      </c>
      <c r="C232" s="104" t="s">
        <v>513</v>
      </c>
      <c r="D232" s="102" t="e">
        <f>SUMIF(#REF!,'CURVA ABC INSUMOS'!C230,#REF!)</f>
        <v>#REF!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77">
        <v>229</v>
      </c>
      <c r="C233" s="104" t="s">
        <v>514</v>
      </c>
      <c r="D233" s="102" t="e">
        <f>SUMIF(#REF!,'CURVA ABC INSUMOS'!C234,#REF!)</f>
        <v>#REF!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77">
        <v>230</v>
      </c>
      <c r="C234" s="104" t="s">
        <v>515</v>
      </c>
      <c r="D234" s="102" t="e">
        <f>SUMIF(#REF!,'CURVA ABC INSUMOS'!C232,#REF!)</f>
        <v>#REF!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77">
        <v>231</v>
      </c>
      <c r="C235" s="104" t="s">
        <v>516</v>
      </c>
      <c r="D235" s="102" t="e">
        <f>SUMIF(#REF!,'CURVA ABC INSUMOS'!C235,#REF!)</f>
        <v>#REF!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77">
        <v>232</v>
      </c>
      <c r="C236" s="104" t="s">
        <v>517</v>
      </c>
      <c r="D236" s="102" t="e">
        <f>SUMIF(#REF!,'CURVA ABC INSUMOS'!C233,#REF!)</f>
        <v>#REF!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77">
        <v>233</v>
      </c>
      <c r="C237" s="105" t="s">
        <v>518</v>
      </c>
      <c r="D237" s="102" t="e">
        <f>SUMIF(#REF!,'CURVA ABC INSUMOS'!C236,#REF!)</f>
        <v>#REF!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77">
        <v>234</v>
      </c>
      <c r="C238" s="104" t="s">
        <v>519</v>
      </c>
      <c r="D238" s="102" t="e">
        <f>SUMIF(#REF!,'CURVA ABC INSUMOS'!C241,#REF!)</f>
        <v>#REF!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77">
        <v>235</v>
      </c>
      <c r="C239" s="104" t="s">
        <v>520</v>
      </c>
      <c r="D239" s="102" t="e">
        <f>SUMIF(#REF!,'CURVA ABC INSUMOS'!C237,#REF!)</f>
        <v>#REF!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77">
        <v>236</v>
      </c>
      <c r="C240" s="104" t="s">
        <v>521</v>
      </c>
      <c r="D240" s="102" t="e">
        <f>SUMIF(#REF!,'CURVA ABC INSUMOS'!C238,#REF!)</f>
        <v>#REF!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77">
        <v>237</v>
      </c>
      <c r="C241" s="104" t="s">
        <v>522</v>
      </c>
      <c r="D241" s="102" t="e">
        <f>SUMIF(#REF!,'CURVA ABC INSUMOS'!C240,#REF!)</f>
        <v>#REF!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77">
        <v>238</v>
      </c>
      <c r="C242" s="104" t="s">
        <v>523</v>
      </c>
      <c r="D242" s="102" t="e">
        <f>SUMIF(#REF!,'CURVA ABC INSUMOS'!C242,#REF!)</f>
        <v>#REF!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10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10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10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10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10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10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10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10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10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10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10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10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10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10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10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10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10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10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10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10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10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10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10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10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10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10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10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10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10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10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10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10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10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10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10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10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10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10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10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10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10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10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10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10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10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10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10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10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10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10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10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10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10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10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10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10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10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10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10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10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10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10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10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10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10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10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10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10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10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10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10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10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10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10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10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10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10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10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10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10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10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10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10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10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10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10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10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10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10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10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10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10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10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10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10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10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10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10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10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10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10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10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10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10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10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10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10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10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10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10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10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10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10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10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10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10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10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10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10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10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10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10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10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10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10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10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10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10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10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10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10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10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10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10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10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10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10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10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10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10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10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10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10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10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10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10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10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10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10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10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10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10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10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10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10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10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10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10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10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10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10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10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10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10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10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10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10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10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10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10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10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10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10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10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10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10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10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10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10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10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10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10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10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10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10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10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10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10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10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10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10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10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10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10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10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10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10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10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10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10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B4:D208">
    <sortState ref="B4:D208">
      <sortCondition descending="1" ref="D4:D208"/>
    </sortState>
  </autoFilter>
  <pageMargins left="7.874015748031496E-2" right="0.31496062992125984" top="0.11811023622047245" bottom="7.874015748031496E-2" header="0" footer="0"/>
  <pageSetup paperSize="9" scale="5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4140625" defaultRowHeight="15" customHeight="1"/>
  <cols>
    <col min="1" max="1" width="2.88671875" customWidth="1"/>
    <col min="2" max="2" width="6.6640625" customWidth="1"/>
    <col min="3" max="3" width="82.109375" customWidth="1"/>
    <col min="4" max="4" width="11.5546875" customWidth="1"/>
    <col min="5" max="5" width="12.109375" customWidth="1"/>
    <col min="6" max="7" width="20.6640625" customWidth="1"/>
    <col min="8" max="26" width="9.109375" customWidth="1"/>
  </cols>
  <sheetData>
    <row r="1" spans="1:26" ht="17.399999999999999">
      <c r="A1" s="2"/>
      <c r="B1" s="27" t="s">
        <v>524</v>
      </c>
      <c r="C1" s="96"/>
      <c r="D1" s="30"/>
      <c r="E1" s="31"/>
      <c r="F1" s="32"/>
      <c r="G1" s="3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399999999999999">
      <c r="A2" s="2"/>
      <c r="B2" s="1" t="e">
        <f>OBJETO</f>
        <v>#REF!</v>
      </c>
      <c r="C2" s="97"/>
      <c r="D2" s="37"/>
      <c r="E2" s="38"/>
      <c r="F2" s="39"/>
      <c r="G2" s="98" t="e">
        <f>SUM(G5:G225)-#REF!</f>
        <v>#REF!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8.25" customHeight="1">
      <c r="A3" s="3"/>
      <c r="B3" s="41"/>
      <c r="C3" s="99"/>
      <c r="D3" s="6"/>
      <c r="E3" s="43"/>
      <c r="F3" s="44"/>
      <c r="G3" s="4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8">
      <c r="A4" s="2"/>
      <c r="B4" s="47" t="s">
        <v>13</v>
      </c>
      <c r="C4" s="100" t="s">
        <v>16</v>
      </c>
      <c r="D4" s="47" t="s">
        <v>58</v>
      </c>
      <c r="E4" s="49" t="s">
        <v>525</v>
      </c>
      <c r="F4" s="50" t="s">
        <v>526</v>
      </c>
      <c r="G4" s="50" t="s">
        <v>18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8">
      <c r="A5" s="5"/>
      <c r="B5" s="77">
        <v>1</v>
      </c>
      <c r="C5" s="101" t="s">
        <v>527</v>
      </c>
      <c r="D5" s="77" t="e">
        <f>VLOOKUP($C5,#REF!,2,0)</f>
        <v>#REF!</v>
      </c>
      <c r="E5" s="106" t="e">
        <f>SUMIF(#REF!,'CURVA ABC SERVIÇOS'!C5,#REF!)</f>
        <v>#REF!</v>
      </c>
      <c r="F5" s="102" t="e">
        <f>VLOOKUP($C5,#REF!,4,0)</f>
        <v>#REF!</v>
      </c>
      <c r="G5" s="102" t="e">
        <f t="shared" ref="G5:G208" si="0">F5*E5</f>
        <v>#REF!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6.4">
      <c r="A6" s="5"/>
      <c r="B6" s="77">
        <v>2</v>
      </c>
      <c r="C6" s="101" t="s">
        <v>528</v>
      </c>
      <c r="D6" s="77" t="e">
        <f>VLOOKUP($C6,#REF!,2,0)</f>
        <v>#REF!</v>
      </c>
      <c r="E6" s="106" t="e">
        <f>SUMIF(#REF!,'CURVA ABC SERVIÇOS'!C6,#REF!)</f>
        <v>#REF!</v>
      </c>
      <c r="F6" s="102" t="e">
        <f>VLOOKUP($C6,#REF!,4,0)</f>
        <v>#REF!</v>
      </c>
      <c r="G6" s="102" t="e">
        <f t="shared" si="0"/>
        <v>#REF!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4">
      <c r="A7" s="5"/>
      <c r="B7" s="77">
        <v>3</v>
      </c>
      <c r="C7" s="101" t="s">
        <v>529</v>
      </c>
      <c r="D7" s="77" t="e">
        <f>VLOOKUP($C7,#REF!,2,0)</f>
        <v>#REF!</v>
      </c>
      <c r="E7" s="106" t="e">
        <f>SUMIF(#REF!,'CURVA ABC SERVIÇOS'!C7,#REF!)</f>
        <v>#REF!</v>
      </c>
      <c r="F7" s="102" t="e">
        <f>VLOOKUP($C7,#REF!,4,0)</f>
        <v>#REF!</v>
      </c>
      <c r="G7" s="102" t="e">
        <f t="shared" si="0"/>
        <v>#REF!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8">
      <c r="A8" s="5"/>
      <c r="B8" s="77">
        <v>4</v>
      </c>
      <c r="C8" s="101" t="s">
        <v>530</v>
      </c>
      <c r="D8" s="77" t="e">
        <f>VLOOKUP($C8,#REF!,2,0)</f>
        <v>#REF!</v>
      </c>
      <c r="E8" s="106" t="e">
        <f>SUMIF(#REF!,'CURVA ABC SERVIÇOS'!C8,#REF!)</f>
        <v>#REF!</v>
      </c>
      <c r="F8" s="102" t="e">
        <f>VLOOKUP($C8,#REF!,4,0)</f>
        <v>#REF!</v>
      </c>
      <c r="G8" s="102" t="e">
        <f t="shared" si="0"/>
        <v>#REF!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6.4">
      <c r="A9" s="5"/>
      <c r="B9" s="77">
        <v>5</v>
      </c>
      <c r="C9" s="101" t="s">
        <v>531</v>
      </c>
      <c r="D9" s="77" t="e">
        <f>VLOOKUP($C9,#REF!,2,0)</f>
        <v>#REF!</v>
      </c>
      <c r="E9" s="106" t="e">
        <f>SUMIF(#REF!,'CURVA ABC SERVIÇOS'!C9,#REF!)</f>
        <v>#REF!</v>
      </c>
      <c r="F9" s="102" t="e">
        <f>VLOOKUP($C9,#REF!,4,0)</f>
        <v>#REF!</v>
      </c>
      <c r="G9" s="102" t="e">
        <f t="shared" si="0"/>
        <v>#REF!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8">
      <c r="A10" s="5"/>
      <c r="B10" s="77">
        <v>6</v>
      </c>
      <c r="C10" s="101" t="s">
        <v>532</v>
      </c>
      <c r="D10" s="77" t="e">
        <f>VLOOKUP($C10,#REF!,2,0)</f>
        <v>#REF!</v>
      </c>
      <c r="E10" s="106" t="e">
        <f>SUMIF(#REF!,'CURVA ABC SERVIÇOS'!C10,#REF!)</f>
        <v>#REF!</v>
      </c>
      <c r="F10" s="102" t="e">
        <f>VLOOKUP($C10,#REF!,4,0)</f>
        <v>#REF!</v>
      </c>
      <c r="G10" s="102" t="e">
        <f t="shared" si="0"/>
        <v>#REF!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8">
      <c r="A11" s="5"/>
      <c r="B11" s="77">
        <v>7</v>
      </c>
      <c r="C11" s="101" t="s">
        <v>533</v>
      </c>
      <c r="D11" s="77" t="e">
        <f>VLOOKUP($C11,#REF!,2,0)</f>
        <v>#REF!</v>
      </c>
      <c r="E11" s="106" t="e">
        <f>SUMIF(#REF!,'CURVA ABC SERVIÇOS'!C11,#REF!)</f>
        <v>#REF!</v>
      </c>
      <c r="F11" s="102" t="e">
        <f>VLOOKUP($C11,#REF!,4,0)</f>
        <v>#REF!</v>
      </c>
      <c r="G11" s="102" t="e">
        <f t="shared" si="0"/>
        <v>#REF!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8">
      <c r="A12" s="5"/>
      <c r="B12" s="77">
        <v>8</v>
      </c>
      <c r="C12" s="101" t="s">
        <v>534</v>
      </c>
      <c r="D12" s="77" t="e">
        <f>VLOOKUP($C12,#REF!,2,0)</f>
        <v>#REF!</v>
      </c>
      <c r="E12" s="106" t="e">
        <f>SUMIF(#REF!,'CURVA ABC SERVIÇOS'!C12,#REF!)</f>
        <v>#REF!</v>
      </c>
      <c r="F12" s="102" t="e">
        <f>VLOOKUP($C12,#REF!,4,0)</f>
        <v>#REF!</v>
      </c>
      <c r="G12" s="102" t="e">
        <f t="shared" si="0"/>
        <v>#REF!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6.4">
      <c r="A13" s="5"/>
      <c r="B13" s="77">
        <v>9</v>
      </c>
      <c r="C13" s="101" t="s">
        <v>535</v>
      </c>
      <c r="D13" s="77" t="e">
        <f>VLOOKUP($C13,#REF!,2,0)</f>
        <v>#REF!</v>
      </c>
      <c r="E13" s="106" t="e">
        <f>SUMIF(#REF!,'CURVA ABC SERVIÇOS'!C13,#REF!)</f>
        <v>#REF!</v>
      </c>
      <c r="F13" s="102" t="e">
        <f>VLOOKUP($C13,#REF!,4,0)</f>
        <v>#REF!</v>
      </c>
      <c r="G13" s="102" t="e">
        <f t="shared" si="0"/>
        <v>#REF!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6.4">
      <c r="A14" s="5"/>
      <c r="B14" s="77">
        <v>10</v>
      </c>
      <c r="C14" s="101" t="s">
        <v>536</v>
      </c>
      <c r="D14" s="77" t="e">
        <f>VLOOKUP($C14,#REF!,2,0)</f>
        <v>#REF!</v>
      </c>
      <c r="E14" s="106" t="e">
        <f>SUMIF(#REF!,'CURVA ABC SERVIÇOS'!C15,#REF!)</f>
        <v>#REF!</v>
      </c>
      <c r="F14" s="102" t="e">
        <f>VLOOKUP($C14,#REF!,4,0)</f>
        <v>#REF!</v>
      </c>
      <c r="G14" s="102" t="e">
        <f t="shared" si="0"/>
        <v>#REF!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8">
      <c r="A15" s="5"/>
      <c r="B15" s="77">
        <v>11</v>
      </c>
      <c r="C15" s="101" t="s">
        <v>537</v>
      </c>
      <c r="D15" s="77" t="e">
        <f>VLOOKUP($C15,#REF!,2,0)</f>
        <v>#REF!</v>
      </c>
      <c r="E15" s="106" t="e">
        <f>SUMIF(#REF!,'CURVA ABC SERVIÇOS'!C16,#REF!)</f>
        <v>#REF!</v>
      </c>
      <c r="F15" s="102" t="e">
        <f>VLOOKUP($C15,#REF!,4,0)</f>
        <v>#REF!</v>
      </c>
      <c r="G15" s="102" t="e">
        <f t="shared" si="0"/>
        <v>#REF!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8">
      <c r="A16" s="5"/>
      <c r="B16" s="77">
        <v>12</v>
      </c>
      <c r="C16" s="101" t="s">
        <v>538</v>
      </c>
      <c r="D16" s="77" t="e">
        <f>VLOOKUP($C16,#REF!,2,0)</f>
        <v>#REF!</v>
      </c>
      <c r="E16" s="106" t="e">
        <f>SUMIF(#REF!,'CURVA ABC SERVIÇOS'!C17,#REF!)</f>
        <v>#REF!</v>
      </c>
      <c r="F16" s="102" t="e">
        <f>VLOOKUP($C16,#REF!,4,0)</f>
        <v>#REF!</v>
      </c>
      <c r="G16" s="102" t="e">
        <f t="shared" si="0"/>
        <v>#REF!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8">
      <c r="A17" s="5"/>
      <c r="B17" s="77">
        <v>13</v>
      </c>
      <c r="C17" s="101" t="s">
        <v>93</v>
      </c>
      <c r="D17" s="77" t="e">
        <f>VLOOKUP($C17,#REF!,2,0)</f>
        <v>#REF!</v>
      </c>
      <c r="E17" s="106" t="e">
        <f>SUMIF(#REF!,'CURVA ABC SERVIÇOS'!C14,#REF!)</f>
        <v>#REF!</v>
      </c>
      <c r="F17" s="102" t="e">
        <f>VLOOKUP($C17,#REF!,4,0)</f>
        <v>#REF!</v>
      </c>
      <c r="G17" s="102" t="e">
        <f t="shared" si="0"/>
        <v>#REF!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8">
      <c r="A18" s="5"/>
      <c r="B18" s="77">
        <v>14</v>
      </c>
      <c r="C18" s="101" t="s">
        <v>539</v>
      </c>
      <c r="D18" s="77" t="e">
        <f>VLOOKUP($C18,#REF!,2,0)</f>
        <v>#REF!</v>
      </c>
      <c r="E18" s="106" t="e">
        <f>SUMIF(#REF!,'CURVA ABC SERVIÇOS'!C18,#REF!)</f>
        <v>#REF!</v>
      </c>
      <c r="F18" s="102" t="e">
        <f>VLOOKUP($C18,#REF!,4,0)</f>
        <v>#REF!</v>
      </c>
      <c r="G18" s="102" t="e">
        <f t="shared" si="0"/>
        <v>#REF!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8">
      <c r="A19" s="5"/>
      <c r="B19" s="77">
        <v>15</v>
      </c>
      <c r="C19" s="101" t="s">
        <v>540</v>
      </c>
      <c r="D19" s="77" t="e">
        <f>VLOOKUP($C19,#REF!,2,0)</f>
        <v>#REF!</v>
      </c>
      <c r="E19" s="106" t="e">
        <f>SUMIF(#REF!,'CURVA ABC SERVIÇOS'!C19,#REF!)</f>
        <v>#REF!</v>
      </c>
      <c r="F19" s="102" t="e">
        <f>VLOOKUP($C19,#REF!,4,0)</f>
        <v>#REF!</v>
      </c>
      <c r="G19" s="102" t="e">
        <f t="shared" si="0"/>
        <v>#REF!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6.4">
      <c r="A20" s="5"/>
      <c r="B20" s="77">
        <v>16</v>
      </c>
      <c r="C20" s="101" t="s">
        <v>541</v>
      </c>
      <c r="D20" s="77" t="e">
        <f>VLOOKUP($C20,#REF!,2,0)</f>
        <v>#REF!</v>
      </c>
      <c r="E20" s="106" t="e">
        <f>SUMIF(#REF!,'CURVA ABC SERVIÇOS'!C20,#REF!)</f>
        <v>#REF!</v>
      </c>
      <c r="F20" s="102" t="e">
        <f>VLOOKUP($C20,#REF!,4,0)</f>
        <v>#REF!</v>
      </c>
      <c r="G20" s="102" t="e">
        <f t="shared" si="0"/>
        <v>#REF!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"/>
      <c r="B21" s="77">
        <v>17</v>
      </c>
      <c r="C21" s="101" t="s">
        <v>542</v>
      </c>
      <c r="D21" s="77" t="e">
        <f>VLOOKUP($C21,#REF!,2,0)</f>
        <v>#REF!</v>
      </c>
      <c r="E21" s="106" t="e">
        <f>SUMIF(#REF!,'CURVA ABC SERVIÇOS'!C21,#REF!)</f>
        <v>#REF!</v>
      </c>
      <c r="F21" s="102" t="e">
        <f>VLOOKUP($C21,#REF!,4,0)</f>
        <v>#REF!</v>
      </c>
      <c r="G21" s="102" t="e">
        <f t="shared" si="0"/>
        <v>#REF!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"/>
      <c r="B22" s="77">
        <v>18</v>
      </c>
      <c r="C22" s="101" t="s">
        <v>543</v>
      </c>
      <c r="D22" s="77" t="e">
        <f>VLOOKUP($C22,#REF!,2,0)</f>
        <v>#REF!</v>
      </c>
      <c r="E22" s="106" t="e">
        <f>SUMIF(#REF!,'CURVA ABC SERVIÇOS'!C22,#REF!)</f>
        <v>#REF!</v>
      </c>
      <c r="F22" s="102" t="e">
        <f>VLOOKUP($C22,#REF!,4,0)</f>
        <v>#REF!</v>
      </c>
      <c r="G22" s="102" t="e">
        <f t="shared" si="0"/>
        <v>#REF!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/>
      <c r="B23" s="77">
        <v>19</v>
      </c>
      <c r="C23" s="101" t="s">
        <v>544</v>
      </c>
      <c r="D23" s="77" t="e">
        <f>VLOOKUP($C23,#REF!,2,0)</f>
        <v>#REF!</v>
      </c>
      <c r="E23" s="106" t="e">
        <f>SUMIF(#REF!,'CURVA ABC SERVIÇOS'!C23,#REF!)</f>
        <v>#REF!</v>
      </c>
      <c r="F23" s="102" t="e">
        <f>VLOOKUP($C23,#REF!,4,0)</f>
        <v>#REF!</v>
      </c>
      <c r="G23" s="102" t="e">
        <f t="shared" si="0"/>
        <v>#REF!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"/>
      <c r="B24" s="77">
        <v>20</v>
      </c>
      <c r="C24" s="101" t="s">
        <v>105</v>
      </c>
      <c r="D24" s="77" t="e">
        <f>VLOOKUP($C24,#REF!,2,0)</f>
        <v>#REF!</v>
      </c>
      <c r="E24" s="106" t="e">
        <f>SUMIF(#REF!,'CURVA ABC SERVIÇOS'!C24,#REF!)</f>
        <v>#REF!</v>
      </c>
      <c r="F24" s="102" t="e">
        <f>VLOOKUP($C24,#REF!,4,0)</f>
        <v>#REF!</v>
      </c>
      <c r="G24" s="102" t="e">
        <f t="shared" si="0"/>
        <v>#REF!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"/>
      <c r="B25" s="77">
        <v>21</v>
      </c>
      <c r="C25" s="101" t="s">
        <v>545</v>
      </c>
      <c r="D25" s="77" t="e">
        <f>VLOOKUP($C25,#REF!,2,0)</f>
        <v>#REF!</v>
      </c>
      <c r="E25" s="106" t="e">
        <f>SUMIF(#REF!,'CURVA ABC SERVIÇOS'!C25,#REF!)</f>
        <v>#REF!</v>
      </c>
      <c r="F25" s="102" t="e">
        <f>VLOOKUP($C25,#REF!,4,0)</f>
        <v>#REF!</v>
      </c>
      <c r="G25" s="102" t="e">
        <f t="shared" si="0"/>
        <v>#REF!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5"/>
      <c r="B26" s="77">
        <v>22</v>
      </c>
      <c r="C26" s="101" t="s">
        <v>546</v>
      </c>
      <c r="D26" s="77" t="e">
        <f>VLOOKUP($C26,#REF!,2,0)</f>
        <v>#REF!</v>
      </c>
      <c r="E26" s="106" t="e">
        <f>SUMIF(#REF!,'CURVA ABC SERVIÇOS'!C26,#REF!)</f>
        <v>#REF!</v>
      </c>
      <c r="F26" s="102" t="e">
        <f>VLOOKUP($C26,#REF!,4,0)</f>
        <v>#REF!</v>
      </c>
      <c r="G26" s="102" t="e">
        <f t="shared" si="0"/>
        <v>#REF!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77">
        <v>23</v>
      </c>
      <c r="C27" s="101" t="s">
        <v>547</v>
      </c>
      <c r="D27" s="77" t="e">
        <f>VLOOKUP($C27,#REF!,2,0)</f>
        <v>#REF!</v>
      </c>
      <c r="E27" s="106" t="e">
        <f>SUMIF(#REF!,'CURVA ABC SERVIÇOS'!C27,#REF!)</f>
        <v>#REF!</v>
      </c>
      <c r="F27" s="102" t="e">
        <f>VLOOKUP($C27,#REF!,4,0)</f>
        <v>#REF!</v>
      </c>
      <c r="G27" s="102" t="e">
        <f t="shared" si="0"/>
        <v>#REF!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77">
        <v>24</v>
      </c>
      <c r="C28" s="101" t="s">
        <v>548</v>
      </c>
      <c r="D28" s="77" t="e">
        <f>VLOOKUP($C28,#REF!,2,0)</f>
        <v>#REF!</v>
      </c>
      <c r="E28" s="106" t="e">
        <f>SUMIF(#REF!,'CURVA ABC SERVIÇOS'!C28,#REF!)</f>
        <v>#REF!</v>
      </c>
      <c r="F28" s="102" t="e">
        <f>VLOOKUP($C28,#REF!,4,0)</f>
        <v>#REF!</v>
      </c>
      <c r="G28" s="102" t="e">
        <f t="shared" si="0"/>
        <v>#REF!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77">
        <v>25</v>
      </c>
      <c r="C29" s="101" t="s">
        <v>549</v>
      </c>
      <c r="D29" s="77" t="e">
        <f>VLOOKUP($C29,#REF!,2,0)</f>
        <v>#REF!</v>
      </c>
      <c r="E29" s="106" t="e">
        <f>SUMIF(#REF!,'CURVA ABC SERVIÇOS'!C29,#REF!)</f>
        <v>#REF!</v>
      </c>
      <c r="F29" s="102" t="e">
        <f>VLOOKUP($C29,#REF!,4,0)</f>
        <v>#REF!</v>
      </c>
      <c r="G29" s="102" t="e">
        <f t="shared" si="0"/>
        <v>#REF!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77">
        <v>26</v>
      </c>
      <c r="C30" s="101" t="s">
        <v>550</v>
      </c>
      <c r="D30" s="77" t="e">
        <f>VLOOKUP($C30,#REF!,2,0)</f>
        <v>#REF!</v>
      </c>
      <c r="E30" s="106" t="e">
        <f>SUMIF(#REF!,'CURVA ABC SERVIÇOS'!C30,#REF!)</f>
        <v>#REF!</v>
      </c>
      <c r="F30" s="102" t="e">
        <f>VLOOKUP($C30,#REF!,4,0)</f>
        <v>#REF!</v>
      </c>
      <c r="G30" s="102" t="e">
        <f t="shared" si="0"/>
        <v>#REF!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77">
        <v>27</v>
      </c>
      <c r="C31" s="101" t="s">
        <v>551</v>
      </c>
      <c r="D31" s="77" t="e">
        <f>VLOOKUP($C31,#REF!,2,0)</f>
        <v>#REF!</v>
      </c>
      <c r="E31" s="106" t="e">
        <f>SUMIF(#REF!,'CURVA ABC SERVIÇOS'!C31,#REF!)</f>
        <v>#REF!</v>
      </c>
      <c r="F31" s="102" t="e">
        <f>VLOOKUP($C31,#REF!,4,0)</f>
        <v>#REF!</v>
      </c>
      <c r="G31" s="102" t="e">
        <f t="shared" si="0"/>
        <v>#REF!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77">
        <v>28</v>
      </c>
      <c r="C32" s="101" t="s">
        <v>552</v>
      </c>
      <c r="D32" s="77" t="e">
        <f>VLOOKUP($C32,#REF!,2,0)</f>
        <v>#REF!</v>
      </c>
      <c r="E32" s="106" t="e">
        <f>SUMIF(#REF!,'CURVA ABC SERVIÇOS'!C32,#REF!)</f>
        <v>#REF!</v>
      </c>
      <c r="F32" s="102" t="e">
        <f>VLOOKUP($C32,#REF!,4,0)</f>
        <v>#REF!</v>
      </c>
      <c r="G32" s="102" t="e">
        <f t="shared" si="0"/>
        <v>#REF!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77">
        <v>29</v>
      </c>
      <c r="C33" s="101" t="s">
        <v>553</v>
      </c>
      <c r="D33" s="77" t="e">
        <f>VLOOKUP($C33,#REF!,2,0)</f>
        <v>#REF!</v>
      </c>
      <c r="E33" s="106" t="e">
        <f>SUMIF(#REF!,'CURVA ABC SERVIÇOS'!C33,#REF!)</f>
        <v>#REF!</v>
      </c>
      <c r="F33" s="102" t="e">
        <f>VLOOKUP($C33,#REF!,4,0)</f>
        <v>#REF!</v>
      </c>
      <c r="G33" s="102" t="e">
        <f t="shared" si="0"/>
        <v>#REF!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77">
        <v>30</v>
      </c>
      <c r="C34" s="101" t="s">
        <v>554</v>
      </c>
      <c r="D34" s="77" t="e">
        <f>VLOOKUP($C34,#REF!,2,0)</f>
        <v>#REF!</v>
      </c>
      <c r="E34" s="106" t="e">
        <f>SUMIF(#REF!,'CURVA ABC SERVIÇOS'!C34,#REF!)</f>
        <v>#REF!</v>
      </c>
      <c r="F34" s="102" t="e">
        <f>VLOOKUP($C34,#REF!,4,0)</f>
        <v>#REF!</v>
      </c>
      <c r="G34" s="102" t="e">
        <f t="shared" si="0"/>
        <v>#REF!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77">
        <v>31</v>
      </c>
      <c r="C35" s="101" t="s">
        <v>555</v>
      </c>
      <c r="D35" s="83" t="e">
        <f>VLOOKUP($C35,#REF!,2,0)</f>
        <v>#REF!</v>
      </c>
      <c r="E35" s="106" t="e">
        <f>SUMIF(#REF!,'CURVA ABC SERVIÇOS'!C35,#REF!)</f>
        <v>#REF!</v>
      </c>
      <c r="F35" s="102" t="e">
        <f>VLOOKUP($C35,#REF!,4,0)</f>
        <v>#REF!</v>
      </c>
      <c r="G35" s="102" t="e">
        <f t="shared" si="0"/>
        <v>#REF!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77">
        <v>32</v>
      </c>
      <c r="C36" s="101" t="s">
        <v>556</v>
      </c>
      <c r="D36" s="77" t="e">
        <f>VLOOKUP($C36,#REF!,2,0)</f>
        <v>#REF!</v>
      </c>
      <c r="E36" s="106" t="e">
        <f>SUMIF(#REF!,'CURVA ABC SERVIÇOS'!C36,#REF!)</f>
        <v>#REF!</v>
      </c>
      <c r="F36" s="102" t="e">
        <f>VLOOKUP($C36,#REF!,4,0)</f>
        <v>#REF!</v>
      </c>
      <c r="G36" s="102" t="e">
        <f t="shared" si="0"/>
        <v>#REF!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77">
        <v>33</v>
      </c>
      <c r="C37" s="101" t="s">
        <v>557</v>
      </c>
      <c r="D37" s="77" t="e">
        <f>VLOOKUP($C37,#REF!,2,0)</f>
        <v>#REF!</v>
      </c>
      <c r="E37" s="106" t="e">
        <f>SUMIF(#REF!,'CURVA ABC SERVIÇOS'!C37,#REF!)</f>
        <v>#REF!</v>
      </c>
      <c r="F37" s="102" t="e">
        <f>VLOOKUP($C37,#REF!,4,0)</f>
        <v>#REF!</v>
      </c>
      <c r="G37" s="102" t="e">
        <f t="shared" si="0"/>
        <v>#REF!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77">
        <v>34</v>
      </c>
      <c r="C38" s="101" t="s">
        <v>558</v>
      </c>
      <c r="D38" s="83" t="e">
        <f>VLOOKUP($C38,#REF!,2,0)</f>
        <v>#REF!</v>
      </c>
      <c r="E38" s="106" t="e">
        <f>SUMIF(#REF!,'CURVA ABC SERVIÇOS'!C38,#REF!)</f>
        <v>#REF!</v>
      </c>
      <c r="F38" s="102" t="e">
        <f>VLOOKUP($C38,#REF!,4,0)</f>
        <v>#REF!</v>
      </c>
      <c r="G38" s="102" t="e">
        <f t="shared" si="0"/>
        <v>#REF!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77">
        <v>35</v>
      </c>
      <c r="C39" s="101" t="s">
        <v>559</v>
      </c>
      <c r="D39" s="77" t="e">
        <f>VLOOKUP($C39,#REF!,2,0)</f>
        <v>#REF!</v>
      </c>
      <c r="E39" s="106" t="e">
        <f>SUMIF(#REF!,'CURVA ABC SERVIÇOS'!C39,#REF!)</f>
        <v>#REF!</v>
      </c>
      <c r="F39" s="102" t="e">
        <f>VLOOKUP($C39,#REF!,4,0)</f>
        <v>#REF!</v>
      </c>
      <c r="G39" s="102" t="e">
        <f t="shared" si="0"/>
        <v>#REF!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77">
        <v>36</v>
      </c>
      <c r="C40" s="101" t="s">
        <v>560</v>
      </c>
      <c r="D40" s="77" t="e">
        <f>VLOOKUP($C40,#REF!,2,0)</f>
        <v>#REF!</v>
      </c>
      <c r="E40" s="106" t="e">
        <f>SUMIF(#REF!,'CURVA ABC SERVIÇOS'!C40,#REF!)</f>
        <v>#REF!</v>
      </c>
      <c r="F40" s="102" t="e">
        <f>VLOOKUP($C40,#REF!,4,0)</f>
        <v>#REF!</v>
      </c>
      <c r="G40" s="102" t="e">
        <f t="shared" si="0"/>
        <v>#REF!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77">
        <v>37</v>
      </c>
      <c r="C41" s="101" t="s">
        <v>80</v>
      </c>
      <c r="D41" s="77" t="e">
        <f>VLOOKUP($C41,#REF!,2,0)</f>
        <v>#REF!</v>
      </c>
      <c r="E41" s="106" t="e">
        <f>SUMIF(#REF!,'CURVA ABC SERVIÇOS'!C69,#REF!)</f>
        <v>#REF!</v>
      </c>
      <c r="F41" s="102" t="e">
        <f>VLOOKUP($C41,#REF!,4,0)</f>
        <v>#REF!</v>
      </c>
      <c r="G41" s="102" t="e">
        <f t="shared" si="0"/>
        <v>#REF!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77">
        <v>38</v>
      </c>
      <c r="C42" s="101" t="s">
        <v>113</v>
      </c>
      <c r="D42" s="77" t="e">
        <f>VLOOKUP($C42,#REF!,2,0)</f>
        <v>#REF!</v>
      </c>
      <c r="E42" s="106" t="e">
        <f>SUMIF(#REF!,'CURVA ABC SERVIÇOS'!C41,#REF!)</f>
        <v>#REF!</v>
      </c>
      <c r="F42" s="102" t="e">
        <f>VLOOKUP($C42,#REF!,4,0)</f>
        <v>#REF!</v>
      </c>
      <c r="G42" s="102" t="e">
        <f t="shared" si="0"/>
        <v>#REF!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77">
        <v>39</v>
      </c>
      <c r="C43" s="101" t="s">
        <v>561</v>
      </c>
      <c r="D43" s="77" t="e">
        <f>VLOOKUP($C43,#REF!,2,0)</f>
        <v>#REF!</v>
      </c>
      <c r="E43" s="106" t="e">
        <f>SUMIF(#REF!,'CURVA ABC SERVIÇOS'!C42,#REF!)</f>
        <v>#REF!</v>
      </c>
      <c r="F43" s="102" t="e">
        <f>VLOOKUP($C43,#REF!,4,0)</f>
        <v>#REF!</v>
      </c>
      <c r="G43" s="102" t="e">
        <f t="shared" si="0"/>
        <v>#REF!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77">
        <v>40</v>
      </c>
      <c r="C44" s="101" t="s">
        <v>562</v>
      </c>
      <c r="D44" s="77" t="e">
        <f>VLOOKUP($C44,#REF!,2,0)</f>
        <v>#REF!</v>
      </c>
      <c r="E44" s="106" t="e">
        <f>SUMIF(#REF!,'CURVA ABC SERVIÇOS'!C43,#REF!)</f>
        <v>#REF!</v>
      </c>
      <c r="F44" s="102" t="e">
        <f>VLOOKUP($C44,#REF!,4,0)</f>
        <v>#REF!</v>
      </c>
      <c r="G44" s="102" t="e">
        <f t="shared" si="0"/>
        <v>#REF!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77">
        <v>41</v>
      </c>
      <c r="C45" s="101" t="s">
        <v>563</v>
      </c>
      <c r="D45" s="77" t="e">
        <f>VLOOKUP($C45,#REF!,2,0)</f>
        <v>#REF!</v>
      </c>
      <c r="E45" s="106" t="e">
        <f>SUMIF(#REF!,'CURVA ABC SERVIÇOS'!C44,#REF!)</f>
        <v>#REF!</v>
      </c>
      <c r="F45" s="102" t="e">
        <f>VLOOKUP($C45,#REF!,4,0)</f>
        <v>#REF!</v>
      </c>
      <c r="G45" s="102" t="e">
        <f t="shared" si="0"/>
        <v>#REF!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77">
        <v>42</v>
      </c>
      <c r="C46" s="101" t="s">
        <v>564</v>
      </c>
      <c r="D46" s="77" t="e">
        <f>VLOOKUP($C46,#REF!,2,0)</f>
        <v>#REF!</v>
      </c>
      <c r="E46" s="106" t="e">
        <f>SUMIF(#REF!,'CURVA ABC SERVIÇOS'!C45,#REF!)</f>
        <v>#REF!</v>
      </c>
      <c r="F46" s="102" t="e">
        <f>VLOOKUP($C46,#REF!,4,0)</f>
        <v>#REF!</v>
      </c>
      <c r="G46" s="102" t="e">
        <f t="shared" si="0"/>
        <v>#REF!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77">
        <v>43</v>
      </c>
      <c r="C47" s="101" t="s">
        <v>565</v>
      </c>
      <c r="D47" s="77" t="e">
        <f>VLOOKUP($C47,#REF!,2,0)</f>
        <v>#REF!</v>
      </c>
      <c r="E47" s="106" t="e">
        <f>SUMIF(#REF!,'CURVA ABC SERVIÇOS'!C46,#REF!)</f>
        <v>#REF!</v>
      </c>
      <c r="F47" s="102" t="e">
        <f>VLOOKUP($C47,#REF!,4,0)</f>
        <v>#REF!</v>
      </c>
      <c r="G47" s="102" t="e">
        <f t="shared" si="0"/>
        <v>#REF!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77">
        <v>44</v>
      </c>
      <c r="C48" s="101" t="s">
        <v>566</v>
      </c>
      <c r="D48" s="77" t="e">
        <f>VLOOKUP($C48,#REF!,2,0)</f>
        <v>#REF!</v>
      </c>
      <c r="E48" s="106" t="e">
        <f>SUMIF(#REF!,'CURVA ABC SERVIÇOS'!C47,#REF!)</f>
        <v>#REF!</v>
      </c>
      <c r="F48" s="102" t="e">
        <f>VLOOKUP($C48,#REF!,4,0)</f>
        <v>#REF!</v>
      </c>
      <c r="G48" s="102" t="e">
        <f t="shared" si="0"/>
        <v>#REF!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77">
        <v>45</v>
      </c>
      <c r="C49" s="101" t="s">
        <v>567</v>
      </c>
      <c r="D49" s="77" t="e">
        <f>VLOOKUP($C49,#REF!,2,0)</f>
        <v>#REF!</v>
      </c>
      <c r="E49" s="106" t="e">
        <f>SUMIF(#REF!,'CURVA ABC SERVIÇOS'!C48,#REF!)</f>
        <v>#REF!</v>
      </c>
      <c r="F49" s="102" t="e">
        <f>VLOOKUP($C49,#REF!,4,0)</f>
        <v>#REF!</v>
      </c>
      <c r="G49" s="102" t="e">
        <f t="shared" si="0"/>
        <v>#REF!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77">
        <v>46</v>
      </c>
      <c r="C50" s="101" t="s">
        <v>568</v>
      </c>
      <c r="D50" s="77" t="e">
        <f>VLOOKUP($C50,#REF!,2,0)</f>
        <v>#REF!</v>
      </c>
      <c r="E50" s="106" t="e">
        <f>SUMIF(#REF!,'CURVA ABC SERVIÇOS'!C49,#REF!)</f>
        <v>#REF!</v>
      </c>
      <c r="F50" s="102" t="e">
        <f>VLOOKUP($C50,#REF!,4,0)</f>
        <v>#REF!</v>
      </c>
      <c r="G50" s="102" t="e">
        <f t="shared" si="0"/>
        <v>#REF!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77">
        <v>47</v>
      </c>
      <c r="C51" s="101" t="s">
        <v>569</v>
      </c>
      <c r="D51" s="77" t="e">
        <f>VLOOKUP($C51,#REF!,2,0)</f>
        <v>#REF!</v>
      </c>
      <c r="E51" s="106" t="e">
        <f>SUMIF(#REF!,'CURVA ABC SERVIÇOS'!C50,#REF!)</f>
        <v>#REF!</v>
      </c>
      <c r="F51" s="102" t="e">
        <f>VLOOKUP($C51,#REF!,4,0)</f>
        <v>#REF!</v>
      </c>
      <c r="G51" s="102" t="e">
        <f t="shared" si="0"/>
        <v>#REF!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77">
        <v>48</v>
      </c>
      <c r="C52" s="101" t="s">
        <v>570</v>
      </c>
      <c r="D52" s="77" t="e">
        <f>VLOOKUP($C52,#REF!,2,0)</f>
        <v>#REF!</v>
      </c>
      <c r="E52" s="106" t="e">
        <f>SUMIF(#REF!,'CURVA ABC SERVIÇOS'!C51,#REF!)</f>
        <v>#REF!</v>
      </c>
      <c r="F52" s="102" t="e">
        <f>VLOOKUP($C52,#REF!,4,0)</f>
        <v>#REF!</v>
      </c>
      <c r="G52" s="102" t="e">
        <f t="shared" si="0"/>
        <v>#REF!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77">
        <v>49</v>
      </c>
      <c r="C53" s="101" t="s">
        <v>571</v>
      </c>
      <c r="D53" s="77" t="e">
        <f>VLOOKUP($C53,#REF!,2,0)</f>
        <v>#REF!</v>
      </c>
      <c r="E53" s="106" t="e">
        <f>SUMIF(#REF!,'CURVA ABC SERVIÇOS'!C52,#REF!)</f>
        <v>#REF!</v>
      </c>
      <c r="F53" s="102" t="e">
        <f>VLOOKUP($C53,#REF!,4,0)</f>
        <v>#REF!</v>
      </c>
      <c r="G53" s="102" t="e">
        <f t="shared" si="0"/>
        <v>#REF!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77">
        <v>50</v>
      </c>
      <c r="C54" s="101" t="s">
        <v>572</v>
      </c>
      <c r="D54" s="77" t="e">
        <f>VLOOKUP($C54,#REF!,2,0)</f>
        <v>#REF!</v>
      </c>
      <c r="E54" s="106" t="e">
        <f>SUMIF(#REF!,'CURVA ABC SERVIÇOS'!C53,#REF!)</f>
        <v>#REF!</v>
      </c>
      <c r="F54" s="102" t="e">
        <f>VLOOKUP($C54,#REF!,4,0)</f>
        <v>#REF!</v>
      </c>
      <c r="G54" s="102" t="e">
        <f t="shared" si="0"/>
        <v>#REF!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77">
        <v>51</v>
      </c>
      <c r="C55" s="101" t="s">
        <v>573</v>
      </c>
      <c r="D55" s="77" t="e">
        <f>VLOOKUP($C55,#REF!,2,0)</f>
        <v>#REF!</v>
      </c>
      <c r="E55" s="106" t="e">
        <f>SUMIF(#REF!,'CURVA ABC SERVIÇOS'!C54,#REF!)</f>
        <v>#REF!</v>
      </c>
      <c r="F55" s="102" t="e">
        <f>VLOOKUP($C55,#REF!,4,0)</f>
        <v>#REF!</v>
      </c>
      <c r="G55" s="102" t="e">
        <f t="shared" si="0"/>
        <v>#REF!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77">
        <v>52</v>
      </c>
      <c r="C56" s="101" t="s">
        <v>574</v>
      </c>
      <c r="D56" s="77" t="e">
        <f>VLOOKUP($C56,#REF!,2,0)</f>
        <v>#REF!</v>
      </c>
      <c r="E56" s="106" t="e">
        <f>SUMIF(#REF!,'CURVA ABC SERVIÇOS'!C55,#REF!)</f>
        <v>#REF!</v>
      </c>
      <c r="F56" s="102" t="e">
        <f>VLOOKUP($C56,#REF!,4,0)</f>
        <v>#REF!</v>
      </c>
      <c r="G56" s="102" t="e">
        <f t="shared" si="0"/>
        <v>#REF!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77">
        <v>53</v>
      </c>
      <c r="C57" s="101" t="s">
        <v>575</v>
      </c>
      <c r="D57" s="77" t="e">
        <f>VLOOKUP($C57,#REF!,2,0)</f>
        <v>#REF!</v>
      </c>
      <c r="E57" s="106" t="e">
        <f>SUMIF(#REF!,'CURVA ABC SERVIÇOS'!C56,#REF!)</f>
        <v>#REF!</v>
      </c>
      <c r="F57" s="102" t="e">
        <f>VLOOKUP($C57,#REF!,4,0)</f>
        <v>#REF!</v>
      </c>
      <c r="G57" s="102" t="e">
        <f t="shared" si="0"/>
        <v>#REF!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77">
        <v>54</v>
      </c>
      <c r="C58" s="101" t="s">
        <v>576</v>
      </c>
      <c r="D58" s="77" t="e">
        <f>VLOOKUP($C58,#REF!,2,0)</f>
        <v>#REF!</v>
      </c>
      <c r="E58" s="106" t="e">
        <f>SUMIF(#REF!,'CURVA ABC SERVIÇOS'!C57,#REF!)</f>
        <v>#REF!</v>
      </c>
      <c r="F58" s="102" t="e">
        <f>VLOOKUP($C58,#REF!,4,0)</f>
        <v>#REF!</v>
      </c>
      <c r="G58" s="102" t="e">
        <f t="shared" si="0"/>
        <v>#REF!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77">
        <v>55</v>
      </c>
      <c r="C59" s="101" t="s">
        <v>196</v>
      </c>
      <c r="D59" s="77" t="e">
        <f>VLOOKUP($C59,#REF!,2,0)</f>
        <v>#REF!</v>
      </c>
      <c r="E59" s="106" t="e">
        <f>SUMIF(#REF!,'CURVA ABC SERVIÇOS'!C58,#REF!)</f>
        <v>#REF!</v>
      </c>
      <c r="F59" s="102" t="e">
        <f>VLOOKUP($C59,#REF!,4,0)</f>
        <v>#REF!</v>
      </c>
      <c r="G59" s="102" t="e">
        <f t="shared" si="0"/>
        <v>#REF!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77">
        <v>56</v>
      </c>
      <c r="C60" s="101" t="s">
        <v>577</v>
      </c>
      <c r="D60" s="77" t="e">
        <f>VLOOKUP($C60,#REF!,2,0)</f>
        <v>#REF!</v>
      </c>
      <c r="E60" s="106" t="e">
        <f>SUMIF(#REF!,'CURVA ABC SERVIÇOS'!C59,#REF!)</f>
        <v>#REF!</v>
      </c>
      <c r="F60" s="102" t="e">
        <f>VLOOKUP($C60,#REF!,4,0)</f>
        <v>#REF!</v>
      </c>
      <c r="G60" s="102" t="e">
        <f t="shared" si="0"/>
        <v>#REF!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77">
        <v>57</v>
      </c>
      <c r="C61" s="101" t="s">
        <v>578</v>
      </c>
      <c r="D61" s="77" t="e">
        <f>VLOOKUP($C61,#REF!,2,0)</f>
        <v>#REF!</v>
      </c>
      <c r="E61" s="106" t="e">
        <f>SUMIF(#REF!,'CURVA ABC SERVIÇOS'!C60,#REF!)</f>
        <v>#REF!</v>
      </c>
      <c r="F61" s="102" t="e">
        <f>VLOOKUP($C61,#REF!,4,0)</f>
        <v>#REF!</v>
      </c>
      <c r="G61" s="102" t="e">
        <f t="shared" si="0"/>
        <v>#REF!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77">
        <v>58</v>
      </c>
      <c r="C62" s="101" t="s">
        <v>579</v>
      </c>
      <c r="D62" s="77" t="e">
        <f>VLOOKUP($C62,#REF!,2,0)</f>
        <v>#REF!</v>
      </c>
      <c r="E62" s="106" t="e">
        <f>SUMIF(#REF!,'CURVA ABC SERVIÇOS'!C61,#REF!)</f>
        <v>#REF!</v>
      </c>
      <c r="F62" s="102" t="e">
        <f>VLOOKUP($C62,#REF!,4,0)</f>
        <v>#REF!</v>
      </c>
      <c r="G62" s="102" t="e">
        <f t="shared" si="0"/>
        <v>#REF!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77">
        <v>59</v>
      </c>
      <c r="C63" s="101" t="s">
        <v>580</v>
      </c>
      <c r="D63" s="77" t="e">
        <f>VLOOKUP($C63,#REF!,2,0)</f>
        <v>#REF!</v>
      </c>
      <c r="E63" s="106" t="e">
        <f>SUMIF(#REF!,'CURVA ABC SERVIÇOS'!C62,#REF!)</f>
        <v>#REF!</v>
      </c>
      <c r="F63" s="102" t="e">
        <f>VLOOKUP($C63,#REF!,4,0)</f>
        <v>#REF!</v>
      </c>
      <c r="G63" s="102" t="e">
        <f t="shared" si="0"/>
        <v>#REF!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77">
        <v>60</v>
      </c>
      <c r="C64" s="101" t="s">
        <v>581</v>
      </c>
      <c r="D64" s="77" t="e">
        <f>VLOOKUP($C64,#REF!,2,0)</f>
        <v>#REF!</v>
      </c>
      <c r="E64" s="106" t="e">
        <f>SUMIF(#REF!,'CURVA ABC SERVIÇOS'!C63,#REF!)</f>
        <v>#REF!</v>
      </c>
      <c r="F64" s="102" t="e">
        <f>VLOOKUP($C64,#REF!,4,0)</f>
        <v>#REF!</v>
      </c>
      <c r="G64" s="102" t="e">
        <f t="shared" si="0"/>
        <v>#REF!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77">
        <v>61</v>
      </c>
      <c r="C65" s="101" t="s">
        <v>201</v>
      </c>
      <c r="D65" s="77" t="e">
        <f>VLOOKUP($C65,#REF!,2,0)</f>
        <v>#REF!</v>
      </c>
      <c r="E65" s="106" t="e">
        <f>SUMIF(#REF!,'CURVA ABC SERVIÇOS'!C64,#REF!)</f>
        <v>#REF!</v>
      </c>
      <c r="F65" s="102" t="e">
        <f>VLOOKUP($C65,#REF!,4,0)</f>
        <v>#REF!</v>
      </c>
      <c r="G65" s="102" t="e">
        <f t="shared" si="0"/>
        <v>#REF!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77">
        <v>62</v>
      </c>
      <c r="C66" s="101" t="s">
        <v>582</v>
      </c>
      <c r="D66" s="77" t="e">
        <f>VLOOKUP($C66,#REF!,2,0)</f>
        <v>#REF!</v>
      </c>
      <c r="E66" s="106" t="e">
        <f>SUMIF(#REF!,'CURVA ABC SERVIÇOS'!C65,#REF!)</f>
        <v>#REF!</v>
      </c>
      <c r="F66" s="102" t="e">
        <f>VLOOKUP($C66,#REF!,4,0)</f>
        <v>#REF!</v>
      </c>
      <c r="G66" s="102" t="e">
        <f t="shared" si="0"/>
        <v>#REF!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77">
        <v>63</v>
      </c>
      <c r="C67" s="101" t="s">
        <v>583</v>
      </c>
      <c r="D67" s="77" t="e">
        <f>VLOOKUP($C67,#REF!,2,0)</f>
        <v>#REF!</v>
      </c>
      <c r="E67" s="106" t="e">
        <f>SUMIF(#REF!,'CURVA ABC SERVIÇOS'!C66,#REF!)</f>
        <v>#REF!</v>
      </c>
      <c r="F67" s="102" t="e">
        <f>VLOOKUP($C67,#REF!,4,0)</f>
        <v>#REF!</v>
      </c>
      <c r="G67" s="102" t="e">
        <f t="shared" si="0"/>
        <v>#REF!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77">
        <v>64</v>
      </c>
      <c r="C68" s="101" t="s">
        <v>584</v>
      </c>
      <c r="D68" s="77" t="e">
        <f>VLOOKUP($C68,#REF!,2,0)</f>
        <v>#REF!</v>
      </c>
      <c r="E68" s="106" t="e">
        <f>SUMIF(#REF!,'CURVA ABC SERVIÇOS'!C67,#REF!)</f>
        <v>#REF!</v>
      </c>
      <c r="F68" s="102" t="e">
        <f>VLOOKUP($C68,#REF!,4,0)</f>
        <v>#REF!</v>
      </c>
      <c r="G68" s="102" t="e">
        <f t="shared" si="0"/>
        <v>#REF!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77">
        <v>65</v>
      </c>
      <c r="C69" s="101" t="s">
        <v>308</v>
      </c>
      <c r="D69" s="77" t="e">
        <f>VLOOKUP($C69,#REF!,2,0)</f>
        <v>#REF!</v>
      </c>
      <c r="E69" s="106" t="e">
        <f>SUMIF(#REF!,'CURVA ABC SERVIÇOS'!C127,#REF!)</f>
        <v>#REF!</v>
      </c>
      <c r="F69" s="102" t="e">
        <f>VLOOKUP($C69,#REF!,4,0)</f>
        <v>#REF!</v>
      </c>
      <c r="G69" s="102" t="e">
        <f t="shared" si="0"/>
        <v>#REF!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77">
        <v>66</v>
      </c>
      <c r="C70" s="101" t="s">
        <v>585</v>
      </c>
      <c r="D70" s="77" t="e">
        <f>VLOOKUP($C70,#REF!,2,0)</f>
        <v>#REF!</v>
      </c>
      <c r="E70" s="106" t="e">
        <f>SUMIF(#REF!,'CURVA ABC SERVIÇOS'!C68,#REF!)</f>
        <v>#REF!</v>
      </c>
      <c r="F70" s="102" t="e">
        <f>VLOOKUP($C70,#REF!,4,0)</f>
        <v>#REF!</v>
      </c>
      <c r="G70" s="102" t="e">
        <f t="shared" si="0"/>
        <v>#REF!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77">
        <v>67</v>
      </c>
      <c r="C71" s="101" t="s">
        <v>586</v>
      </c>
      <c r="D71" s="77" t="e">
        <f>VLOOKUP($C71,#REF!,2,0)</f>
        <v>#REF!</v>
      </c>
      <c r="E71" s="106" t="e">
        <f>SUMIF(#REF!,'CURVA ABC SERVIÇOS'!C70,#REF!)</f>
        <v>#REF!</v>
      </c>
      <c r="F71" s="102" t="e">
        <f>VLOOKUP($C71,#REF!,4,0)</f>
        <v>#REF!</v>
      </c>
      <c r="G71" s="102" t="e">
        <f t="shared" si="0"/>
        <v>#REF!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77">
        <v>68</v>
      </c>
      <c r="C72" s="101" t="s">
        <v>587</v>
      </c>
      <c r="D72" s="77" t="e">
        <f>VLOOKUP($C72,#REF!,2,0)</f>
        <v>#REF!</v>
      </c>
      <c r="E72" s="106" t="e">
        <f>SUMIF(#REF!,'CURVA ABC SERVIÇOS'!C71,#REF!)</f>
        <v>#REF!</v>
      </c>
      <c r="F72" s="102" t="e">
        <f>VLOOKUP($C72,#REF!,4,0)</f>
        <v>#REF!</v>
      </c>
      <c r="G72" s="102" t="e">
        <f t="shared" si="0"/>
        <v>#REF!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77">
        <v>69</v>
      </c>
      <c r="C73" s="101" t="s">
        <v>588</v>
      </c>
      <c r="D73" s="77" t="e">
        <f>VLOOKUP($C73,#REF!,2,0)</f>
        <v>#REF!</v>
      </c>
      <c r="E73" s="106" t="e">
        <f>SUMIF(#REF!,'CURVA ABC SERVIÇOS'!C72,#REF!)</f>
        <v>#REF!</v>
      </c>
      <c r="F73" s="102" t="e">
        <f>VLOOKUP($C73,#REF!,4,0)</f>
        <v>#REF!</v>
      </c>
      <c r="G73" s="102" t="e">
        <f t="shared" si="0"/>
        <v>#REF!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77">
        <v>70</v>
      </c>
      <c r="C74" s="101" t="s">
        <v>589</v>
      </c>
      <c r="D74" s="77" t="e">
        <f>VLOOKUP($C74,#REF!,2,0)</f>
        <v>#REF!</v>
      </c>
      <c r="E74" s="106" t="e">
        <f>SUMIF(#REF!,'CURVA ABC SERVIÇOS'!C73,#REF!)</f>
        <v>#REF!</v>
      </c>
      <c r="F74" s="102" t="e">
        <f>VLOOKUP($C74,#REF!,4,0)</f>
        <v>#REF!</v>
      </c>
      <c r="G74" s="102" t="e">
        <f t="shared" si="0"/>
        <v>#REF!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77">
        <v>71</v>
      </c>
      <c r="C75" s="101" t="s">
        <v>590</v>
      </c>
      <c r="D75" s="77" t="e">
        <f>VLOOKUP($C75,#REF!,2,0)</f>
        <v>#REF!</v>
      </c>
      <c r="E75" s="106" t="e">
        <f>SUMIF(#REF!,'CURVA ABC SERVIÇOS'!C74,#REF!)</f>
        <v>#REF!</v>
      </c>
      <c r="F75" s="102" t="e">
        <f>VLOOKUP($C75,#REF!,4,0)</f>
        <v>#REF!</v>
      </c>
      <c r="G75" s="102" t="e">
        <f t="shared" si="0"/>
        <v>#REF!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77">
        <v>72</v>
      </c>
      <c r="C76" s="101" t="s">
        <v>591</v>
      </c>
      <c r="D76" s="77" t="e">
        <f>VLOOKUP($C76,#REF!,2,0)</f>
        <v>#REF!</v>
      </c>
      <c r="E76" s="106" t="e">
        <f>SUMIF(#REF!,'CURVA ABC SERVIÇOS'!C75,#REF!)</f>
        <v>#REF!</v>
      </c>
      <c r="F76" s="102" t="e">
        <f>VLOOKUP($C76,#REF!,4,0)</f>
        <v>#REF!</v>
      </c>
      <c r="G76" s="102" t="e">
        <f t="shared" si="0"/>
        <v>#REF!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77">
        <v>73</v>
      </c>
      <c r="C77" s="101" t="s">
        <v>592</v>
      </c>
      <c r="D77" s="77" t="e">
        <f>VLOOKUP($C77,#REF!,2,0)</f>
        <v>#REF!</v>
      </c>
      <c r="E77" s="106" t="e">
        <f>SUMIF(#REF!,'CURVA ABC SERVIÇOS'!C76,#REF!)</f>
        <v>#REF!</v>
      </c>
      <c r="F77" s="102" t="e">
        <f>VLOOKUP($C77,#REF!,4,0)</f>
        <v>#REF!</v>
      </c>
      <c r="G77" s="102" t="e">
        <f t="shared" si="0"/>
        <v>#REF!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77">
        <v>74</v>
      </c>
      <c r="C78" s="101" t="s">
        <v>593</v>
      </c>
      <c r="D78" s="77" t="e">
        <f>VLOOKUP($C78,#REF!,2,0)</f>
        <v>#REF!</v>
      </c>
      <c r="E78" s="106" t="e">
        <f>SUMIF(#REF!,'CURVA ABC SERVIÇOS'!C77,#REF!)</f>
        <v>#REF!</v>
      </c>
      <c r="F78" s="102" t="e">
        <f>VLOOKUP($C78,#REF!,4,0)</f>
        <v>#REF!</v>
      </c>
      <c r="G78" s="102" t="e">
        <f t="shared" si="0"/>
        <v>#REF!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77">
        <v>75</v>
      </c>
      <c r="C79" s="101" t="s">
        <v>74</v>
      </c>
      <c r="D79" s="77" t="e">
        <f>VLOOKUP($C79,#REF!,2,0)</f>
        <v>#REF!</v>
      </c>
      <c r="E79" s="106" t="e">
        <f>SUMIF(#REF!,'CURVA ABC SERVIÇOS'!C82,#REF!)</f>
        <v>#REF!</v>
      </c>
      <c r="F79" s="102" t="e">
        <f>VLOOKUP($C79,#REF!,4,0)</f>
        <v>#REF!</v>
      </c>
      <c r="G79" s="102" t="e">
        <f t="shared" si="0"/>
        <v>#REF!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77">
        <v>76</v>
      </c>
      <c r="C80" s="101" t="s">
        <v>87</v>
      </c>
      <c r="D80" s="77" t="e">
        <f>VLOOKUP($C80,#REF!,2,0)</f>
        <v>#REF!</v>
      </c>
      <c r="E80" s="106" t="e">
        <f>SUMIF(#REF!,'CURVA ABC SERVIÇOS'!C78,#REF!)</f>
        <v>#REF!</v>
      </c>
      <c r="F80" s="102" t="e">
        <f>VLOOKUP($C80,#REF!,4,0)</f>
        <v>#REF!</v>
      </c>
      <c r="G80" s="102" t="e">
        <f t="shared" si="0"/>
        <v>#REF!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77">
        <v>77</v>
      </c>
      <c r="C81" s="101" t="s">
        <v>161</v>
      </c>
      <c r="D81" s="77" t="e">
        <f>VLOOKUP($C81,#REF!,2,0)</f>
        <v>#REF!</v>
      </c>
      <c r="E81" s="106" t="e">
        <f>SUMIF(#REF!,'CURVA ABC SERVIÇOS'!C79,#REF!)</f>
        <v>#REF!</v>
      </c>
      <c r="F81" s="102" t="e">
        <f>VLOOKUP($C81,#REF!,4,0)</f>
        <v>#REF!</v>
      </c>
      <c r="G81" s="102" t="e">
        <f t="shared" si="0"/>
        <v>#REF!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77">
        <v>78</v>
      </c>
      <c r="C82" s="101" t="s">
        <v>594</v>
      </c>
      <c r="D82" s="77" t="e">
        <f>VLOOKUP($C82,#REF!,2,0)</f>
        <v>#REF!</v>
      </c>
      <c r="E82" s="106" t="e">
        <f>SUMIF(#REF!,'CURVA ABC SERVIÇOS'!C80,#REF!)</f>
        <v>#REF!</v>
      </c>
      <c r="F82" s="102" t="e">
        <f>VLOOKUP($C82,#REF!,4,0)</f>
        <v>#REF!</v>
      </c>
      <c r="G82" s="102" t="e">
        <f t="shared" si="0"/>
        <v>#REF!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77">
        <v>79</v>
      </c>
      <c r="C83" s="101" t="s">
        <v>595</v>
      </c>
      <c r="D83" s="77" t="e">
        <f>VLOOKUP($C83,#REF!,2,0)</f>
        <v>#REF!</v>
      </c>
      <c r="E83" s="106" t="e">
        <f>SUMIF(#REF!,'CURVA ABC SERVIÇOS'!C81,#REF!)</f>
        <v>#REF!</v>
      </c>
      <c r="F83" s="102" t="e">
        <f>VLOOKUP($C83,#REF!,4,0)</f>
        <v>#REF!</v>
      </c>
      <c r="G83" s="102" t="e">
        <f t="shared" si="0"/>
        <v>#REF!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77">
        <v>80</v>
      </c>
      <c r="C84" s="101" t="s">
        <v>596</v>
      </c>
      <c r="D84" s="77" t="e">
        <f>VLOOKUP($C84,#REF!,2,0)</f>
        <v>#REF!</v>
      </c>
      <c r="E84" s="106" t="e">
        <f>SUMIF(#REF!,'CURVA ABC SERVIÇOS'!C83,#REF!)</f>
        <v>#REF!</v>
      </c>
      <c r="F84" s="102" t="e">
        <f>VLOOKUP($C84,#REF!,4,0)</f>
        <v>#REF!</v>
      </c>
      <c r="G84" s="102" t="e">
        <f t="shared" si="0"/>
        <v>#REF!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77">
        <v>81</v>
      </c>
      <c r="C85" s="101" t="s">
        <v>597</v>
      </c>
      <c r="D85" s="77" t="e">
        <f>VLOOKUP($C85,#REF!,2,0)</f>
        <v>#REF!</v>
      </c>
      <c r="E85" s="106" t="e">
        <f>SUMIF(#REF!,'CURVA ABC SERVIÇOS'!C84,#REF!)</f>
        <v>#REF!</v>
      </c>
      <c r="F85" s="102" t="e">
        <f>VLOOKUP($C85,#REF!,4,0)</f>
        <v>#REF!</v>
      </c>
      <c r="G85" s="102" t="e">
        <f t="shared" si="0"/>
        <v>#REF!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77">
        <v>82</v>
      </c>
      <c r="C86" s="101" t="s">
        <v>598</v>
      </c>
      <c r="D86" s="77" t="e">
        <f>VLOOKUP($C86,#REF!,2,0)</f>
        <v>#REF!</v>
      </c>
      <c r="E86" s="106" t="e">
        <f>SUMIF(#REF!,'CURVA ABC SERVIÇOS'!C85,#REF!)</f>
        <v>#REF!</v>
      </c>
      <c r="F86" s="102" t="e">
        <f>VLOOKUP($C86,#REF!,4,0)</f>
        <v>#REF!</v>
      </c>
      <c r="G86" s="102" t="e">
        <f t="shared" si="0"/>
        <v>#REF!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77">
        <v>83</v>
      </c>
      <c r="C87" s="101" t="s">
        <v>599</v>
      </c>
      <c r="D87" s="77" t="e">
        <f>VLOOKUP($C87,#REF!,2,0)</f>
        <v>#REF!</v>
      </c>
      <c r="E87" s="106" t="e">
        <f>SUMIF(#REF!,'CURVA ABC SERVIÇOS'!C86,#REF!)</f>
        <v>#REF!</v>
      </c>
      <c r="F87" s="102" t="e">
        <f>VLOOKUP($C87,#REF!,4,0)</f>
        <v>#REF!</v>
      </c>
      <c r="G87" s="102" t="e">
        <f t="shared" si="0"/>
        <v>#REF!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77">
        <v>84</v>
      </c>
      <c r="C88" s="101" t="s">
        <v>600</v>
      </c>
      <c r="D88" s="77" t="e">
        <f>VLOOKUP($C88,#REF!,2,0)</f>
        <v>#REF!</v>
      </c>
      <c r="E88" s="106" t="e">
        <f>SUMIF(#REF!,'CURVA ABC SERVIÇOS'!C87,#REF!)</f>
        <v>#REF!</v>
      </c>
      <c r="F88" s="102" t="e">
        <f>VLOOKUP($C88,#REF!,4,0)</f>
        <v>#REF!</v>
      </c>
      <c r="G88" s="102" t="e">
        <f t="shared" si="0"/>
        <v>#REF!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77">
        <v>85</v>
      </c>
      <c r="C89" s="101" t="s">
        <v>601</v>
      </c>
      <c r="D89" s="77" t="e">
        <f>VLOOKUP($C89,#REF!,2,0)</f>
        <v>#REF!</v>
      </c>
      <c r="E89" s="106" t="e">
        <f>SUMIF(#REF!,'CURVA ABC SERVIÇOS'!C88,#REF!)</f>
        <v>#REF!</v>
      </c>
      <c r="F89" s="102" t="e">
        <f>VLOOKUP($C89,#REF!,4,0)</f>
        <v>#REF!</v>
      </c>
      <c r="G89" s="102" t="e">
        <f t="shared" si="0"/>
        <v>#REF!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77">
        <v>86</v>
      </c>
      <c r="C90" s="101" t="s">
        <v>602</v>
      </c>
      <c r="D90" s="77" t="e">
        <f>VLOOKUP($C90,#REF!,2,0)</f>
        <v>#REF!</v>
      </c>
      <c r="E90" s="106" t="e">
        <f>SUMIF(#REF!,'CURVA ABC SERVIÇOS'!C89,#REF!)</f>
        <v>#REF!</v>
      </c>
      <c r="F90" s="102" t="e">
        <f>VLOOKUP($C90,#REF!,4,0)</f>
        <v>#REF!</v>
      </c>
      <c r="G90" s="102" t="e">
        <f t="shared" si="0"/>
        <v>#REF!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77">
        <v>87</v>
      </c>
      <c r="C91" s="101" t="s">
        <v>603</v>
      </c>
      <c r="D91" s="77" t="e">
        <f>VLOOKUP($C91,#REF!,2,0)</f>
        <v>#REF!</v>
      </c>
      <c r="E91" s="106" t="e">
        <f>SUMIF(#REF!,'CURVA ABC SERVIÇOS'!C90,#REF!)</f>
        <v>#REF!</v>
      </c>
      <c r="F91" s="102" t="e">
        <f>VLOOKUP($C91,#REF!,4,0)</f>
        <v>#REF!</v>
      </c>
      <c r="G91" s="102" t="e">
        <f t="shared" si="0"/>
        <v>#REF!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77">
        <v>88</v>
      </c>
      <c r="C92" s="101" t="s">
        <v>604</v>
      </c>
      <c r="D92" s="77" t="e">
        <f>VLOOKUP($C92,#REF!,2,0)</f>
        <v>#REF!</v>
      </c>
      <c r="E92" s="106" t="e">
        <f>SUMIF(#REF!,'CURVA ABC SERVIÇOS'!C91,#REF!)</f>
        <v>#REF!</v>
      </c>
      <c r="F92" s="102" t="e">
        <f>VLOOKUP($C92,#REF!,4,0)</f>
        <v>#REF!</v>
      </c>
      <c r="G92" s="102" t="e">
        <f t="shared" si="0"/>
        <v>#REF!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77">
        <v>89</v>
      </c>
      <c r="C93" s="101" t="s">
        <v>166</v>
      </c>
      <c r="D93" s="77" t="e">
        <f>VLOOKUP($C93,#REF!,2,0)</f>
        <v>#REF!</v>
      </c>
      <c r="E93" s="106" t="e">
        <f>SUMIF(#REF!,'CURVA ABC SERVIÇOS'!C92,#REF!)</f>
        <v>#REF!</v>
      </c>
      <c r="F93" s="102" t="e">
        <f>VLOOKUP($C93,#REF!,4,0)</f>
        <v>#REF!</v>
      </c>
      <c r="G93" s="102" t="e">
        <f t="shared" si="0"/>
        <v>#REF!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77">
        <v>90</v>
      </c>
      <c r="C94" s="101" t="s">
        <v>605</v>
      </c>
      <c r="D94" s="77" t="e">
        <f>VLOOKUP($C94,#REF!,2,0)</f>
        <v>#REF!</v>
      </c>
      <c r="E94" s="106" t="e">
        <f>SUMIF(#REF!,'CURVA ABC SERVIÇOS'!C93,#REF!)</f>
        <v>#REF!</v>
      </c>
      <c r="F94" s="102" t="e">
        <f>VLOOKUP($C94,#REF!,4,0)</f>
        <v>#REF!</v>
      </c>
      <c r="G94" s="102" t="e">
        <f t="shared" si="0"/>
        <v>#REF!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77">
        <v>91</v>
      </c>
      <c r="C95" s="101" t="s">
        <v>606</v>
      </c>
      <c r="D95" s="77" t="e">
        <f>VLOOKUP($C95,#REF!,2,0)</f>
        <v>#REF!</v>
      </c>
      <c r="E95" s="106" t="e">
        <f>SUMIF(#REF!,'CURVA ABC SERVIÇOS'!C94,#REF!)</f>
        <v>#REF!</v>
      </c>
      <c r="F95" s="102" t="e">
        <f>VLOOKUP($C95,#REF!,4,0)</f>
        <v>#REF!</v>
      </c>
      <c r="G95" s="102" t="e">
        <f t="shared" si="0"/>
        <v>#REF!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77">
        <v>92</v>
      </c>
      <c r="C96" s="101" t="s">
        <v>607</v>
      </c>
      <c r="D96" s="77" t="e">
        <f>VLOOKUP($C96,#REF!,2,0)</f>
        <v>#REF!</v>
      </c>
      <c r="E96" s="106" t="e">
        <f>SUMIF(#REF!,'CURVA ABC SERVIÇOS'!C95,#REF!)</f>
        <v>#REF!</v>
      </c>
      <c r="F96" s="102" t="e">
        <f>VLOOKUP($C96,#REF!,4,0)</f>
        <v>#REF!</v>
      </c>
      <c r="G96" s="102" t="e">
        <f t="shared" si="0"/>
        <v>#REF!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77">
        <v>93</v>
      </c>
      <c r="C97" s="101" t="s">
        <v>608</v>
      </c>
      <c r="D97" s="77" t="e">
        <f>VLOOKUP($C97,#REF!,2,0)</f>
        <v>#REF!</v>
      </c>
      <c r="E97" s="106" t="e">
        <f>SUMIF(#REF!,'CURVA ABC SERVIÇOS'!C96,#REF!)</f>
        <v>#REF!</v>
      </c>
      <c r="F97" s="102" t="e">
        <f>VLOOKUP($C97,#REF!,4,0)</f>
        <v>#REF!</v>
      </c>
      <c r="G97" s="102" t="e">
        <f t="shared" si="0"/>
        <v>#REF!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77">
        <v>94</v>
      </c>
      <c r="C98" s="101" t="s">
        <v>609</v>
      </c>
      <c r="D98" s="77" t="e">
        <f>VLOOKUP($C98,#REF!,2,0)</f>
        <v>#REF!</v>
      </c>
      <c r="E98" s="106" t="e">
        <f>SUMIF(#REF!,'CURVA ABC SERVIÇOS'!C97,#REF!)</f>
        <v>#REF!</v>
      </c>
      <c r="F98" s="102" t="e">
        <f>VLOOKUP($C98,#REF!,4,0)</f>
        <v>#REF!</v>
      </c>
      <c r="G98" s="102" t="e">
        <f t="shared" si="0"/>
        <v>#REF!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77">
        <v>95</v>
      </c>
      <c r="C99" s="101" t="s">
        <v>610</v>
      </c>
      <c r="D99" s="77" t="e">
        <f>VLOOKUP($C99,#REF!,2,0)</f>
        <v>#REF!</v>
      </c>
      <c r="E99" s="106" t="e">
        <f>SUMIF(#REF!,'CURVA ABC SERVIÇOS'!C98,#REF!)</f>
        <v>#REF!</v>
      </c>
      <c r="F99" s="102" t="e">
        <f>VLOOKUP($C99,#REF!,4,0)</f>
        <v>#REF!</v>
      </c>
      <c r="G99" s="102" t="e">
        <f t="shared" si="0"/>
        <v>#REF!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77">
        <v>96</v>
      </c>
      <c r="C100" s="101" t="s">
        <v>611</v>
      </c>
      <c r="D100" s="77" t="e">
        <f>VLOOKUP($C100,#REF!,2,0)</f>
        <v>#REF!</v>
      </c>
      <c r="E100" s="106" t="e">
        <f>SUMIF(#REF!,'CURVA ABC SERVIÇOS'!C99,#REF!)</f>
        <v>#REF!</v>
      </c>
      <c r="F100" s="102" t="e">
        <f>VLOOKUP($C100,#REF!,4,0)</f>
        <v>#REF!</v>
      </c>
      <c r="G100" s="102" t="e">
        <f t="shared" si="0"/>
        <v>#REF!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77">
        <v>97</v>
      </c>
      <c r="C101" s="101" t="s">
        <v>612</v>
      </c>
      <c r="D101" s="77" t="e">
        <f>VLOOKUP($C101,#REF!,2,0)</f>
        <v>#REF!</v>
      </c>
      <c r="E101" s="106" t="e">
        <f>SUMIF(#REF!,'CURVA ABC SERVIÇOS'!C100,#REF!)</f>
        <v>#REF!</v>
      </c>
      <c r="F101" s="102" t="e">
        <f>VLOOKUP($C101,#REF!,4,0)</f>
        <v>#REF!</v>
      </c>
      <c r="G101" s="102" t="e">
        <f t="shared" si="0"/>
        <v>#REF!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77">
        <v>98</v>
      </c>
      <c r="C102" s="101" t="s">
        <v>613</v>
      </c>
      <c r="D102" s="77" t="e">
        <f>VLOOKUP($C102,#REF!,2,0)</f>
        <v>#REF!</v>
      </c>
      <c r="E102" s="106" t="e">
        <f>SUMIF(#REF!,'CURVA ABC SERVIÇOS'!C101,#REF!)</f>
        <v>#REF!</v>
      </c>
      <c r="F102" s="102" t="e">
        <f>VLOOKUP($C102,#REF!,4,0)</f>
        <v>#REF!</v>
      </c>
      <c r="G102" s="102" t="e">
        <f t="shared" si="0"/>
        <v>#REF!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77">
        <v>99</v>
      </c>
      <c r="C103" s="101" t="s">
        <v>614</v>
      </c>
      <c r="D103" s="77" t="e">
        <f>VLOOKUP($C103,#REF!,2,0)</f>
        <v>#REF!</v>
      </c>
      <c r="E103" s="106" t="e">
        <f>SUMIF(#REF!,'CURVA ABC SERVIÇOS'!C102,#REF!)</f>
        <v>#REF!</v>
      </c>
      <c r="F103" s="102" t="e">
        <f>VLOOKUP($C103,#REF!,4,0)</f>
        <v>#REF!</v>
      </c>
      <c r="G103" s="102" t="e">
        <f t="shared" si="0"/>
        <v>#REF!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77">
        <v>100</v>
      </c>
      <c r="C104" s="101" t="s">
        <v>615</v>
      </c>
      <c r="D104" s="77" t="e">
        <f>VLOOKUP($C104,#REF!,2,0)</f>
        <v>#REF!</v>
      </c>
      <c r="E104" s="106" t="e">
        <f>SUMIF(#REF!,'CURVA ABC SERVIÇOS'!C103,#REF!)</f>
        <v>#REF!</v>
      </c>
      <c r="F104" s="102" t="e">
        <f>VLOOKUP($C104,#REF!,4,0)</f>
        <v>#REF!</v>
      </c>
      <c r="G104" s="102" t="e">
        <f t="shared" si="0"/>
        <v>#REF!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77">
        <v>101</v>
      </c>
      <c r="C105" s="101" t="s">
        <v>616</v>
      </c>
      <c r="D105" s="77" t="e">
        <f>VLOOKUP($C105,#REF!,2,0)</f>
        <v>#REF!</v>
      </c>
      <c r="E105" s="106" t="e">
        <f>SUMIF(#REF!,'CURVA ABC SERVIÇOS'!C104,#REF!)</f>
        <v>#REF!</v>
      </c>
      <c r="F105" s="102" t="e">
        <f>VLOOKUP($C105,#REF!,4,0)</f>
        <v>#REF!</v>
      </c>
      <c r="G105" s="102" t="e">
        <f t="shared" si="0"/>
        <v>#REF!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77">
        <v>102</v>
      </c>
      <c r="C106" s="101" t="s">
        <v>617</v>
      </c>
      <c r="D106" s="77" t="e">
        <f>VLOOKUP($C106,#REF!,2,0)</f>
        <v>#REF!</v>
      </c>
      <c r="E106" s="106" t="e">
        <f>SUMIF(#REF!,'CURVA ABC SERVIÇOS'!C105,#REF!)</f>
        <v>#REF!</v>
      </c>
      <c r="F106" s="102" t="e">
        <f>VLOOKUP($C106,#REF!,4,0)</f>
        <v>#REF!</v>
      </c>
      <c r="G106" s="102" t="e">
        <f t="shared" si="0"/>
        <v>#REF!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77">
        <v>103</v>
      </c>
      <c r="C107" s="101" t="s">
        <v>176</v>
      </c>
      <c r="D107" s="77" t="e">
        <f>VLOOKUP($C107,#REF!,2,0)</f>
        <v>#REF!</v>
      </c>
      <c r="E107" s="106" t="e">
        <f>SUMIF(#REF!,'CURVA ABC SERVIÇOS'!C106,#REF!)</f>
        <v>#REF!</v>
      </c>
      <c r="F107" s="102" t="e">
        <f>VLOOKUP($C107,#REF!,4,0)</f>
        <v>#REF!</v>
      </c>
      <c r="G107" s="102" t="e">
        <f t="shared" si="0"/>
        <v>#REF!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77">
        <v>104</v>
      </c>
      <c r="C108" s="101" t="s">
        <v>618</v>
      </c>
      <c r="D108" s="77" t="e">
        <f>VLOOKUP($C108,#REF!,2,0)</f>
        <v>#REF!</v>
      </c>
      <c r="E108" s="106" t="e">
        <f>SUMIF(#REF!,'CURVA ABC SERVIÇOS'!C107,#REF!)</f>
        <v>#REF!</v>
      </c>
      <c r="F108" s="102" t="e">
        <f>VLOOKUP($C108,#REF!,4,0)</f>
        <v>#REF!</v>
      </c>
      <c r="G108" s="102" t="e">
        <f t="shared" si="0"/>
        <v>#REF!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77">
        <v>105</v>
      </c>
      <c r="C109" s="101" t="s">
        <v>619</v>
      </c>
      <c r="D109" s="77" t="e">
        <f>VLOOKUP($C109,#REF!,2,0)</f>
        <v>#REF!</v>
      </c>
      <c r="E109" s="106" t="e">
        <f>SUMIF(#REF!,'CURVA ABC SERVIÇOS'!C108,#REF!)</f>
        <v>#REF!</v>
      </c>
      <c r="F109" s="102" t="e">
        <f>VLOOKUP($C109,#REF!,4,0)</f>
        <v>#REF!</v>
      </c>
      <c r="G109" s="102" t="e">
        <f t="shared" si="0"/>
        <v>#REF!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77">
        <v>106</v>
      </c>
      <c r="C110" s="101" t="s">
        <v>620</v>
      </c>
      <c r="D110" s="77" t="e">
        <f>VLOOKUP($C110,#REF!,2,0)</f>
        <v>#REF!</v>
      </c>
      <c r="E110" s="106" t="e">
        <f>SUMIF(#REF!,'CURVA ABC SERVIÇOS'!C109,#REF!)</f>
        <v>#REF!</v>
      </c>
      <c r="F110" s="102" t="e">
        <f>VLOOKUP($C110,#REF!,4,0)</f>
        <v>#REF!</v>
      </c>
      <c r="G110" s="102" t="e">
        <f t="shared" si="0"/>
        <v>#REF!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77">
        <v>107</v>
      </c>
      <c r="C111" s="101" t="s">
        <v>621</v>
      </c>
      <c r="D111" s="77" t="e">
        <f>VLOOKUP($C111,#REF!,2,0)</f>
        <v>#REF!</v>
      </c>
      <c r="E111" s="106" t="e">
        <f>SUMIF(#REF!,'CURVA ABC SERVIÇOS'!C110,#REF!)</f>
        <v>#REF!</v>
      </c>
      <c r="F111" s="102" t="e">
        <f>VLOOKUP($C111,#REF!,4,0)</f>
        <v>#REF!</v>
      </c>
      <c r="G111" s="102" t="e">
        <f t="shared" si="0"/>
        <v>#REF!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77">
        <v>108</v>
      </c>
      <c r="C112" s="101" t="s">
        <v>622</v>
      </c>
      <c r="D112" s="77" t="e">
        <f>VLOOKUP($C112,#REF!,2,0)</f>
        <v>#REF!</v>
      </c>
      <c r="E112" s="106" t="e">
        <f>SUMIF(#REF!,'CURVA ABC SERVIÇOS'!C111,#REF!)</f>
        <v>#REF!</v>
      </c>
      <c r="F112" s="102" t="e">
        <f>VLOOKUP($C112,#REF!,4,0)</f>
        <v>#REF!</v>
      </c>
      <c r="G112" s="102" t="e">
        <f t="shared" si="0"/>
        <v>#REF!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77">
        <v>109</v>
      </c>
      <c r="C113" s="101" t="s">
        <v>623</v>
      </c>
      <c r="D113" s="77" t="e">
        <f>VLOOKUP($C113,#REF!,2,0)</f>
        <v>#REF!</v>
      </c>
      <c r="E113" s="106" t="e">
        <f>SUMIF(#REF!,'CURVA ABC SERVIÇOS'!C112,#REF!)</f>
        <v>#REF!</v>
      </c>
      <c r="F113" s="102" t="e">
        <f>VLOOKUP($C113,#REF!,4,0)</f>
        <v>#REF!</v>
      </c>
      <c r="G113" s="102" t="e">
        <f t="shared" si="0"/>
        <v>#REF!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77">
        <v>110</v>
      </c>
      <c r="C114" s="101" t="s">
        <v>624</v>
      </c>
      <c r="D114" s="77" t="e">
        <f>VLOOKUP($C114,#REF!,2,0)</f>
        <v>#REF!</v>
      </c>
      <c r="E114" s="106" t="e">
        <f>SUMIF(#REF!,'CURVA ABC SERVIÇOS'!C113,#REF!)</f>
        <v>#REF!</v>
      </c>
      <c r="F114" s="102" t="e">
        <f>VLOOKUP($C114,#REF!,4,0)</f>
        <v>#REF!</v>
      </c>
      <c r="G114" s="102" t="e">
        <f t="shared" si="0"/>
        <v>#REF!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77">
        <v>111</v>
      </c>
      <c r="C115" s="101" t="s">
        <v>625</v>
      </c>
      <c r="D115" s="77" t="e">
        <f>VLOOKUP($C115,#REF!,2,0)</f>
        <v>#REF!</v>
      </c>
      <c r="E115" s="106" t="e">
        <f>SUMIF(#REF!,'CURVA ABC SERVIÇOS'!C114,#REF!)</f>
        <v>#REF!</v>
      </c>
      <c r="F115" s="102" t="e">
        <f>VLOOKUP($C115,#REF!,4,0)</f>
        <v>#REF!</v>
      </c>
      <c r="G115" s="102" t="e">
        <f t="shared" si="0"/>
        <v>#REF!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77">
        <v>112</v>
      </c>
      <c r="C116" s="101" t="s">
        <v>626</v>
      </c>
      <c r="D116" s="77" t="e">
        <f>VLOOKUP($C116,#REF!,2,0)</f>
        <v>#REF!</v>
      </c>
      <c r="E116" s="106" t="e">
        <f>SUMIF(#REF!,'CURVA ABC SERVIÇOS'!C115,#REF!)</f>
        <v>#REF!</v>
      </c>
      <c r="F116" s="102" t="e">
        <f>VLOOKUP($C116,#REF!,4,0)</f>
        <v>#REF!</v>
      </c>
      <c r="G116" s="102" t="e">
        <f t="shared" si="0"/>
        <v>#REF!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77">
        <v>113</v>
      </c>
      <c r="C117" s="101" t="s">
        <v>627</v>
      </c>
      <c r="D117" s="77" t="e">
        <f>VLOOKUP($C117,#REF!,2,0)</f>
        <v>#REF!</v>
      </c>
      <c r="E117" s="106" t="e">
        <f>SUMIF(#REF!,'CURVA ABC SERVIÇOS'!C117,#REF!)</f>
        <v>#REF!</v>
      </c>
      <c r="F117" s="102" t="e">
        <f>VLOOKUP($C117,#REF!,4,0)</f>
        <v>#REF!</v>
      </c>
      <c r="G117" s="102" t="e">
        <f t="shared" si="0"/>
        <v>#REF!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77">
        <v>114</v>
      </c>
      <c r="C118" s="101" t="s">
        <v>191</v>
      </c>
      <c r="D118" s="77" t="e">
        <f>VLOOKUP($C118,#REF!,2,0)</f>
        <v>#REF!</v>
      </c>
      <c r="E118" s="106" t="e">
        <f>SUMIF(#REF!,'CURVA ABC SERVIÇOS'!C116,#REF!)</f>
        <v>#REF!</v>
      </c>
      <c r="F118" s="102" t="e">
        <f>VLOOKUP($C118,#REF!,4,0)</f>
        <v>#REF!</v>
      </c>
      <c r="G118" s="102" t="e">
        <f t="shared" si="0"/>
        <v>#REF!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77">
        <v>115</v>
      </c>
      <c r="C119" s="101" t="s">
        <v>628</v>
      </c>
      <c r="D119" s="77" t="e">
        <f>VLOOKUP($C119,#REF!,2,0)</f>
        <v>#REF!</v>
      </c>
      <c r="E119" s="106" t="e">
        <f>SUMIF(#REF!,'CURVA ABC SERVIÇOS'!C118,#REF!)</f>
        <v>#REF!</v>
      </c>
      <c r="F119" s="102" t="e">
        <f>VLOOKUP($C119,#REF!,4,0)</f>
        <v>#REF!</v>
      </c>
      <c r="G119" s="102" t="e">
        <f t="shared" si="0"/>
        <v>#REF!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77">
        <v>116</v>
      </c>
      <c r="C120" s="101" t="s">
        <v>629</v>
      </c>
      <c r="D120" s="77" t="e">
        <f>VLOOKUP($C120,#REF!,2,0)</f>
        <v>#REF!</v>
      </c>
      <c r="E120" s="106" t="e">
        <f>SUMIF(#REF!,'CURVA ABC SERVIÇOS'!C119,#REF!)</f>
        <v>#REF!</v>
      </c>
      <c r="F120" s="102" t="e">
        <f>VLOOKUP($C120,#REF!,4,0)</f>
        <v>#REF!</v>
      </c>
      <c r="G120" s="102" t="e">
        <f t="shared" si="0"/>
        <v>#REF!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77">
        <v>117</v>
      </c>
      <c r="C121" s="101" t="s">
        <v>630</v>
      </c>
      <c r="D121" s="77" t="e">
        <f>VLOOKUP($C121,#REF!,2,0)</f>
        <v>#REF!</v>
      </c>
      <c r="E121" s="106" t="e">
        <f>SUMIF(#REF!,'CURVA ABC SERVIÇOS'!C120,#REF!)</f>
        <v>#REF!</v>
      </c>
      <c r="F121" s="102" t="e">
        <f>VLOOKUP($C121,#REF!,4,0)</f>
        <v>#REF!</v>
      </c>
      <c r="G121" s="102" t="e">
        <f t="shared" si="0"/>
        <v>#REF!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77">
        <v>118</v>
      </c>
      <c r="C122" s="101" t="s">
        <v>631</v>
      </c>
      <c r="D122" s="77" t="e">
        <f>VLOOKUP($C122,#REF!,2,0)</f>
        <v>#REF!</v>
      </c>
      <c r="E122" s="106" t="e">
        <f>SUMIF(#REF!,'CURVA ABC SERVIÇOS'!C121,#REF!)</f>
        <v>#REF!</v>
      </c>
      <c r="F122" s="102" t="e">
        <f>VLOOKUP($C122,#REF!,4,0)</f>
        <v>#REF!</v>
      </c>
      <c r="G122" s="102" t="e">
        <f t="shared" si="0"/>
        <v>#REF!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77">
        <v>119</v>
      </c>
      <c r="C123" s="101" t="s">
        <v>632</v>
      </c>
      <c r="D123" s="77" t="e">
        <f>VLOOKUP($C123,#REF!,2,0)</f>
        <v>#REF!</v>
      </c>
      <c r="E123" s="106" t="e">
        <f>SUMIF(#REF!,'CURVA ABC SERVIÇOS'!C122,#REF!)</f>
        <v>#REF!</v>
      </c>
      <c r="F123" s="102" t="e">
        <f>VLOOKUP($C123,#REF!,4,0)</f>
        <v>#REF!</v>
      </c>
      <c r="G123" s="102" t="e">
        <f t="shared" si="0"/>
        <v>#REF!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77">
        <v>120</v>
      </c>
      <c r="C124" s="101" t="s">
        <v>633</v>
      </c>
      <c r="D124" s="77" t="e">
        <f>VLOOKUP($C124,#REF!,2,0)</f>
        <v>#REF!</v>
      </c>
      <c r="E124" s="106" t="e">
        <f>SUMIF(#REF!,'CURVA ABC SERVIÇOS'!C123,#REF!)</f>
        <v>#REF!</v>
      </c>
      <c r="F124" s="102" t="e">
        <f>VLOOKUP($C124,#REF!,4,0)</f>
        <v>#REF!</v>
      </c>
      <c r="G124" s="102" t="e">
        <f t="shared" si="0"/>
        <v>#REF!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77">
        <v>121</v>
      </c>
      <c r="C125" s="101" t="s">
        <v>634</v>
      </c>
      <c r="D125" s="77" t="e">
        <f>VLOOKUP($C125,#REF!,2,0)</f>
        <v>#REF!</v>
      </c>
      <c r="E125" s="106" t="e">
        <f>SUMIF(#REF!,'CURVA ABC SERVIÇOS'!C124,#REF!)</f>
        <v>#REF!</v>
      </c>
      <c r="F125" s="102" t="e">
        <f>VLOOKUP($C125,#REF!,4,0)</f>
        <v>#REF!</v>
      </c>
      <c r="G125" s="102" t="e">
        <f t="shared" si="0"/>
        <v>#REF!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77">
        <v>122</v>
      </c>
      <c r="C126" s="101" t="s">
        <v>635</v>
      </c>
      <c r="D126" s="77" t="e">
        <f>VLOOKUP($C126,#REF!,2,0)</f>
        <v>#REF!</v>
      </c>
      <c r="E126" s="106" t="e">
        <f>SUMIF(#REF!,'CURVA ABC SERVIÇOS'!C125,#REF!)</f>
        <v>#REF!</v>
      </c>
      <c r="F126" s="102" t="e">
        <f>VLOOKUP($C126,#REF!,4,0)</f>
        <v>#REF!</v>
      </c>
      <c r="G126" s="102" t="e">
        <f t="shared" si="0"/>
        <v>#REF!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77">
        <v>123</v>
      </c>
      <c r="C127" s="101" t="s">
        <v>636</v>
      </c>
      <c r="D127" s="77" t="e">
        <f>VLOOKUP($C127,#REF!,2,0)</f>
        <v>#REF!</v>
      </c>
      <c r="E127" s="106" t="e">
        <f>SUMIF(#REF!,'CURVA ABC SERVIÇOS'!C126,#REF!)</f>
        <v>#REF!</v>
      </c>
      <c r="F127" s="102" t="e">
        <f>VLOOKUP($C127,#REF!,4,0)</f>
        <v>#REF!</v>
      </c>
      <c r="G127" s="102" t="e">
        <f t="shared" si="0"/>
        <v>#REF!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77">
        <v>124</v>
      </c>
      <c r="C128" s="101" t="s">
        <v>637</v>
      </c>
      <c r="D128" s="77" t="e">
        <f>VLOOKUP($C128,#REF!,2,0)</f>
        <v>#REF!</v>
      </c>
      <c r="E128" s="106" t="e">
        <f>SUMIF(#REF!,'CURVA ABC SERVIÇOS'!C129,#REF!)</f>
        <v>#REF!</v>
      </c>
      <c r="F128" s="102" t="e">
        <f>VLOOKUP($C128,#REF!,4,0)</f>
        <v>#REF!</v>
      </c>
      <c r="G128" s="102" t="e">
        <f t="shared" si="0"/>
        <v>#REF!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77">
        <v>125</v>
      </c>
      <c r="C129" s="101" t="s">
        <v>638</v>
      </c>
      <c r="D129" s="77" t="e">
        <f>VLOOKUP($C129,#REF!,2,0)</f>
        <v>#REF!</v>
      </c>
      <c r="E129" s="106" t="e">
        <f>SUMIF(#REF!,'CURVA ABC SERVIÇOS'!C131,#REF!)</f>
        <v>#REF!</v>
      </c>
      <c r="F129" s="102" t="e">
        <f>VLOOKUP($C129,#REF!,4,0)</f>
        <v>#REF!</v>
      </c>
      <c r="G129" s="102" t="e">
        <f t="shared" si="0"/>
        <v>#REF!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77">
        <v>126</v>
      </c>
      <c r="C130" s="101" t="s">
        <v>171</v>
      </c>
      <c r="D130" s="77" t="e">
        <f>VLOOKUP($C130,#REF!,2,0)</f>
        <v>#REF!</v>
      </c>
      <c r="E130" s="106" t="e">
        <f>SUMIF(#REF!,'CURVA ABC SERVIÇOS'!C130,#REF!)</f>
        <v>#REF!</v>
      </c>
      <c r="F130" s="102" t="e">
        <f>VLOOKUP($C130,#REF!,4,0)</f>
        <v>#REF!</v>
      </c>
      <c r="G130" s="102" t="e">
        <f t="shared" si="0"/>
        <v>#REF!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77">
        <v>127</v>
      </c>
      <c r="C131" s="101" t="s">
        <v>639</v>
      </c>
      <c r="D131" s="77" t="e">
        <f>VLOOKUP($C131,#REF!,2,0)</f>
        <v>#REF!</v>
      </c>
      <c r="E131" s="106" t="e">
        <f>SUMIF(#REF!,'CURVA ABC SERVIÇOS'!C132,#REF!)</f>
        <v>#REF!</v>
      </c>
      <c r="F131" s="102" t="e">
        <f>VLOOKUP($C131,#REF!,4,0)</f>
        <v>#REF!</v>
      </c>
      <c r="G131" s="102" t="e">
        <f t="shared" si="0"/>
        <v>#REF!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77">
        <v>128</v>
      </c>
      <c r="C132" s="101" t="s">
        <v>640</v>
      </c>
      <c r="D132" s="77" t="e">
        <f>VLOOKUP($C132,#REF!,2,0)</f>
        <v>#REF!</v>
      </c>
      <c r="E132" s="106" t="e">
        <f>SUMIF(#REF!,'CURVA ABC SERVIÇOS'!C133,#REF!)</f>
        <v>#REF!</v>
      </c>
      <c r="F132" s="102" t="e">
        <f>VLOOKUP($C132,#REF!,4,0)</f>
        <v>#REF!</v>
      </c>
      <c r="G132" s="102" t="e">
        <f t="shared" si="0"/>
        <v>#REF!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77">
        <v>129</v>
      </c>
      <c r="C133" s="101" t="s">
        <v>641</v>
      </c>
      <c r="D133" s="77" t="e">
        <f>VLOOKUP($C133,#REF!,2,0)</f>
        <v>#REF!</v>
      </c>
      <c r="E133" s="106" t="e">
        <f>SUMIF(#REF!,'CURVA ABC SERVIÇOS'!C134,#REF!)</f>
        <v>#REF!</v>
      </c>
      <c r="F133" s="102" t="e">
        <f>VLOOKUP($C133,#REF!,4,0)</f>
        <v>#REF!</v>
      </c>
      <c r="G133" s="102" t="e">
        <f t="shared" si="0"/>
        <v>#REF!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77">
        <v>130</v>
      </c>
      <c r="C134" s="101" t="s">
        <v>642</v>
      </c>
      <c r="D134" s="77" t="e">
        <f>VLOOKUP($C134,#REF!,2,0)</f>
        <v>#REF!</v>
      </c>
      <c r="E134" s="106" t="e">
        <f>SUMIF(#REF!,'CURVA ABC SERVIÇOS'!C135,#REF!)</f>
        <v>#REF!</v>
      </c>
      <c r="F134" s="102" t="e">
        <f>VLOOKUP($C134,#REF!,4,0)</f>
        <v>#REF!</v>
      </c>
      <c r="G134" s="102" t="e">
        <f t="shared" si="0"/>
        <v>#REF!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77">
        <v>131</v>
      </c>
      <c r="C135" s="101" t="s">
        <v>643</v>
      </c>
      <c r="D135" s="77" t="e">
        <f>VLOOKUP($C135,#REF!,2,0)</f>
        <v>#REF!</v>
      </c>
      <c r="E135" s="106" t="e">
        <f>SUMIF(#REF!,'CURVA ABC SERVIÇOS'!C137,#REF!)</f>
        <v>#REF!</v>
      </c>
      <c r="F135" s="102" t="e">
        <f>VLOOKUP($C135,#REF!,4,0)</f>
        <v>#REF!</v>
      </c>
      <c r="G135" s="102" t="e">
        <f t="shared" si="0"/>
        <v>#REF!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77">
        <v>132</v>
      </c>
      <c r="C136" s="101" t="s">
        <v>128</v>
      </c>
      <c r="D136" s="77" t="e">
        <f>VLOOKUP($C136,#REF!,2,0)</f>
        <v>#REF!</v>
      </c>
      <c r="E136" s="106" t="e">
        <f>SUMIF(#REF!,'CURVA ABC SERVIÇOS'!C136,#REF!)</f>
        <v>#REF!</v>
      </c>
      <c r="F136" s="102" t="e">
        <f>VLOOKUP($C136,#REF!,4,0)</f>
        <v>#REF!</v>
      </c>
      <c r="G136" s="102" t="e">
        <f t="shared" si="0"/>
        <v>#REF!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77">
        <v>133</v>
      </c>
      <c r="C137" s="101" t="s">
        <v>644</v>
      </c>
      <c r="D137" s="77" t="e">
        <f>VLOOKUP($C137,#REF!,2,0)</f>
        <v>#REF!</v>
      </c>
      <c r="E137" s="106" t="e">
        <f>SUMIF(#REF!,'CURVA ABC SERVIÇOS'!C138,#REF!)</f>
        <v>#REF!</v>
      </c>
      <c r="F137" s="102" t="e">
        <f>VLOOKUP($C137,#REF!,4,0)</f>
        <v>#REF!</v>
      </c>
      <c r="G137" s="102" t="e">
        <f t="shared" si="0"/>
        <v>#REF!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77">
        <v>134</v>
      </c>
      <c r="C138" s="101" t="s">
        <v>645</v>
      </c>
      <c r="D138" s="77" t="e">
        <f>VLOOKUP($C138,#REF!,2,0)</f>
        <v>#REF!</v>
      </c>
      <c r="E138" s="106" t="e">
        <f>SUMIF(#REF!,'CURVA ABC SERVIÇOS'!C140,#REF!)</f>
        <v>#REF!</v>
      </c>
      <c r="F138" s="102" t="e">
        <f>VLOOKUP($C138,#REF!,4,0)</f>
        <v>#REF!</v>
      </c>
      <c r="G138" s="102" t="e">
        <f t="shared" si="0"/>
        <v>#REF!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77">
        <v>135</v>
      </c>
      <c r="C139" s="101" t="s">
        <v>646</v>
      </c>
      <c r="D139" s="77" t="e">
        <f>VLOOKUP($C139,#REF!,2,0)</f>
        <v>#REF!</v>
      </c>
      <c r="E139" s="106" t="e">
        <f>SUMIF(#REF!,'CURVA ABC SERVIÇOS'!C141,#REF!)</f>
        <v>#REF!</v>
      </c>
      <c r="F139" s="102" t="e">
        <f>VLOOKUP($C139,#REF!,4,0)</f>
        <v>#REF!</v>
      </c>
      <c r="G139" s="102" t="e">
        <f t="shared" si="0"/>
        <v>#REF!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77">
        <v>136</v>
      </c>
      <c r="C140" s="101" t="s">
        <v>647</v>
      </c>
      <c r="D140" s="77" t="e">
        <f>VLOOKUP($C140,#REF!,2,0)</f>
        <v>#REF!</v>
      </c>
      <c r="E140" s="106" t="e">
        <f>SUMIF(#REF!,'CURVA ABC SERVIÇOS'!C142,#REF!)</f>
        <v>#REF!</v>
      </c>
      <c r="F140" s="102" t="e">
        <f>VLOOKUP($C140,#REF!,4,0)</f>
        <v>#REF!</v>
      </c>
      <c r="G140" s="102" t="e">
        <f t="shared" si="0"/>
        <v>#REF!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77">
        <v>137</v>
      </c>
      <c r="C141" s="101" t="s">
        <v>648</v>
      </c>
      <c r="D141" s="77" t="e">
        <f>VLOOKUP($C141,#REF!,2,0)</f>
        <v>#REF!</v>
      </c>
      <c r="E141" s="106" t="e">
        <f>SUMIF(#REF!,'CURVA ABC SERVIÇOS'!C143,#REF!)</f>
        <v>#REF!</v>
      </c>
      <c r="F141" s="102" t="e">
        <f>VLOOKUP($C141,#REF!,4,0)</f>
        <v>#REF!</v>
      </c>
      <c r="G141" s="102" t="e">
        <f t="shared" si="0"/>
        <v>#REF!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77">
        <v>138</v>
      </c>
      <c r="C142" s="101" t="s">
        <v>156</v>
      </c>
      <c r="D142" s="77" t="e">
        <f>VLOOKUP($C142,#REF!,2,0)</f>
        <v>#REF!</v>
      </c>
      <c r="E142" s="106" t="e">
        <f>SUMIF(#REF!,'CURVA ABC SERVIÇOS'!C144,#REF!)</f>
        <v>#REF!</v>
      </c>
      <c r="F142" s="102" t="e">
        <f>VLOOKUP($C142,#REF!,4,0)</f>
        <v>#REF!</v>
      </c>
      <c r="G142" s="102" t="e">
        <f t="shared" si="0"/>
        <v>#REF!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77">
        <v>139</v>
      </c>
      <c r="C143" s="101" t="s">
        <v>320</v>
      </c>
      <c r="D143" s="77" t="e">
        <f>VLOOKUP($C143,#REF!,2,0)</f>
        <v>#REF!</v>
      </c>
      <c r="E143" s="106" t="e">
        <f>SUMIF(#REF!,'CURVA ABC SERVIÇOS'!C139,#REF!)</f>
        <v>#REF!</v>
      </c>
      <c r="F143" s="102" t="e">
        <f>VLOOKUP($C143,#REF!,4,0)</f>
        <v>#REF!</v>
      </c>
      <c r="G143" s="102" t="e">
        <f t="shared" si="0"/>
        <v>#REF!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77">
        <v>140</v>
      </c>
      <c r="C144" s="101" t="s">
        <v>649</v>
      </c>
      <c r="D144" s="77" t="e">
        <f>VLOOKUP($C144,#REF!,2,0)</f>
        <v>#REF!</v>
      </c>
      <c r="E144" s="106" t="e">
        <f>SUMIF(#REF!,'CURVA ABC SERVIÇOS'!C145,#REF!)</f>
        <v>#REF!</v>
      </c>
      <c r="F144" s="102" t="e">
        <f>VLOOKUP($C144,#REF!,4,0)</f>
        <v>#REF!</v>
      </c>
      <c r="G144" s="102" t="e">
        <f t="shared" si="0"/>
        <v>#REF!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77">
        <v>141</v>
      </c>
      <c r="C145" s="101" t="s">
        <v>650</v>
      </c>
      <c r="D145" s="77" t="e">
        <f>VLOOKUP($C145,#REF!,2,0)</f>
        <v>#REF!</v>
      </c>
      <c r="E145" s="106" t="e">
        <f>SUMIF(#REF!,'CURVA ABC SERVIÇOS'!C146,#REF!)</f>
        <v>#REF!</v>
      </c>
      <c r="F145" s="102" t="e">
        <f>VLOOKUP($C145,#REF!,4,0)</f>
        <v>#REF!</v>
      </c>
      <c r="G145" s="102" t="e">
        <f t="shared" si="0"/>
        <v>#REF!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77">
        <v>142</v>
      </c>
      <c r="C146" s="101" t="s">
        <v>651</v>
      </c>
      <c r="D146" s="77" t="e">
        <f>VLOOKUP($C146,#REF!,2,0)</f>
        <v>#REF!</v>
      </c>
      <c r="E146" s="106" t="e">
        <f>SUMIF(#REF!,'CURVA ABC SERVIÇOS'!C147,#REF!)</f>
        <v>#REF!</v>
      </c>
      <c r="F146" s="102" t="e">
        <f>VLOOKUP($C146,#REF!,4,0)</f>
        <v>#REF!</v>
      </c>
      <c r="G146" s="102" t="e">
        <f t="shared" si="0"/>
        <v>#REF!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77">
        <v>143</v>
      </c>
      <c r="C147" s="101" t="s">
        <v>652</v>
      </c>
      <c r="D147" s="77" t="e">
        <f>VLOOKUP($C147,#REF!,2,0)</f>
        <v>#REF!</v>
      </c>
      <c r="E147" s="106" t="e">
        <f>SUMIF(#REF!,'CURVA ABC SERVIÇOS'!C148,#REF!)</f>
        <v>#REF!</v>
      </c>
      <c r="F147" s="102" t="e">
        <f>VLOOKUP($C147,#REF!,4,0)</f>
        <v>#REF!</v>
      </c>
      <c r="G147" s="102" t="e">
        <f t="shared" si="0"/>
        <v>#REF!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77">
        <v>144</v>
      </c>
      <c r="C148" s="101" t="s">
        <v>653</v>
      </c>
      <c r="D148" s="77" t="e">
        <f>VLOOKUP($C148,#REF!,2,0)</f>
        <v>#REF!</v>
      </c>
      <c r="E148" s="106" t="e">
        <f>SUMIF(#REF!,'CURVA ABC SERVIÇOS'!C149,#REF!)</f>
        <v>#REF!</v>
      </c>
      <c r="F148" s="102" t="e">
        <f>VLOOKUP($C148,#REF!,4,0)</f>
        <v>#REF!</v>
      </c>
      <c r="G148" s="102" t="e">
        <f t="shared" si="0"/>
        <v>#REF!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77">
        <v>145</v>
      </c>
      <c r="C149" s="101" t="s">
        <v>148</v>
      </c>
      <c r="D149" s="77" t="e">
        <f>VLOOKUP($C149,#REF!,2,0)</f>
        <v>#REF!</v>
      </c>
      <c r="E149" s="106" t="e">
        <f>SUMIF(#REF!,'CURVA ABC SERVIÇOS'!C150,#REF!)</f>
        <v>#REF!</v>
      </c>
      <c r="F149" s="102" t="e">
        <f>VLOOKUP($C149,#REF!,4,0)</f>
        <v>#REF!</v>
      </c>
      <c r="G149" s="102" t="e">
        <f t="shared" si="0"/>
        <v>#REF!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77">
        <v>146</v>
      </c>
      <c r="C150" s="101" t="s">
        <v>138</v>
      </c>
      <c r="D150" s="77" t="e">
        <f>VLOOKUP($C150,#REF!,2,0)</f>
        <v>#REF!</v>
      </c>
      <c r="E150" s="106" t="e">
        <f>SUMIF(#REF!,'CURVA ABC SERVIÇOS'!C128,#REF!)</f>
        <v>#REF!</v>
      </c>
      <c r="F150" s="102" t="e">
        <f>VLOOKUP($C150,#REF!,4,0)</f>
        <v>#REF!</v>
      </c>
      <c r="G150" s="102" t="e">
        <f t="shared" si="0"/>
        <v>#REF!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77">
        <v>147</v>
      </c>
      <c r="C151" s="101" t="s">
        <v>654</v>
      </c>
      <c r="D151" s="77" t="e">
        <f>VLOOKUP($C151,#REF!,2,0)</f>
        <v>#REF!</v>
      </c>
      <c r="E151" s="106" t="e">
        <f>SUMIF(#REF!,'CURVA ABC SERVIÇOS'!C151,#REF!)</f>
        <v>#REF!</v>
      </c>
      <c r="F151" s="102" t="e">
        <f>VLOOKUP($C151,#REF!,4,0)</f>
        <v>#REF!</v>
      </c>
      <c r="G151" s="102" t="e">
        <f t="shared" si="0"/>
        <v>#REF!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77">
        <v>148</v>
      </c>
      <c r="C152" s="101" t="s">
        <v>288</v>
      </c>
      <c r="D152" s="77" t="e">
        <f>VLOOKUP($C152,#REF!,2,0)</f>
        <v>#REF!</v>
      </c>
      <c r="E152" s="106" t="e">
        <f>SUMIF(#REF!,'CURVA ABC SERVIÇOS'!C161,#REF!)</f>
        <v>#REF!</v>
      </c>
      <c r="F152" s="102" t="e">
        <f>VLOOKUP($C152,#REF!,4,0)</f>
        <v>#REF!</v>
      </c>
      <c r="G152" s="102" t="e">
        <f t="shared" si="0"/>
        <v>#REF!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77">
        <v>149</v>
      </c>
      <c r="C153" s="101" t="s">
        <v>655</v>
      </c>
      <c r="D153" s="77" t="e">
        <f>VLOOKUP($C153,#REF!,2,0)</f>
        <v>#REF!</v>
      </c>
      <c r="E153" s="106" t="e">
        <f>SUMIF(#REF!,'CURVA ABC SERVIÇOS'!C152,#REF!)</f>
        <v>#REF!</v>
      </c>
      <c r="F153" s="102" t="e">
        <f>VLOOKUP($C153,#REF!,4,0)</f>
        <v>#REF!</v>
      </c>
      <c r="G153" s="102" t="e">
        <f t="shared" si="0"/>
        <v>#REF!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77">
        <v>150</v>
      </c>
      <c r="C154" s="101" t="s">
        <v>656</v>
      </c>
      <c r="D154" s="77" t="e">
        <f>VLOOKUP($C154,#REF!,2,0)</f>
        <v>#REF!</v>
      </c>
      <c r="E154" s="106" t="e">
        <f>SUMIF(#REF!,'CURVA ABC SERVIÇOS'!C157,#REF!)</f>
        <v>#REF!</v>
      </c>
      <c r="F154" s="102" t="e">
        <f>VLOOKUP($C154,#REF!,4,0)</f>
        <v>#REF!</v>
      </c>
      <c r="G154" s="102" t="e">
        <f t="shared" si="0"/>
        <v>#REF!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77">
        <v>151</v>
      </c>
      <c r="C155" s="101" t="s">
        <v>261</v>
      </c>
      <c r="D155" s="77" t="e">
        <f>VLOOKUP($C155,#REF!,2,0)</f>
        <v>#REF!</v>
      </c>
      <c r="E155" s="106" t="e">
        <f>SUMIF(#REF!,'CURVA ABC SERVIÇOS'!C154,#REF!)</f>
        <v>#REF!</v>
      </c>
      <c r="F155" s="102" t="e">
        <f>VLOOKUP($C155,#REF!,4,0)</f>
        <v>#REF!</v>
      </c>
      <c r="G155" s="102" t="e">
        <f t="shared" si="0"/>
        <v>#REF!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77">
        <v>152</v>
      </c>
      <c r="C156" s="101" t="s">
        <v>256</v>
      </c>
      <c r="D156" s="77" t="e">
        <f>VLOOKUP($C156,#REF!,2,0)</f>
        <v>#REF!</v>
      </c>
      <c r="E156" s="106" t="e">
        <f>SUMIF(#REF!,'CURVA ABC SERVIÇOS'!C155,#REF!)</f>
        <v>#REF!</v>
      </c>
      <c r="F156" s="102" t="e">
        <f>VLOOKUP($C156,#REF!,4,0)</f>
        <v>#REF!</v>
      </c>
      <c r="G156" s="102" t="e">
        <f t="shared" si="0"/>
        <v>#REF!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77">
        <v>153</v>
      </c>
      <c r="C157" s="101" t="s">
        <v>657</v>
      </c>
      <c r="D157" s="77" t="e">
        <f>VLOOKUP($C157,#REF!,2,0)</f>
        <v>#REF!</v>
      </c>
      <c r="E157" s="106" t="e">
        <f>SUMIF(#REF!,'CURVA ABC SERVIÇOS'!C158,#REF!)</f>
        <v>#REF!</v>
      </c>
      <c r="F157" s="102" t="e">
        <f>VLOOKUP($C157,#REF!,4,0)</f>
        <v>#REF!</v>
      </c>
      <c r="G157" s="102" t="e">
        <f t="shared" si="0"/>
        <v>#REF!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77">
        <v>154</v>
      </c>
      <c r="C158" s="101" t="s">
        <v>658</v>
      </c>
      <c r="D158" s="77" t="e">
        <f>VLOOKUP($C158,#REF!,2,0)</f>
        <v>#REF!</v>
      </c>
      <c r="E158" s="106" t="e">
        <f>SUMIF(#REF!,'CURVA ABC SERVIÇOS'!C159,#REF!)</f>
        <v>#REF!</v>
      </c>
      <c r="F158" s="102" t="e">
        <f>VLOOKUP($C158,#REF!,4,0)</f>
        <v>#REF!</v>
      </c>
      <c r="G158" s="102" t="e">
        <f t="shared" si="0"/>
        <v>#REF!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77">
        <v>155</v>
      </c>
      <c r="C159" s="101" t="s">
        <v>118</v>
      </c>
      <c r="D159" s="77" t="e">
        <f>VLOOKUP($C159,#REF!,2,0)</f>
        <v>#REF!</v>
      </c>
      <c r="E159" s="106" t="e">
        <f>SUMIF(#REF!,'CURVA ABC SERVIÇOS'!C160,#REF!)</f>
        <v>#REF!</v>
      </c>
      <c r="F159" s="102" t="e">
        <f>VLOOKUP($C159,#REF!,4,0)</f>
        <v>#REF!</v>
      </c>
      <c r="G159" s="102" t="e">
        <f t="shared" si="0"/>
        <v>#REF!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77">
        <v>156</v>
      </c>
      <c r="C160" s="101" t="s">
        <v>659</v>
      </c>
      <c r="D160" s="77" t="e">
        <f>VLOOKUP($C160,#REF!,2,0)</f>
        <v>#REF!</v>
      </c>
      <c r="E160" s="106" t="e">
        <f>SUMIF(#REF!,'CURVA ABC SERVIÇOS'!C163,#REF!)</f>
        <v>#REF!</v>
      </c>
      <c r="F160" s="102" t="e">
        <f>VLOOKUP($C160,#REF!,4,0)</f>
        <v>#REF!</v>
      </c>
      <c r="G160" s="102" t="e">
        <f t="shared" si="0"/>
        <v>#REF!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77">
        <v>157</v>
      </c>
      <c r="C161" s="101" t="s">
        <v>660</v>
      </c>
      <c r="D161" s="77" t="e">
        <f>VLOOKUP($C161,#REF!,2,0)</f>
        <v>#REF!</v>
      </c>
      <c r="E161" s="106" t="e">
        <f>SUMIF(#REF!,'CURVA ABC SERVIÇOS'!C164,#REF!)</f>
        <v>#REF!</v>
      </c>
      <c r="F161" s="102" t="e">
        <f>VLOOKUP($C161,#REF!,4,0)</f>
        <v>#REF!</v>
      </c>
      <c r="G161" s="102" t="e">
        <f t="shared" si="0"/>
        <v>#REF!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77">
        <v>158</v>
      </c>
      <c r="C162" s="101" t="s">
        <v>296</v>
      </c>
      <c r="D162" s="77" t="e">
        <f>VLOOKUP($C162,#REF!,2,0)</f>
        <v>#REF!</v>
      </c>
      <c r="E162" s="106" t="e">
        <f>SUMIF(#REF!,'CURVA ABC SERVIÇOS'!C173,#REF!)</f>
        <v>#REF!</v>
      </c>
      <c r="F162" s="102" t="e">
        <f>VLOOKUP($C162,#REF!,4,0)</f>
        <v>#REF!</v>
      </c>
      <c r="G162" s="102" t="e">
        <f t="shared" si="0"/>
        <v>#REF!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77">
        <v>159</v>
      </c>
      <c r="C163" s="101" t="s">
        <v>661</v>
      </c>
      <c r="D163" s="77" t="e">
        <f>VLOOKUP($C163,#REF!,2,0)</f>
        <v>#REF!</v>
      </c>
      <c r="E163" s="106" t="e">
        <f>SUMIF(#REF!,'CURVA ABC SERVIÇOS'!C165,#REF!)</f>
        <v>#REF!</v>
      </c>
      <c r="F163" s="102" t="e">
        <f>VLOOKUP($C163,#REF!,4,0)</f>
        <v>#REF!</v>
      </c>
      <c r="G163" s="102" t="e">
        <f t="shared" si="0"/>
        <v>#REF!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77">
        <v>160</v>
      </c>
      <c r="C164" s="101" t="s">
        <v>662</v>
      </c>
      <c r="D164" s="77" t="e">
        <f>VLOOKUP($C164,#REF!,2,0)</f>
        <v>#REF!</v>
      </c>
      <c r="E164" s="106" t="e">
        <f>SUMIF(#REF!,'CURVA ABC SERVIÇOS'!C166,#REF!)</f>
        <v>#REF!</v>
      </c>
      <c r="F164" s="102" t="e">
        <f>VLOOKUP($C164,#REF!,4,0)</f>
        <v>#REF!</v>
      </c>
      <c r="G164" s="102" t="e">
        <f t="shared" si="0"/>
        <v>#REF!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77">
        <v>161</v>
      </c>
      <c r="C165" s="101" t="s">
        <v>241</v>
      </c>
      <c r="D165" s="77" t="e">
        <f>VLOOKUP($C165,#REF!,2,0)</f>
        <v>#REF!</v>
      </c>
      <c r="E165" s="106" t="e">
        <f>SUMIF(#REF!,'CURVA ABC SERVIÇOS'!C178,#REF!)</f>
        <v>#REF!</v>
      </c>
      <c r="F165" s="102" t="e">
        <f>VLOOKUP($C165,#REF!,4,0)</f>
        <v>#REF!</v>
      </c>
      <c r="G165" s="102" t="e">
        <f t="shared" si="0"/>
        <v>#REF!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77">
        <v>162</v>
      </c>
      <c r="C166" s="101" t="s">
        <v>251</v>
      </c>
      <c r="D166" s="77" t="e">
        <f>VLOOKUP($C166,#REF!,2,0)</f>
        <v>#REF!</v>
      </c>
      <c r="E166" s="106" t="e">
        <f>SUMIF(#REF!,'CURVA ABC SERVIÇOS'!C153,#REF!)</f>
        <v>#REF!</v>
      </c>
      <c r="F166" s="102" t="e">
        <f>VLOOKUP($C166,#REF!,4,0)</f>
        <v>#REF!</v>
      </c>
      <c r="G166" s="102" t="e">
        <f t="shared" si="0"/>
        <v>#REF!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77">
        <v>163</v>
      </c>
      <c r="C167" s="101" t="s">
        <v>663</v>
      </c>
      <c r="D167" s="77" t="e">
        <f>VLOOKUP($C167,#REF!,2,0)</f>
        <v>#REF!</v>
      </c>
      <c r="E167" s="106" t="e">
        <f>SUMIF(#REF!,'CURVA ABC SERVIÇOS'!C167,#REF!)</f>
        <v>#REF!</v>
      </c>
      <c r="F167" s="102" t="e">
        <f>VLOOKUP($C167,#REF!,4,0)</f>
        <v>#REF!</v>
      </c>
      <c r="G167" s="102" t="e">
        <f t="shared" si="0"/>
        <v>#REF!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77">
        <v>164</v>
      </c>
      <c r="C168" s="101" t="s">
        <v>292</v>
      </c>
      <c r="D168" s="77" t="e">
        <f>VLOOKUP($C168,#REF!,2,0)</f>
        <v>#REF!</v>
      </c>
      <c r="E168" s="106" t="e">
        <f>SUMIF(#REF!,'CURVA ABC SERVIÇOS'!C162,#REF!)</f>
        <v>#REF!</v>
      </c>
      <c r="F168" s="102" t="e">
        <f>VLOOKUP($C168,#REF!,4,0)</f>
        <v>#REF!</v>
      </c>
      <c r="G168" s="102" t="e">
        <f t="shared" si="0"/>
        <v>#REF!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77">
        <v>165</v>
      </c>
      <c r="C169" s="101" t="s">
        <v>664</v>
      </c>
      <c r="D169" s="77" t="e">
        <f>VLOOKUP($C169,#REF!,2,0)</f>
        <v>#REF!</v>
      </c>
      <c r="E169" s="106" t="e">
        <f>SUMIF(#REF!,'CURVA ABC SERVIÇOS'!C168,#REF!)</f>
        <v>#REF!</v>
      </c>
      <c r="F169" s="102" t="e">
        <f>VLOOKUP($C169,#REF!,4,0)</f>
        <v>#REF!</v>
      </c>
      <c r="G169" s="102" t="e">
        <f t="shared" si="0"/>
        <v>#REF!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77">
        <v>166</v>
      </c>
      <c r="C170" s="101" t="s">
        <v>665</v>
      </c>
      <c r="D170" s="77" t="e">
        <f>VLOOKUP($C170,#REF!,2,0)</f>
        <v>#REF!</v>
      </c>
      <c r="E170" s="106" t="e">
        <f>SUMIF(#REF!,'CURVA ABC SERVIÇOS'!C169,#REF!)</f>
        <v>#REF!</v>
      </c>
      <c r="F170" s="102" t="e">
        <f>VLOOKUP($C170,#REF!,4,0)</f>
        <v>#REF!</v>
      </c>
      <c r="G170" s="102" t="e">
        <f t="shared" si="0"/>
        <v>#REF!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77">
        <v>167</v>
      </c>
      <c r="C171" s="101" t="s">
        <v>666</v>
      </c>
      <c r="D171" s="77" t="e">
        <f>VLOOKUP($C171,#REF!,2,0)</f>
        <v>#REF!</v>
      </c>
      <c r="E171" s="106" t="e">
        <f>SUMIF(#REF!,'CURVA ABC SERVIÇOS'!C170,#REF!)</f>
        <v>#REF!</v>
      </c>
      <c r="F171" s="102" t="e">
        <f>VLOOKUP($C171,#REF!,4,0)</f>
        <v>#REF!</v>
      </c>
      <c r="G171" s="102" t="e">
        <f t="shared" si="0"/>
        <v>#REF!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77">
        <v>168</v>
      </c>
      <c r="C172" s="101" t="s">
        <v>667</v>
      </c>
      <c r="D172" s="77" t="e">
        <f>VLOOKUP($C172,#REF!,2,0)</f>
        <v>#REF!</v>
      </c>
      <c r="E172" s="106" t="e">
        <f>SUMIF(#REF!,'CURVA ABC SERVIÇOS'!C171,#REF!)</f>
        <v>#REF!</v>
      </c>
      <c r="F172" s="102" t="e">
        <f>VLOOKUP($C172,#REF!,4,0)</f>
        <v>#REF!</v>
      </c>
      <c r="G172" s="102" t="e">
        <f t="shared" si="0"/>
        <v>#REF!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77">
        <v>169</v>
      </c>
      <c r="C173" s="101" t="s">
        <v>181</v>
      </c>
      <c r="D173" s="77" t="e">
        <f>VLOOKUP($C173,#REF!,2,0)</f>
        <v>#REF!</v>
      </c>
      <c r="E173" s="106" t="e">
        <f>SUMIF(#REF!,'CURVA ABC SERVIÇOS'!C172,#REF!)</f>
        <v>#REF!</v>
      </c>
      <c r="F173" s="102" t="e">
        <f>VLOOKUP($C173,#REF!,4,0)</f>
        <v>#REF!</v>
      </c>
      <c r="G173" s="102" t="e">
        <f t="shared" si="0"/>
        <v>#REF!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77">
        <v>170</v>
      </c>
      <c r="C174" s="101" t="s">
        <v>668</v>
      </c>
      <c r="D174" s="77" t="e">
        <f>VLOOKUP($C174,#REF!,2,0)</f>
        <v>#REF!</v>
      </c>
      <c r="E174" s="106" t="e">
        <f>SUMIF(#REF!,'CURVA ABC SERVIÇOS'!C174,#REF!)</f>
        <v>#REF!</v>
      </c>
      <c r="F174" s="102" t="e">
        <f>VLOOKUP($C174,#REF!,4,0)</f>
        <v>#REF!</v>
      </c>
      <c r="G174" s="102" t="e">
        <f t="shared" si="0"/>
        <v>#REF!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77">
        <v>171</v>
      </c>
      <c r="C175" s="101" t="s">
        <v>669</v>
      </c>
      <c r="D175" s="77" t="e">
        <f>VLOOKUP($C175,#REF!,2,0)</f>
        <v>#REF!</v>
      </c>
      <c r="E175" s="106" t="e">
        <f>SUMIF(#REF!,'CURVA ABC SERVIÇOS'!C175,#REF!)</f>
        <v>#REF!</v>
      </c>
      <c r="F175" s="102" t="e">
        <f>VLOOKUP($C175,#REF!,4,0)</f>
        <v>#REF!</v>
      </c>
      <c r="G175" s="102" t="e">
        <f t="shared" si="0"/>
        <v>#REF!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77">
        <v>172</v>
      </c>
      <c r="C176" s="101" t="s">
        <v>670</v>
      </c>
      <c r="D176" s="77" t="e">
        <f>VLOOKUP($C176,#REF!,2,0)</f>
        <v>#REF!</v>
      </c>
      <c r="E176" s="106" t="e">
        <f>SUMIF(#REF!,'CURVA ABC SERVIÇOS'!C176,#REF!)</f>
        <v>#REF!</v>
      </c>
      <c r="F176" s="102" t="e">
        <f>VLOOKUP($C176,#REF!,4,0)</f>
        <v>#REF!</v>
      </c>
      <c r="G176" s="102" t="e">
        <f t="shared" si="0"/>
        <v>#REF!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77">
        <v>173</v>
      </c>
      <c r="C177" s="101" t="s">
        <v>236</v>
      </c>
      <c r="D177" s="77" t="e">
        <f>VLOOKUP($C177,#REF!,2,0)</f>
        <v>#REF!</v>
      </c>
      <c r="E177" s="106" t="e">
        <f>SUMIF(#REF!,'CURVA ABC SERVIÇOS'!C177,#REF!)</f>
        <v>#REF!</v>
      </c>
      <c r="F177" s="102" t="e">
        <f>VLOOKUP($C177,#REF!,4,0)</f>
        <v>#REF!</v>
      </c>
      <c r="G177" s="102" t="e">
        <f t="shared" si="0"/>
        <v>#REF!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77">
        <v>174</v>
      </c>
      <c r="C178" s="101" t="s">
        <v>226</v>
      </c>
      <c r="D178" s="77" t="e">
        <f>VLOOKUP($C178,#REF!,2,0)</f>
        <v>#REF!</v>
      </c>
      <c r="E178" s="106" t="e">
        <f>SUMIF(#REF!,'CURVA ABC SERVIÇOS'!C179,#REF!)</f>
        <v>#REF!</v>
      </c>
      <c r="F178" s="102" t="e">
        <f>VLOOKUP($C178,#REF!,4,0)</f>
        <v>#REF!</v>
      </c>
      <c r="G178" s="102" t="e">
        <f t="shared" si="0"/>
        <v>#REF!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77">
        <v>175</v>
      </c>
      <c r="C179" s="101" t="s">
        <v>246</v>
      </c>
      <c r="D179" s="77" t="e">
        <f>VLOOKUP($C179,#REF!,2,0)</f>
        <v>#REF!</v>
      </c>
      <c r="E179" s="106" t="e">
        <f>SUMIF(#REF!,'CURVA ABC SERVIÇOS'!C156,#REF!)</f>
        <v>#REF!</v>
      </c>
      <c r="F179" s="102" t="e">
        <f>VLOOKUP($C179,#REF!,4,0)</f>
        <v>#REF!</v>
      </c>
      <c r="G179" s="102" t="e">
        <f t="shared" si="0"/>
        <v>#REF!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77">
        <v>176</v>
      </c>
      <c r="C180" s="101" t="s">
        <v>231</v>
      </c>
      <c r="D180" s="77" t="e">
        <f>VLOOKUP($C180,#REF!,2,0)</f>
        <v>#REF!</v>
      </c>
      <c r="E180" s="106" t="e">
        <f>SUMIF(#REF!,'CURVA ABC SERVIÇOS'!C180,#REF!)</f>
        <v>#REF!</v>
      </c>
      <c r="F180" s="102" t="e">
        <f>VLOOKUP($C180,#REF!,4,0)</f>
        <v>#REF!</v>
      </c>
      <c r="G180" s="102" t="e">
        <f t="shared" si="0"/>
        <v>#REF!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77">
        <v>177</v>
      </c>
      <c r="C181" s="101" t="s">
        <v>671</v>
      </c>
      <c r="D181" s="77" t="e">
        <f>VLOOKUP($C181,#REF!,2,0)</f>
        <v>#REF!</v>
      </c>
      <c r="E181" s="106" t="e">
        <f>SUMIF(#REF!,'CURVA ABC SERVIÇOS'!C181,#REF!)</f>
        <v>#REF!</v>
      </c>
      <c r="F181" s="102" t="e">
        <f>VLOOKUP($C181,#REF!,4,0)</f>
        <v>#REF!</v>
      </c>
      <c r="G181" s="102" t="e">
        <f t="shared" si="0"/>
        <v>#REF!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77">
        <v>178</v>
      </c>
      <c r="C182" s="101" t="s">
        <v>186</v>
      </c>
      <c r="D182" s="77" t="e">
        <f>VLOOKUP($C182,#REF!,2,0)</f>
        <v>#REF!</v>
      </c>
      <c r="E182" s="106" t="e">
        <f>SUMIF(#REF!,'CURVA ABC SERVIÇOS'!C182,#REF!)</f>
        <v>#REF!</v>
      </c>
      <c r="F182" s="102" t="e">
        <f>VLOOKUP($C182,#REF!,4,0)</f>
        <v>#REF!</v>
      </c>
      <c r="G182" s="102" t="e">
        <f t="shared" si="0"/>
        <v>#REF!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77">
        <v>179</v>
      </c>
      <c r="C183" s="101" t="s">
        <v>276</v>
      </c>
      <c r="D183" s="77" t="e">
        <f>VLOOKUP($C183,#REF!,2,0)</f>
        <v>#REF!</v>
      </c>
      <c r="E183" s="106" t="e">
        <f>SUMIF(#REF!,'CURVA ABC SERVIÇOS'!C183,#REF!)</f>
        <v>#REF!</v>
      </c>
      <c r="F183" s="102" t="e">
        <f>VLOOKUP($C183,#REF!,4,0)</f>
        <v>#REF!</v>
      </c>
      <c r="G183" s="102" t="e">
        <f t="shared" si="0"/>
        <v>#REF!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77">
        <v>180</v>
      </c>
      <c r="C184" s="101" t="s">
        <v>221</v>
      </c>
      <c r="D184" s="77" t="e">
        <f>VLOOKUP($C184,#REF!,2,0)</f>
        <v>#REF!</v>
      </c>
      <c r="E184" s="106" t="e">
        <f>SUMIF(#REF!,'CURVA ABC SERVIÇOS'!C188,#REF!)</f>
        <v>#REF!</v>
      </c>
      <c r="F184" s="102" t="e">
        <f>VLOOKUP($C184,#REF!,4,0)</f>
        <v>#REF!</v>
      </c>
      <c r="G184" s="102" t="e">
        <f t="shared" si="0"/>
        <v>#REF!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77">
        <v>181</v>
      </c>
      <c r="C185" s="101" t="s">
        <v>672</v>
      </c>
      <c r="D185" s="77" t="e">
        <f>VLOOKUP($C185,#REF!,2,0)</f>
        <v>#REF!</v>
      </c>
      <c r="E185" s="106" t="e">
        <f>SUMIF(#REF!,'CURVA ABC SERVIÇOS'!C184,#REF!)</f>
        <v>#REF!</v>
      </c>
      <c r="F185" s="102" t="e">
        <f>VLOOKUP($C185,#REF!,4,0)</f>
        <v>#REF!</v>
      </c>
      <c r="G185" s="102" t="e">
        <f t="shared" si="0"/>
        <v>#REF!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77">
        <v>182</v>
      </c>
      <c r="C186" s="101" t="s">
        <v>673</v>
      </c>
      <c r="D186" s="77" t="e">
        <f>VLOOKUP($C186,#REF!,2,0)</f>
        <v>#REF!</v>
      </c>
      <c r="E186" s="106" t="e">
        <f>SUMIF(#REF!,'CURVA ABC SERVIÇOS'!C185,#REF!)</f>
        <v>#REF!</v>
      </c>
      <c r="F186" s="102" t="e">
        <f>VLOOKUP($C186,#REF!,4,0)</f>
        <v>#REF!</v>
      </c>
      <c r="G186" s="102" t="e">
        <f t="shared" si="0"/>
        <v>#REF!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77">
        <v>183</v>
      </c>
      <c r="C187" s="101" t="s">
        <v>143</v>
      </c>
      <c r="D187" s="77" t="e">
        <f>VLOOKUP($C187,#REF!,2,0)</f>
        <v>#REF!</v>
      </c>
      <c r="E187" s="106" t="e">
        <f>SUMIF(#REF!,'CURVA ABC SERVIÇOS'!C186,#REF!)</f>
        <v>#REF!</v>
      </c>
      <c r="F187" s="102" t="e">
        <f>VLOOKUP($C187,#REF!,4,0)</f>
        <v>#REF!</v>
      </c>
      <c r="G187" s="102" t="e">
        <f t="shared" si="0"/>
        <v>#REF!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77">
        <v>184</v>
      </c>
      <c r="C188" s="101" t="s">
        <v>674</v>
      </c>
      <c r="D188" s="77" t="e">
        <f>VLOOKUP($C188,#REF!,2,0)</f>
        <v>#REF!</v>
      </c>
      <c r="E188" s="106" t="e">
        <f>SUMIF(#REF!,'CURVA ABC SERVIÇOS'!C189,#REF!)</f>
        <v>#REF!</v>
      </c>
      <c r="F188" s="102" t="e">
        <f>VLOOKUP($C188,#REF!,4,0)</f>
        <v>#REF!</v>
      </c>
      <c r="G188" s="102" t="e">
        <f t="shared" si="0"/>
        <v>#REF!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77">
        <v>185</v>
      </c>
      <c r="C189" s="101" t="s">
        <v>675</v>
      </c>
      <c r="D189" s="77" t="e">
        <f>VLOOKUP($C189,#REF!,2,0)</f>
        <v>#REF!</v>
      </c>
      <c r="E189" s="106" t="e">
        <f>SUMIF(#REF!,'CURVA ABC SERVIÇOS'!C190,#REF!)</f>
        <v>#REF!</v>
      </c>
      <c r="F189" s="102" t="e">
        <f>VLOOKUP($C189,#REF!,4,0)</f>
        <v>#REF!</v>
      </c>
      <c r="G189" s="102" t="e">
        <f t="shared" si="0"/>
        <v>#REF!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77">
        <v>186</v>
      </c>
      <c r="C190" s="101" t="s">
        <v>216</v>
      </c>
      <c r="D190" s="77" t="e">
        <f>VLOOKUP($C190,#REF!,2,0)</f>
        <v>#REF!</v>
      </c>
      <c r="E190" s="106" t="e">
        <f>SUMIF(#REF!,'CURVA ABC SERVIÇOS'!C187,#REF!)</f>
        <v>#REF!</v>
      </c>
      <c r="F190" s="102" t="e">
        <f>VLOOKUP($C190,#REF!,4,0)</f>
        <v>#REF!</v>
      </c>
      <c r="G190" s="102" t="e">
        <f t="shared" si="0"/>
        <v>#REF!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77">
        <v>187</v>
      </c>
      <c r="C191" s="101" t="s">
        <v>271</v>
      </c>
      <c r="D191" s="77" t="e">
        <f>VLOOKUP($C191,#REF!,2,0)</f>
        <v>#REF!</v>
      </c>
      <c r="E191" s="106" t="e">
        <f>SUMIF(#REF!,'CURVA ABC SERVIÇOS'!C202,#REF!)</f>
        <v>#REF!</v>
      </c>
      <c r="F191" s="102" t="e">
        <f>VLOOKUP($C191,#REF!,4,0)</f>
        <v>#REF!</v>
      </c>
      <c r="G191" s="102" t="e">
        <f t="shared" si="0"/>
        <v>#REF!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77">
        <v>188</v>
      </c>
      <c r="C192" s="101" t="s">
        <v>280</v>
      </c>
      <c r="D192" s="77" t="e">
        <f>VLOOKUP($C192,#REF!,2,0)</f>
        <v>#REF!</v>
      </c>
      <c r="E192" s="106" t="e">
        <f>SUMIF(#REF!,'CURVA ABC SERVIÇOS'!C191,#REF!)</f>
        <v>#REF!</v>
      </c>
      <c r="F192" s="102" t="e">
        <f>VLOOKUP($C192,#REF!,4,0)</f>
        <v>#REF!</v>
      </c>
      <c r="G192" s="102" t="e">
        <f t="shared" si="0"/>
        <v>#REF!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77">
        <v>189</v>
      </c>
      <c r="C193" s="101" t="s">
        <v>676</v>
      </c>
      <c r="D193" s="77" t="e">
        <f>VLOOKUP($C193,#REF!,2,0)</f>
        <v>#REF!</v>
      </c>
      <c r="E193" s="106" t="e">
        <f>SUMIF(#REF!,'CURVA ABC SERVIÇOS'!C192,#REF!)</f>
        <v>#REF!</v>
      </c>
      <c r="F193" s="102" t="e">
        <f>VLOOKUP($C193,#REF!,4,0)</f>
        <v>#REF!</v>
      </c>
      <c r="G193" s="102" t="e">
        <f t="shared" si="0"/>
        <v>#REF!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77">
        <v>190</v>
      </c>
      <c r="C194" s="101" t="s">
        <v>133</v>
      </c>
      <c r="D194" s="77" t="e">
        <f>VLOOKUP($C194,#REF!,2,0)</f>
        <v>#REF!</v>
      </c>
      <c r="E194" s="106" t="e">
        <f>SUMIF(#REF!,'CURVA ABC SERVIÇOS'!C205,#REF!)</f>
        <v>#REF!</v>
      </c>
      <c r="F194" s="102" t="e">
        <f>VLOOKUP($C194,#REF!,4,0)</f>
        <v>#REF!</v>
      </c>
      <c r="G194" s="102" t="e">
        <f t="shared" si="0"/>
        <v>#REF!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77">
        <v>191</v>
      </c>
      <c r="C195" s="101" t="s">
        <v>211</v>
      </c>
      <c r="D195" s="77" t="e">
        <f>VLOOKUP($C195,#REF!,2,0)</f>
        <v>#REF!</v>
      </c>
      <c r="E195" s="106" t="e">
        <f>SUMIF(#REF!,'CURVA ABC SERVIÇOS'!C197,#REF!)</f>
        <v>#REF!</v>
      </c>
      <c r="F195" s="102" t="e">
        <f>VLOOKUP($C195,#REF!,4,0)</f>
        <v>#REF!</v>
      </c>
      <c r="G195" s="102" t="e">
        <f t="shared" si="0"/>
        <v>#REF!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77">
        <v>192</v>
      </c>
      <c r="C196" s="101" t="s">
        <v>677</v>
      </c>
      <c r="D196" s="77" t="e">
        <f>VLOOKUP($C196,#REF!,2,0)</f>
        <v>#REF!</v>
      </c>
      <c r="E196" s="106" t="e">
        <f>SUMIF(#REF!,'CURVA ABC SERVIÇOS'!C193,#REF!)</f>
        <v>#REF!</v>
      </c>
      <c r="F196" s="102" t="e">
        <f>VLOOKUP($C196,#REF!,4,0)</f>
        <v>#REF!</v>
      </c>
      <c r="G196" s="102" t="e">
        <f t="shared" si="0"/>
        <v>#REF!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77">
        <v>193</v>
      </c>
      <c r="C197" s="101" t="s">
        <v>284</v>
      </c>
      <c r="D197" s="77" t="e">
        <f>VLOOKUP($C197,#REF!,2,0)</f>
        <v>#REF!</v>
      </c>
      <c r="E197" s="106" t="e">
        <f>SUMIF(#REF!,'CURVA ABC SERVIÇOS'!C200,#REF!)</f>
        <v>#REF!</v>
      </c>
      <c r="F197" s="102" t="e">
        <f>VLOOKUP($C197,#REF!,4,0)</f>
        <v>#REF!</v>
      </c>
      <c r="G197" s="102" t="e">
        <f t="shared" si="0"/>
        <v>#REF!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77">
        <v>194</v>
      </c>
      <c r="C198" s="101" t="s">
        <v>678</v>
      </c>
      <c r="D198" s="77" t="e">
        <f>VLOOKUP($C198,#REF!,2,0)</f>
        <v>#REF!</v>
      </c>
      <c r="E198" s="106" t="e">
        <f>SUMIF(#REF!,'CURVA ABC SERVIÇOS'!C194,#REF!)</f>
        <v>#REF!</v>
      </c>
      <c r="F198" s="102" t="e">
        <f>VLOOKUP($C198,#REF!,4,0)</f>
        <v>#REF!</v>
      </c>
      <c r="G198" s="102" t="e">
        <f t="shared" si="0"/>
        <v>#REF!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77">
        <v>195</v>
      </c>
      <c r="C199" s="101" t="s">
        <v>123</v>
      </c>
      <c r="D199" s="77" t="e">
        <f>VLOOKUP($C199,#REF!,2,0)</f>
        <v>#REF!</v>
      </c>
      <c r="E199" s="106" t="e">
        <f>SUMIF(#REF!,'CURVA ABC SERVIÇOS'!C195,#REF!)</f>
        <v>#REF!</v>
      </c>
      <c r="F199" s="102" t="e">
        <f>VLOOKUP($C199,#REF!,4,0)</f>
        <v>#REF!</v>
      </c>
      <c r="G199" s="102" t="e">
        <f t="shared" si="0"/>
        <v>#REF!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77">
        <v>196</v>
      </c>
      <c r="C200" s="101" t="s">
        <v>304</v>
      </c>
      <c r="D200" s="77" t="e">
        <f>VLOOKUP($C200,#REF!,2,0)</f>
        <v>#REF!</v>
      </c>
      <c r="E200" s="106" t="e">
        <f>SUMIF(#REF!,'CURVA ABC SERVIÇOS'!C203,#REF!)</f>
        <v>#REF!</v>
      </c>
      <c r="F200" s="102" t="e">
        <f>VLOOKUP($C200,#REF!,4,0)</f>
        <v>#REF!</v>
      </c>
      <c r="G200" s="102" t="e">
        <f t="shared" si="0"/>
        <v>#REF!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77">
        <v>197</v>
      </c>
      <c r="C201" s="101" t="s">
        <v>679</v>
      </c>
      <c r="D201" s="77" t="e">
        <f>VLOOKUP($C201,#REF!,2,0)</f>
        <v>#REF!</v>
      </c>
      <c r="E201" s="106" t="e">
        <f>SUMIF(#REF!,'CURVA ABC SERVIÇOS'!C196,#REF!)</f>
        <v>#REF!</v>
      </c>
      <c r="F201" s="102" t="e">
        <f>VLOOKUP($C201,#REF!,4,0)</f>
        <v>#REF!</v>
      </c>
      <c r="G201" s="102" t="e">
        <f t="shared" si="0"/>
        <v>#REF!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77">
        <v>198</v>
      </c>
      <c r="C202" s="101" t="s">
        <v>312</v>
      </c>
      <c r="D202" s="77" t="e">
        <f>VLOOKUP($C202,#REF!,2,0)</f>
        <v>#REF!</v>
      </c>
      <c r="E202" s="106" t="e">
        <f>SUMIF(#REF!,'CURVA ABC SERVIÇOS'!C199,#REF!)</f>
        <v>#REF!</v>
      </c>
      <c r="F202" s="102" t="e">
        <f>VLOOKUP($C202,#REF!,4,0)</f>
        <v>#REF!</v>
      </c>
      <c r="G202" s="102" t="e">
        <f t="shared" si="0"/>
        <v>#REF!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77">
        <v>199</v>
      </c>
      <c r="C203" s="101" t="s">
        <v>316</v>
      </c>
      <c r="D203" s="77" t="e">
        <f>VLOOKUP($C203,#REF!,2,0)</f>
        <v>#REF!</v>
      </c>
      <c r="E203" s="106" t="e">
        <f>SUMIF(#REF!,'CURVA ABC SERVIÇOS'!C201,#REF!)</f>
        <v>#REF!</v>
      </c>
      <c r="F203" s="102" t="e">
        <f>VLOOKUP($C203,#REF!,4,0)</f>
        <v>#REF!</v>
      </c>
      <c r="G203" s="102" t="e">
        <f t="shared" si="0"/>
        <v>#REF!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77">
        <v>200</v>
      </c>
      <c r="C204" s="101" t="s">
        <v>206</v>
      </c>
      <c r="D204" s="77" t="e">
        <f>VLOOKUP($C204,#REF!,2,0)</f>
        <v>#REF!</v>
      </c>
      <c r="E204" s="106" t="e">
        <f>SUMIF(#REF!,'CURVA ABC SERVIÇOS'!C198,#REF!)</f>
        <v>#REF!</v>
      </c>
      <c r="F204" s="102" t="e">
        <f>VLOOKUP($C204,#REF!,4,0)</f>
        <v>#REF!</v>
      </c>
      <c r="G204" s="102" t="e">
        <f t="shared" si="0"/>
        <v>#REF!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77">
        <v>201</v>
      </c>
      <c r="C205" s="101" t="s">
        <v>680</v>
      </c>
      <c r="D205" s="77" t="e">
        <f>VLOOKUP($C205,#REF!,2,0)</f>
        <v>#REF!</v>
      </c>
      <c r="E205" s="106" t="e">
        <f>SUMIF(#REF!,'CURVA ABC SERVIÇOS'!C204,#REF!)</f>
        <v>#REF!</v>
      </c>
      <c r="F205" s="102" t="e">
        <f>VLOOKUP($C205,#REF!,4,0)</f>
        <v>#REF!</v>
      </c>
      <c r="G205" s="102" t="e">
        <f t="shared" si="0"/>
        <v>#REF!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77">
        <v>202</v>
      </c>
      <c r="C206" s="101" t="s">
        <v>681</v>
      </c>
      <c r="D206" s="77" t="e">
        <f>VLOOKUP($C206,#REF!,2,0)</f>
        <v>#REF!</v>
      </c>
      <c r="E206" s="106" t="e">
        <f>SUMIF(#REF!,'CURVA ABC SERVIÇOS'!C206,#REF!)</f>
        <v>#REF!</v>
      </c>
      <c r="F206" s="102" t="e">
        <f>VLOOKUP($C206,#REF!,4,0)</f>
        <v>#REF!</v>
      </c>
      <c r="G206" s="102" t="e">
        <f t="shared" si="0"/>
        <v>#REF!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77">
        <v>203</v>
      </c>
      <c r="C207" s="101" t="s">
        <v>300</v>
      </c>
      <c r="D207" s="77" t="e">
        <f>VLOOKUP($C207,#REF!,2,0)</f>
        <v>#REF!</v>
      </c>
      <c r="E207" s="106" t="e">
        <f>SUMIF(#REF!,'CURVA ABC SERVIÇOS'!C207,#REF!)</f>
        <v>#REF!</v>
      </c>
      <c r="F207" s="102" t="e">
        <f>VLOOKUP($C207,#REF!,4,0)</f>
        <v>#REF!</v>
      </c>
      <c r="G207" s="102" t="e">
        <f t="shared" si="0"/>
        <v>#REF!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77">
        <v>204</v>
      </c>
      <c r="C208" s="101" t="s">
        <v>682</v>
      </c>
      <c r="D208" s="77" t="e">
        <f>VLOOKUP($C208,#REF!,2,0)</f>
        <v>#REF!</v>
      </c>
      <c r="E208" s="106" t="e">
        <f>SUMIF(#REF!,'CURVA ABC SERVIÇOS'!C208,#REF!)</f>
        <v>#REF!</v>
      </c>
      <c r="F208" s="102" t="e">
        <f>VLOOKUP($C208,#REF!,4,0)</f>
        <v>#REF!</v>
      </c>
      <c r="G208" s="102" t="e">
        <f t="shared" si="0"/>
        <v>#REF!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105"/>
      <c r="D209" s="6"/>
      <c r="E209" s="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105"/>
      <c r="D210" s="6"/>
      <c r="E210" s="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105"/>
      <c r="D211" s="6"/>
      <c r="E211" s="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105"/>
      <c r="D212" s="6"/>
      <c r="E212" s="7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105"/>
      <c r="D213" s="6"/>
      <c r="E213" s="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105"/>
      <c r="D214" s="6"/>
      <c r="E214" s="7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105"/>
      <c r="D215" s="6"/>
      <c r="E215" s="7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105"/>
      <c r="D216" s="6"/>
      <c r="E216" s="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105"/>
      <c r="D217" s="6"/>
      <c r="E217" s="7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105"/>
      <c r="D218" s="6"/>
      <c r="E218" s="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105"/>
      <c r="D219" s="6"/>
      <c r="E219" s="7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3"/>
      <c r="B220" s="8"/>
      <c r="C220" s="105"/>
      <c r="D220" s="6"/>
      <c r="E220" s="7"/>
      <c r="F220" s="9"/>
      <c r="G220" s="9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3"/>
      <c r="B221" s="8"/>
      <c r="C221" s="105"/>
      <c r="D221" s="6"/>
      <c r="E221" s="7"/>
      <c r="F221" s="9"/>
      <c r="G221" s="9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3"/>
      <c r="B222" s="8"/>
      <c r="C222" s="105"/>
      <c r="D222" s="6"/>
      <c r="E222" s="7"/>
      <c r="F222" s="9"/>
      <c r="G222" s="9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3"/>
      <c r="B223" s="8"/>
      <c r="C223" s="105"/>
      <c r="D223" s="6"/>
      <c r="E223" s="7"/>
      <c r="F223" s="9"/>
      <c r="G223" s="9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3"/>
      <c r="B224" s="8"/>
      <c r="C224" s="105"/>
      <c r="D224" s="6"/>
      <c r="E224" s="7"/>
      <c r="F224" s="9"/>
      <c r="G224" s="9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3"/>
      <c r="B225" s="8"/>
      <c r="C225" s="105"/>
      <c r="D225" s="6"/>
      <c r="E225" s="7"/>
      <c r="F225" s="9"/>
      <c r="G225" s="9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3"/>
      <c r="B226" s="8"/>
      <c r="C226" s="105"/>
      <c r="D226" s="6"/>
      <c r="E226" s="7"/>
      <c r="F226" s="9"/>
      <c r="G226" s="9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3"/>
      <c r="B227" s="8"/>
      <c r="C227" s="105"/>
      <c r="D227" s="6"/>
      <c r="E227" s="7"/>
      <c r="F227" s="9"/>
      <c r="G227" s="9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3"/>
      <c r="B228" s="8"/>
      <c r="C228" s="105"/>
      <c r="D228" s="6"/>
      <c r="E228" s="7"/>
      <c r="F228" s="9"/>
      <c r="G228" s="9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3"/>
      <c r="B229" s="8"/>
      <c r="C229" s="105"/>
      <c r="D229" s="6"/>
      <c r="E229" s="7"/>
      <c r="F229" s="9"/>
      <c r="G229" s="9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3"/>
      <c r="B230" s="8"/>
      <c r="C230" s="105"/>
      <c r="D230" s="6"/>
      <c r="E230" s="7"/>
      <c r="F230" s="9"/>
      <c r="G230" s="9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3"/>
      <c r="B231" s="8"/>
      <c r="C231" s="105"/>
      <c r="D231" s="6"/>
      <c r="E231" s="7"/>
      <c r="F231" s="9"/>
      <c r="G231" s="9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3"/>
      <c r="B232" s="8"/>
      <c r="C232" s="105"/>
      <c r="D232" s="6"/>
      <c r="E232" s="7"/>
      <c r="F232" s="9"/>
      <c r="G232" s="9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105"/>
      <c r="D233" s="6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105"/>
      <c r="D234" s="6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105"/>
      <c r="D235" s="6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105"/>
      <c r="D236" s="6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105"/>
      <c r="D237" s="6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105"/>
      <c r="D238" s="6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105"/>
      <c r="D239" s="6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105"/>
      <c r="D240" s="6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105"/>
      <c r="D241" s="6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105"/>
      <c r="D242" s="6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105"/>
      <c r="D243" s="6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105"/>
      <c r="D244" s="6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105"/>
      <c r="D245" s="6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105"/>
      <c r="D246" s="6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105"/>
      <c r="D247" s="6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105"/>
      <c r="D248" s="6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105"/>
      <c r="D249" s="6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105"/>
      <c r="D250" s="6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105"/>
      <c r="D251" s="6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105"/>
      <c r="D252" s="6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105"/>
      <c r="D253" s="6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105"/>
      <c r="D254" s="6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105"/>
      <c r="D255" s="6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105"/>
      <c r="D256" s="6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105"/>
      <c r="D257" s="6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105"/>
      <c r="D258" s="6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105"/>
      <c r="D259" s="6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105"/>
      <c r="D260" s="6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105"/>
      <c r="D261" s="6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105"/>
      <c r="D262" s="6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105"/>
      <c r="D263" s="6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105"/>
      <c r="D264" s="6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105"/>
      <c r="D265" s="6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105"/>
      <c r="D266" s="6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105"/>
      <c r="D267" s="6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105"/>
      <c r="D268" s="6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105"/>
      <c r="D269" s="6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105"/>
      <c r="D270" s="6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105"/>
      <c r="D271" s="6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105"/>
      <c r="D272" s="6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105"/>
      <c r="D273" s="6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105"/>
      <c r="D274" s="6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105"/>
      <c r="D275" s="6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105"/>
      <c r="D276" s="6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105"/>
      <c r="D277" s="6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105"/>
      <c r="D278" s="6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105"/>
      <c r="D279" s="6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105"/>
      <c r="D280" s="6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105"/>
      <c r="D281" s="6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105"/>
      <c r="D282" s="6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105"/>
      <c r="D283" s="6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105"/>
      <c r="D284" s="6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105"/>
      <c r="D285" s="6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105"/>
      <c r="D286" s="6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105"/>
      <c r="D287" s="6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105"/>
      <c r="D288" s="6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105"/>
      <c r="D289" s="6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105"/>
      <c r="D290" s="6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105"/>
      <c r="D291" s="6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105"/>
      <c r="D292" s="6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105"/>
      <c r="D293" s="6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105"/>
      <c r="D294" s="6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105"/>
      <c r="D295" s="6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105"/>
      <c r="D296" s="6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105"/>
      <c r="D297" s="6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105"/>
      <c r="D298" s="6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105"/>
      <c r="D299" s="6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105"/>
      <c r="D300" s="6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105"/>
      <c r="D301" s="6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105"/>
      <c r="D302" s="6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105"/>
      <c r="D303" s="6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105"/>
      <c r="D304" s="6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105"/>
      <c r="D305" s="6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105"/>
      <c r="D306" s="6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105"/>
      <c r="D307" s="6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105"/>
      <c r="D308" s="6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105"/>
      <c r="D309" s="6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105"/>
      <c r="D310" s="6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105"/>
      <c r="D311" s="6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105"/>
      <c r="D312" s="6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105"/>
      <c r="D313" s="6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105"/>
      <c r="D314" s="6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105"/>
      <c r="D315" s="6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105"/>
      <c r="D316" s="6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105"/>
      <c r="D317" s="6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105"/>
      <c r="D318" s="6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105"/>
      <c r="D319" s="6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105"/>
      <c r="D320" s="6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105"/>
      <c r="D321" s="6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105"/>
      <c r="D322" s="6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105"/>
      <c r="D323" s="6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105"/>
      <c r="D324" s="6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105"/>
      <c r="D325" s="6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105"/>
      <c r="D326" s="6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105"/>
      <c r="D327" s="6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105"/>
      <c r="D328" s="6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105"/>
      <c r="D329" s="6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105"/>
      <c r="D330" s="6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105"/>
      <c r="D331" s="6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105"/>
      <c r="D332" s="6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105"/>
      <c r="D333" s="6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105"/>
      <c r="D334" s="6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105"/>
      <c r="D335" s="6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105"/>
      <c r="D336" s="6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105"/>
      <c r="D337" s="6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105"/>
      <c r="D338" s="6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105"/>
      <c r="D339" s="6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105"/>
      <c r="D340" s="6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105"/>
      <c r="D341" s="6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105"/>
      <c r="D342" s="6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105"/>
      <c r="D343" s="6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105"/>
      <c r="D344" s="6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105"/>
      <c r="D345" s="6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105"/>
      <c r="D346" s="6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105"/>
      <c r="D347" s="6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105"/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105"/>
      <c r="D349" s="6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105"/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105"/>
      <c r="D351" s="6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105"/>
      <c r="D352" s="6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105"/>
      <c r="D353" s="6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105"/>
      <c r="D354" s="6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105"/>
      <c r="D355" s="6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105"/>
      <c r="D356" s="6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105"/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105"/>
      <c r="D358" s="6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105"/>
      <c r="D359" s="6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105"/>
      <c r="D360" s="6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105"/>
      <c r="D361" s="6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105"/>
      <c r="D362" s="6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105"/>
      <c r="D363" s="6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105"/>
      <c r="D364" s="6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105"/>
      <c r="D365" s="6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105"/>
      <c r="D366" s="6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105"/>
      <c r="D367" s="6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105"/>
      <c r="D368" s="6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105"/>
      <c r="D369" s="6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105"/>
      <c r="D370" s="6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105"/>
      <c r="D371" s="6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105"/>
      <c r="D372" s="6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105"/>
      <c r="D373" s="6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105"/>
      <c r="D374" s="6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105"/>
      <c r="D375" s="6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105"/>
      <c r="D376" s="6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105"/>
      <c r="D377" s="6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105"/>
      <c r="D378" s="6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105"/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105"/>
      <c r="D380" s="6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105"/>
      <c r="D381" s="6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105"/>
      <c r="D382" s="6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105"/>
      <c r="D383" s="6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105"/>
      <c r="D384" s="6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105"/>
      <c r="D385" s="6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105"/>
      <c r="D386" s="6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105"/>
      <c r="D387" s="6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105"/>
      <c r="D388" s="6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105"/>
      <c r="D389" s="6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105"/>
      <c r="D390" s="6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105"/>
      <c r="D391" s="6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105"/>
      <c r="D392" s="6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105"/>
      <c r="D393" s="6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105"/>
      <c r="D394" s="6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105"/>
      <c r="D395" s="6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105"/>
      <c r="D396" s="6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105"/>
      <c r="D397" s="6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105"/>
      <c r="D398" s="6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105"/>
      <c r="D399" s="6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105"/>
      <c r="D400" s="6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105"/>
      <c r="D401" s="6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105"/>
      <c r="D402" s="6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105"/>
      <c r="D403" s="6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105"/>
      <c r="D404" s="6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105"/>
      <c r="D405" s="6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105"/>
      <c r="D406" s="6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105"/>
      <c r="D407" s="6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105"/>
      <c r="D408" s="6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B4:G208">
    <sortState ref="B4:G208">
      <sortCondition descending="1" ref="G4:G208"/>
    </sortState>
  </autoFilter>
  <pageMargins left="7.874015748031496E-2" right="0.31496062992125984" top="0.11811023622047245" bottom="7.874015748031496E-2" header="0" footer="0"/>
  <pageSetup paperSize="9" scale="6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4140625" defaultRowHeight="15" customHeight="1" outlineLevelRow="2"/>
  <cols>
    <col min="1" max="1" width="1.6640625" customWidth="1"/>
    <col min="2" max="2" width="49.6640625" customWidth="1"/>
    <col min="3" max="3" width="14.6640625" customWidth="1"/>
    <col min="4" max="4" width="15.6640625" customWidth="1"/>
    <col min="5" max="10" width="10.6640625" customWidth="1"/>
    <col min="11" max="11" width="11.33203125" customWidth="1"/>
    <col min="12" max="12" width="14.88671875" customWidth="1"/>
    <col min="13" max="13" width="13.5546875" customWidth="1"/>
    <col min="14" max="14" width="13.33203125" customWidth="1"/>
    <col min="15" max="15" width="18" customWidth="1"/>
    <col min="16" max="26" width="9.109375" customWidth="1"/>
  </cols>
  <sheetData>
    <row r="1" spans="1:26" ht="24.75" customHeight="1">
      <c r="A1" s="3"/>
      <c r="B1" s="107" t="s">
        <v>683</v>
      </c>
      <c r="C1" s="108"/>
      <c r="D1" s="109"/>
      <c r="E1" s="110"/>
      <c r="F1" s="110"/>
      <c r="G1" s="110"/>
      <c r="H1" s="111"/>
      <c r="I1" s="112"/>
      <c r="J1" s="112"/>
      <c r="K1" s="7" t="e">
        <f>O3-#REF!</f>
        <v>#REF!</v>
      </c>
      <c r="L1" s="113" t="s">
        <v>684</v>
      </c>
      <c r="M1" s="114" t="s">
        <v>525</v>
      </c>
      <c r="N1" s="115" t="s">
        <v>526</v>
      </c>
      <c r="O1" s="115" t="s">
        <v>18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4" customHeight="1">
      <c r="A2" s="3"/>
      <c r="B2" s="1" t="e">
        <f>OBJETO</f>
        <v>#REF!</v>
      </c>
      <c r="C2" s="34"/>
      <c r="D2" s="34"/>
      <c r="E2" s="34"/>
      <c r="F2" s="34"/>
      <c r="G2" s="34"/>
      <c r="H2" s="34"/>
      <c r="I2" s="34"/>
      <c r="J2" s="34"/>
      <c r="K2" s="34"/>
      <c r="L2" s="113"/>
      <c r="M2" s="114"/>
      <c r="N2" s="115"/>
      <c r="O2" s="11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7.25" customHeight="1">
      <c r="A3" s="3"/>
      <c r="B3" s="116"/>
      <c r="C3" s="117"/>
      <c r="D3" s="118"/>
      <c r="E3" s="119"/>
      <c r="F3" s="119"/>
      <c r="G3" s="119"/>
      <c r="H3" s="119"/>
      <c r="I3" s="119"/>
      <c r="J3" s="119"/>
      <c r="K3" s="116"/>
      <c r="L3" s="120"/>
      <c r="M3" s="121"/>
      <c r="N3" s="116"/>
      <c r="O3" s="122" t="e">
        <f>SUM(O4:O576)</f>
        <v>#REF!</v>
      </c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26" ht="7.5" customHeight="1">
      <c r="A4" s="3"/>
      <c r="B4" s="116"/>
      <c r="C4" s="117"/>
      <c r="D4" s="118"/>
      <c r="E4" s="119"/>
      <c r="F4" s="119"/>
      <c r="G4" s="119"/>
      <c r="H4" s="119"/>
      <c r="I4" s="119"/>
      <c r="J4" s="119"/>
      <c r="K4" s="116"/>
      <c r="L4" s="120"/>
      <c r="M4" s="121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26" ht="17.25" customHeight="1">
      <c r="A5" s="3"/>
      <c r="B5" s="123" t="s">
        <v>685</v>
      </c>
      <c r="C5" s="124"/>
      <c r="D5" s="125"/>
      <c r="E5" s="126"/>
      <c r="F5" s="126"/>
      <c r="G5" s="126"/>
      <c r="H5" s="126"/>
      <c r="I5" s="126"/>
      <c r="J5" s="126"/>
      <c r="K5" s="126"/>
      <c r="L5" s="127"/>
      <c r="M5" s="128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spans="1:26" ht="17.25" customHeight="1" outlineLevel="1">
      <c r="A6" s="3"/>
      <c r="B6" s="116"/>
      <c r="C6" s="117"/>
      <c r="D6" s="118"/>
      <c r="E6" s="119"/>
      <c r="F6" s="119"/>
      <c r="G6" s="119"/>
      <c r="H6" s="119"/>
      <c r="I6" s="119"/>
      <c r="J6" s="119"/>
      <c r="K6" s="116"/>
      <c r="L6" s="120"/>
      <c r="M6" s="121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26" ht="17.25" customHeight="1" outlineLevel="1">
      <c r="A7" s="3"/>
      <c r="B7" s="129" t="s">
        <v>686</v>
      </c>
      <c r="C7" s="130" t="s">
        <v>58</v>
      </c>
      <c r="D7" s="131" t="s">
        <v>525</v>
      </c>
      <c r="E7" s="119"/>
      <c r="F7" s="119"/>
      <c r="G7" s="119"/>
      <c r="H7" s="119"/>
      <c r="I7" s="119"/>
      <c r="J7" s="119"/>
      <c r="K7" s="116"/>
      <c r="L7" s="120"/>
      <c r="M7" s="121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ht="17.25" customHeight="1" outlineLevel="1">
      <c r="A8" s="3"/>
      <c r="B8" s="132" t="s">
        <v>687</v>
      </c>
      <c r="C8" s="133" t="s">
        <v>75</v>
      </c>
      <c r="D8" s="134">
        <f>SUM(D21:D25)</f>
        <v>12.459999999999999</v>
      </c>
      <c r="E8" s="135"/>
      <c r="F8" s="135"/>
      <c r="G8" s="135"/>
      <c r="H8" s="135"/>
      <c r="I8" s="135"/>
      <c r="J8" s="135"/>
      <c r="K8" s="132"/>
      <c r="L8" s="136" t="s">
        <v>688</v>
      </c>
      <c r="M8" s="137">
        <f t="shared" ref="M8:M16" si="0">D8</f>
        <v>12.459999999999999</v>
      </c>
      <c r="N8" s="135" t="e">
        <f>VLOOKUP(L8,#REF!,7,0)</f>
        <v>#REF!</v>
      </c>
      <c r="O8" s="138" t="e">
        <f t="shared" ref="O8:O16" si="1">N8*M8</f>
        <v>#REF!</v>
      </c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ht="17.25" customHeight="1" outlineLevel="1">
      <c r="A9" s="3"/>
      <c r="B9" s="132" t="s">
        <v>689</v>
      </c>
      <c r="C9" s="133" t="s">
        <v>75</v>
      </c>
      <c r="D9" s="134">
        <f>596*0.3*5</f>
        <v>893.99999999999989</v>
      </c>
      <c r="E9" s="135"/>
      <c r="F9" s="135"/>
      <c r="G9" s="135"/>
      <c r="H9" s="135"/>
      <c r="I9" s="135"/>
      <c r="J9" s="135"/>
      <c r="K9" s="132"/>
      <c r="L9" s="136" t="s">
        <v>690</v>
      </c>
      <c r="M9" s="137">
        <f t="shared" si="0"/>
        <v>893.99999999999989</v>
      </c>
      <c r="N9" s="135" t="e">
        <f>VLOOKUP(L9,#REF!,7,0)</f>
        <v>#REF!</v>
      </c>
      <c r="O9" s="138" t="e">
        <f t="shared" si="1"/>
        <v>#REF!</v>
      </c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6" ht="17.25" customHeight="1" outlineLevel="1">
      <c r="A10" s="3"/>
      <c r="B10" s="132" t="s">
        <v>681</v>
      </c>
      <c r="C10" s="133" t="s">
        <v>75</v>
      </c>
      <c r="D10" s="134">
        <v>5.76</v>
      </c>
      <c r="E10" s="135"/>
      <c r="F10" s="135"/>
      <c r="G10" s="135"/>
      <c r="H10" s="135"/>
      <c r="I10" s="135"/>
      <c r="J10" s="135"/>
      <c r="K10" s="132"/>
      <c r="L10" s="136" t="s">
        <v>691</v>
      </c>
      <c r="M10" s="137">
        <f t="shared" si="0"/>
        <v>5.76</v>
      </c>
      <c r="N10" s="135" t="e">
        <f>VLOOKUP(L10,#REF!,7,0)</f>
        <v>#REF!</v>
      </c>
      <c r="O10" s="138" t="e">
        <f t="shared" si="1"/>
        <v>#REF!</v>
      </c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ht="17.25" customHeight="1" outlineLevel="1">
      <c r="A11" s="3"/>
      <c r="B11" s="132" t="s">
        <v>692</v>
      </c>
      <c r="C11" s="133" t="s">
        <v>693</v>
      </c>
      <c r="D11" s="134">
        <f>2*2.95*0.2</f>
        <v>1.1800000000000002</v>
      </c>
      <c r="E11" s="135"/>
      <c r="F11" s="135"/>
      <c r="G11" s="135"/>
      <c r="H11" s="135"/>
      <c r="I11" s="135"/>
      <c r="J11" s="135"/>
      <c r="K11" s="132"/>
      <c r="L11" s="136" t="s">
        <v>694</v>
      </c>
      <c r="M11" s="137">
        <f t="shared" si="0"/>
        <v>1.1800000000000002</v>
      </c>
      <c r="N11" s="135" t="e">
        <f>VLOOKUP(L11,#REF!,7,0)</f>
        <v>#REF!</v>
      </c>
      <c r="O11" s="138" t="e">
        <f t="shared" si="1"/>
        <v>#REF!</v>
      </c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26" ht="17.25" customHeight="1" outlineLevel="1">
      <c r="A12" s="3"/>
      <c r="B12" s="132" t="s">
        <v>662</v>
      </c>
      <c r="C12" s="133" t="s">
        <v>88</v>
      </c>
      <c r="D12" s="134">
        <v>5</v>
      </c>
      <c r="E12" s="135"/>
      <c r="F12" s="135"/>
      <c r="G12" s="135"/>
      <c r="H12" s="135"/>
      <c r="I12" s="135"/>
      <c r="J12" s="135"/>
      <c r="K12" s="132"/>
      <c r="L12" s="136" t="s">
        <v>695</v>
      </c>
      <c r="M12" s="137">
        <f t="shared" si="0"/>
        <v>5</v>
      </c>
      <c r="N12" s="135" t="e">
        <f>VLOOKUP(L12,#REF!,7,0)</f>
        <v>#REF!</v>
      </c>
      <c r="O12" s="138" t="e">
        <f t="shared" si="1"/>
        <v>#REF!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ht="17.25" customHeight="1" outlineLevel="1">
      <c r="A13" s="3"/>
      <c r="B13" s="132" t="s">
        <v>647</v>
      </c>
      <c r="C13" s="133" t="s">
        <v>88</v>
      </c>
      <c r="D13" s="134">
        <v>3</v>
      </c>
      <c r="E13" s="135"/>
      <c r="F13" s="135"/>
      <c r="G13" s="135"/>
      <c r="H13" s="135"/>
      <c r="I13" s="135"/>
      <c r="J13" s="135"/>
      <c r="K13" s="132"/>
      <c r="L13" s="136" t="s">
        <v>696</v>
      </c>
      <c r="M13" s="137">
        <f t="shared" si="0"/>
        <v>3</v>
      </c>
      <c r="N13" s="135" t="e">
        <f>VLOOKUP(L13,#REF!,7,0)</f>
        <v>#REF!</v>
      </c>
      <c r="O13" s="138" t="e">
        <f t="shared" si="1"/>
        <v>#REF!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ht="17.25" customHeight="1" outlineLevel="1">
      <c r="A14" s="3"/>
      <c r="B14" s="132" t="s">
        <v>629</v>
      </c>
      <c r="C14" s="133" t="s">
        <v>697</v>
      </c>
      <c r="D14" s="134">
        <v>72</v>
      </c>
      <c r="E14" s="135"/>
      <c r="F14" s="135"/>
      <c r="G14" s="135"/>
      <c r="H14" s="135"/>
      <c r="I14" s="135"/>
      <c r="J14" s="135"/>
      <c r="K14" s="132"/>
      <c r="L14" s="136" t="s">
        <v>698</v>
      </c>
      <c r="M14" s="137">
        <f t="shared" si="0"/>
        <v>72</v>
      </c>
      <c r="N14" s="135" t="e">
        <f>VLOOKUP(L14,#REF!,7,0)</f>
        <v>#REF!</v>
      </c>
      <c r="O14" s="138" t="e">
        <f t="shared" si="1"/>
        <v>#REF!</v>
      </c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26" ht="17.25" customHeight="1" outlineLevel="1">
      <c r="A15" s="3"/>
      <c r="B15" s="132" t="s">
        <v>699</v>
      </c>
      <c r="C15" s="133" t="s">
        <v>697</v>
      </c>
      <c r="D15" s="134">
        <v>25.6</v>
      </c>
      <c r="E15" s="135"/>
      <c r="F15" s="135"/>
      <c r="G15" s="135"/>
      <c r="H15" s="135"/>
      <c r="I15" s="135"/>
      <c r="J15" s="135"/>
      <c r="K15" s="132"/>
      <c r="L15" s="136" t="s">
        <v>700</v>
      </c>
      <c r="M15" s="137">
        <f t="shared" si="0"/>
        <v>25.6</v>
      </c>
      <c r="N15" s="135" t="e">
        <f>VLOOKUP(L15,#REF!,7,0)</f>
        <v>#REF!</v>
      </c>
      <c r="O15" s="138" t="e">
        <f t="shared" si="1"/>
        <v>#REF!</v>
      </c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26" ht="17.25" customHeight="1" outlineLevel="1">
      <c r="A16" s="3"/>
      <c r="B16" s="132" t="s">
        <v>661</v>
      </c>
      <c r="C16" s="133" t="s">
        <v>88</v>
      </c>
      <c r="D16" s="134">
        <v>1</v>
      </c>
      <c r="E16" s="135"/>
      <c r="F16" s="135"/>
      <c r="G16" s="135"/>
      <c r="H16" s="135"/>
      <c r="I16" s="135"/>
      <c r="J16" s="135"/>
      <c r="K16" s="132"/>
      <c r="L16" s="136" t="s">
        <v>701</v>
      </c>
      <c r="M16" s="137">
        <f t="shared" si="0"/>
        <v>1</v>
      </c>
      <c r="N16" s="135" t="e">
        <f>VLOOKUP(L16,#REF!,7,0)</f>
        <v>#REF!</v>
      </c>
      <c r="O16" s="138" t="e">
        <f t="shared" si="1"/>
        <v>#REF!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26" ht="17.25" customHeight="1" outlineLevel="1">
      <c r="A17" s="3"/>
      <c r="B17" s="139"/>
      <c r="C17" s="117"/>
      <c r="D17" s="118"/>
      <c r="E17" s="119"/>
      <c r="F17" s="119"/>
      <c r="G17" s="119"/>
      <c r="H17" s="119"/>
      <c r="I17" s="119"/>
      <c r="J17" s="119"/>
      <c r="K17" s="116"/>
      <c r="L17" s="120"/>
      <c r="M17" s="121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26" ht="17.25" customHeight="1">
      <c r="A18" s="3"/>
      <c r="B18" s="123" t="s">
        <v>66</v>
      </c>
      <c r="C18" s="124"/>
      <c r="D18" s="125"/>
      <c r="E18" s="126"/>
      <c r="F18" s="126"/>
      <c r="G18" s="126"/>
      <c r="H18" s="126"/>
      <c r="I18" s="126"/>
      <c r="J18" s="126"/>
      <c r="K18" s="126"/>
      <c r="L18" s="127"/>
      <c r="M18" s="128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26" ht="17.25" customHeight="1" outlineLevel="1">
      <c r="A19" s="3"/>
      <c r="B19" s="116"/>
      <c r="C19" s="117"/>
      <c r="D19" s="118"/>
      <c r="E19" s="119"/>
      <c r="F19" s="119"/>
      <c r="G19" s="119"/>
      <c r="H19" s="119"/>
      <c r="I19" s="119"/>
      <c r="J19" s="119"/>
      <c r="K19" s="116"/>
      <c r="L19" s="120"/>
      <c r="M19" s="121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ht="17.25" customHeight="1" outlineLevel="1">
      <c r="A20" s="3"/>
      <c r="B20" s="140" t="s">
        <v>686</v>
      </c>
      <c r="C20" s="130" t="s">
        <v>58</v>
      </c>
      <c r="D20" s="131" t="s">
        <v>525</v>
      </c>
      <c r="E20" s="141" t="s">
        <v>702</v>
      </c>
      <c r="F20" s="141" t="s">
        <v>703</v>
      </c>
      <c r="G20" s="141" t="s">
        <v>704</v>
      </c>
      <c r="H20" s="141" t="s">
        <v>705</v>
      </c>
      <c r="I20" s="141" t="s">
        <v>706</v>
      </c>
      <c r="J20" s="141" t="s">
        <v>707</v>
      </c>
      <c r="K20" s="141" t="s">
        <v>708</v>
      </c>
      <c r="L20" s="120"/>
      <c r="M20" s="121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26" ht="17.25" customHeight="1" outlineLevel="1">
      <c r="A21" s="3"/>
      <c r="B21" s="132" t="s">
        <v>682</v>
      </c>
      <c r="C21" s="133" t="s">
        <v>75</v>
      </c>
      <c r="D21" s="134">
        <f t="shared" ref="D21:D25" si="2">SUM(E21:K21)</f>
        <v>0.08</v>
      </c>
      <c r="E21" s="134"/>
      <c r="F21" s="134"/>
      <c r="G21" s="134"/>
      <c r="H21" s="134"/>
      <c r="I21" s="134"/>
      <c r="J21" s="134">
        <v>0.08</v>
      </c>
      <c r="K21" s="134"/>
      <c r="L21" s="136" t="s">
        <v>709</v>
      </c>
      <c r="M21" s="137">
        <f t="shared" ref="M21:M25" si="3">D21</f>
        <v>0.08</v>
      </c>
      <c r="N21" s="135" t="e">
        <f>VLOOKUP(L21,#REF!,7,0)</f>
        <v>#REF!</v>
      </c>
      <c r="O21" s="138" t="e">
        <f t="shared" ref="O21:O25" si="4">N21*M21</f>
        <v>#REF!</v>
      </c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26" ht="17.25" customHeight="1" outlineLevel="1">
      <c r="A22" s="3"/>
      <c r="B22" s="132" t="s">
        <v>74</v>
      </c>
      <c r="C22" s="133" t="s">
        <v>75</v>
      </c>
      <c r="D22" s="134">
        <f t="shared" si="2"/>
        <v>3.67</v>
      </c>
      <c r="E22" s="134"/>
      <c r="F22" s="134"/>
      <c r="G22" s="134"/>
      <c r="H22" s="134"/>
      <c r="I22" s="134"/>
      <c r="J22" s="134">
        <v>3.67</v>
      </c>
      <c r="K22" s="134"/>
      <c r="L22" s="136" t="s">
        <v>71</v>
      </c>
      <c r="M22" s="137">
        <f t="shared" si="3"/>
        <v>3.67</v>
      </c>
      <c r="N22" s="135" t="e">
        <f>VLOOKUP(L22,#REF!,7,0)</f>
        <v>#REF!</v>
      </c>
      <c r="O22" s="138" t="e">
        <f t="shared" si="4"/>
        <v>#REF!</v>
      </c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ht="17.25" customHeight="1" outlineLevel="1">
      <c r="A23" s="3"/>
      <c r="B23" s="132" t="s">
        <v>80</v>
      </c>
      <c r="C23" s="133" t="s">
        <v>75</v>
      </c>
      <c r="D23" s="134">
        <f t="shared" si="2"/>
        <v>4.12</v>
      </c>
      <c r="E23" s="134"/>
      <c r="F23" s="134"/>
      <c r="G23" s="134"/>
      <c r="H23" s="134"/>
      <c r="I23" s="134"/>
      <c r="J23" s="134">
        <v>4.12</v>
      </c>
      <c r="K23" s="134"/>
      <c r="L23" s="136" t="s">
        <v>78</v>
      </c>
      <c r="M23" s="137">
        <f t="shared" si="3"/>
        <v>4.12</v>
      </c>
      <c r="N23" s="135" t="e">
        <f>VLOOKUP(L23,#REF!,7,0)</f>
        <v>#REF!</v>
      </c>
      <c r="O23" s="138" t="e">
        <f t="shared" si="4"/>
        <v>#REF!</v>
      </c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spans="1:26" ht="17.25" customHeight="1" outlineLevel="1">
      <c r="A24" s="3"/>
      <c r="B24" s="132" t="s">
        <v>644</v>
      </c>
      <c r="C24" s="133" t="s">
        <v>75</v>
      </c>
      <c r="D24" s="134">
        <f t="shared" si="2"/>
        <v>0.82</v>
      </c>
      <c r="E24" s="134"/>
      <c r="F24" s="134"/>
      <c r="G24" s="134"/>
      <c r="H24" s="134">
        <v>0.82</v>
      </c>
      <c r="I24" s="134"/>
      <c r="J24" s="134"/>
      <c r="K24" s="134"/>
      <c r="L24" s="136" t="s">
        <v>710</v>
      </c>
      <c r="M24" s="137">
        <f t="shared" si="3"/>
        <v>0.82</v>
      </c>
      <c r="N24" s="135" t="e">
        <f>VLOOKUP(L24,#REF!,7,0)</f>
        <v>#REF!</v>
      </c>
      <c r="O24" s="138" t="e">
        <f t="shared" si="4"/>
        <v>#REF!</v>
      </c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26" ht="17.25" customHeight="1" outlineLevel="1">
      <c r="A25" s="3"/>
      <c r="B25" s="132" t="s">
        <v>638</v>
      </c>
      <c r="C25" s="133" t="s">
        <v>75</v>
      </c>
      <c r="D25" s="134">
        <f t="shared" si="2"/>
        <v>3.77</v>
      </c>
      <c r="E25" s="134"/>
      <c r="F25" s="134">
        <v>1.87</v>
      </c>
      <c r="G25" s="134"/>
      <c r="H25" s="134"/>
      <c r="I25" s="134"/>
      <c r="J25" s="134"/>
      <c r="K25" s="134">
        <v>1.9</v>
      </c>
      <c r="L25" s="136" t="s">
        <v>711</v>
      </c>
      <c r="M25" s="137">
        <f t="shared" si="3"/>
        <v>3.77</v>
      </c>
      <c r="N25" s="135" t="e">
        <f>VLOOKUP(L25,#REF!,7,0)</f>
        <v>#REF!</v>
      </c>
      <c r="O25" s="138" t="e">
        <f t="shared" si="4"/>
        <v>#REF!</v>
      </c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spans="1:26" ht="17.25" customHeight="1" outlineLevel="1">
      <c r="A26" s="3"/>
      <c r="B26" s="116"/>
      <c r="C26" s="117"/>
      <c r="D26" s="118"/>
      <c r="E26" s="119"/>
      <c r="F26" s="119"/>
      <c r="G26" s="119"/>
      <c r="H26" s="119"/>
      <c r="I26" s="119"/>
      <c r="J26" s="119"/>
      <c r="K26" s="116"/>
      <c r="L26" s="120"/>
      <c r="M26" s="121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26" ht="17.25" customHeight="1">
      <c r="A27" s="3"/>
      <c r="B27" s="123" t="s">
        <v>712</v>
      </c>
      <c r="C27" s="124"/>
      <c r="D27" s="125"/>
      <c r="E27" s="126"/>
      <c r="F27" s="126"/>
      <c r="G27" s="126"/>
      <c r="H27" s="126"/>
      <c r="I27" s="126"/>
      <c r="J27" s="126"/>
      <c r="K27" s="126"/>
      <c r="L27" s="127"/>
      <c r="M27" s="128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26" ht="17.25" customHeight="1" outlineLevel="1">
      <c r="A28" s="3"/>
      <c r="B28" s="116"/>
      <c r="C28" s="117"/>
      <c r="D28" s="118"/>
      <c r="E28" s="119"/>
      <c r="F28" s="119"/>
      <c r="G28" s="119"/>
      <c r="H28" s="119"/>
      <c r="I28" s="119"/>
      <c r="J28" s="119"/>
      <c r="K28" s="116"/>
      <c r="L28" s="120"/>
      <c r="M28" s="121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ht="17.25" customHeight="1" outlineLevel="1">
      <c r="A29" s="3"/>
      <c r="B29" s="140" t="s">
        <v>686</v>
      </c>
      <c r="C29" s="130" t="s">
        <v>58</v>
      </c>
      <c r="D29" s="131" t="s">
        <v>525</v>
      </c>
      <c r="E29" s="141" t="s">
        <v>702</v>
      </c>
      <c r="F29" s="141" t="s">
        <v>703</v>
      </c>
      <c r="G29" s="141" t="s">
        <v>704</v>
      </c>
      <c r="H29" s="141" t="s">
        <v>705</v>
      </c>
      <c r="I29" s="141" t="s">
        <v>706</v>
      </c>
      <c r="J29" s="141" t="s">
        <v>707</v>
      </c>
      <c r="K29" s="141" t="s">
        <v>708</v>
      </c>
      <c r="L29" s="120"/>
      <c r="M29" s="121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26" ht="17.25" customHeight="1" outlineLevel="1">
      <c r="A30" s="3"/>
      <c r="B30" s="132" t="s">
        <v>613</v>
      </c>
      <c r="C30" s="133" t="s">
        <v>75</v>
      </c>
      <c r="D30" s="134">
        <f>SUM(E30:K30)</f>
        <v>5.76</v>
      </c>
      <c r="E30" s="134"/>
      <c r="F30" s="134">
        <v>5.76</v>
      </c>
      <c r="G30" s="134"/>
      <c r="H30" s="134"/>
      <c r="I30" s="134"/>
      <c r="J30" s="134"/>
      <c r="K30" s="134"/>
      <c r="L30" s="136" t="s">
        <v>713</v>
      </c>
      <c r="M30" s="137">
        <f>D30</f>
        <v>5.76</v>
      </c>
      <c r="N30" s="135" t="e">
        <f>VLOOKUP(L30,#REF!,7,0)</f>
        <v>#REF!</v>
      </c>
      <c r="O30" s="138" t="e">
        <f>N30*M30</f>
        <v>#REF!</v>
      </c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spans="1:26" ht="17.25" customHeight="1" outlineLevel="1">
      <c r="A31" s="3"/>
      <c r="B31" s="116"/>
      <c r="C31" s="117"/>
      <c r="D31" s="118"/>
      <c r="E31" s="119"/>
      <c r="F31" s="119"/>
      <c r="G31" s="119"/>
      <c r="H31" s="119"/>
      <c r="I31" s="119"/>
      <c r="J31" s="119"/>
      <c r="K31" s="116"/>
      <c r="L31" s="120"/>
      <c r="M31" s="121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spans="1:26" ht="17.25" customHeight="1">
      <c r="A32" s="3"/>
      <c r="B32" s="123" t="s">
        <v>714</v>
      </c>
      <c r="C32" s="124"/>
      <c r="D32" s="125"/>
      <c r="E32" s="126"/>
      <c r="F32" s="126"/>
      <c r="G32" s="126"/>
      <c r="H32" s="126"/>
      <c r="I32" s="126"/>
      <c r="J32" s="126"/>
      <c r="K32" s="126"/>
      <c r="L32" s="127"/>
      <c r="M32" s="128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spans="1:26" ht="17.25" customHeight="1" outlineLevel="1">
      <c r="A33" s="3"/>
      <c r="B33" s="116"/>
      <c r="C33" s="117"/>
      <c r="D33" s="118"/>
      <c r="E33" s="119"/>
      <c r="F33" s="119"/>
      <c r="G33" s="119"/>
      <c r="H33" s="119"/>
      <c r="I33" s="119"/>
      <c r="J33" s="119"/>
      <c r="K33" s="116"/>
      <c r="L33" s="120"/>
      <c r="M33" s="121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spans="1:26" ht="17.25" customHeight="1" outlineLevel="1">
      <c r="A34" s="3"/>
      <c r="B34" s="140" t="s">
        <v>686</v>
      </c>
      <c r="C34" s="130" t="s">
        <v>58</v>
      </c>
      <c r="D34" s="131" t="s">
        <v>525</v>
      </c>
      <c r="E34" s="141" t="s">
        <v>702</v>
      </c>
      <c r="F34" s="141" t="s">
        <v>703</v>
      </c>
      <c r="G34" s="141" t="s">
        <v>704</v>
      </c>
      <c r="H34" s="141" t="s">
        <v>705</v>
      </c>
      <c r="I34" s="141" t="s">
        <v>706</v>
      </c>
      <c r="J34" s="141" t="s">
        <v>707</v>
      </c>
      <c r="K34" s="141" t="s">
        <v>708</v>
      </c>
      <c r="L34" s="120"/>
      <c r="M34" s="121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spans="1:26" ht="17.25" customHeight="1" outlineLevel="1">
      <c r="A35" s="3"/>
      <c r="B35" s="132" t="s">
        <v>527</v>
      </c>
      <c r="C35" s="133" t="s">
        <v>75</v>
      </c>
      <c r="D35" s="134">
        <v>893.99999999999989</v>
      </c>
      <c r="E35" s="134"/>
      <c r="F35" s="134"/>
      <c r="G35" s="134"/>
      <c r="H35" s="134"/>
      <c r="I35" s="134"/>
      <c r="J35" s="134"/>
      <c r="K35" s="134"/>
      <c r="L35" s="136" t="s">
        <v>715</v>
      </c>
      <c r="M35" s="137">
        <f>D35</f>
        <v>893.99999999999989</v>
      </c>
      <c r="N35" s="135" t="e">
        <f>VLOOKUP(L35,#REF!,7,0)</f>
        <v>#REF!</v>
      </c>
      <c r="O35" s="138" t="e">
        <f>N35*M35</f>
        <v>#REF!</v>
      </c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spans="1:26" ht="17.25" customHeight="1" outlineLevel="1">
      <c r="A36" s="3"/>
      <c r="B36" s="116"/>
      <c r="C36" s="117"/>
      <c r="D36" s="118"/>
      <c r="E36" s="119"/>
      <c r="F36" s="119"/>
      <c r="G36" s="119"/>
      <c r="H36" s="119"/>
      <c r="I36" s="119"/>
      <c r="J36" s="119"/>
      <c r="K36" s="116"/>
      <c r="L36" s="120"/>
      <c r="M36" s="121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26" ht="17.25" customHeight="1">
      <c r="A37" s="3"/>
      <c r="B37" s="123" t="s">
        <v>83</v>
      </c>
      <c r="C37" s="124"/>
      <c r="D37" s="125"/>
      <c r="E37" s="126"/>
      <c r="F37" s="126"/>
      <c r="G37" s="126"/>
      <c r="H37" s="126"/>
      <c r="I37" s="126"/>
      <c r="J37" s="126"/>
      <c r="K37" s="126"/>
      <c r="L37" s="127"/>
      <c r="M37" s="128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26" ht="17.25" customHeight="1" outlineLevel="1">
      <c r="A38" s="3"/>
      <c r="B38" s="116"/>
      <c r="C38" s="117"/>
      <c r="D38" s="118"/>
      <c r="E38" s="119"/>
      <c r="F38" s="119"/>
      <c r="G38" s="119"/>
      <c r="H38" s="119"/>
      <c r="I38" s="119"/>
      <c r="J38" s="119"/>
      <c r="K38" s="116"/>
      <c r="L38" s="120"/>
      <c r="M38" s="121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spans="1:26" ht="17.25" customHeight="1" outlineLevel="1">
      <c r="A39" s="3"/>
      <c r="B39" s="140" t="s">
        <v>686</v>
      </c>
      <c r="C39" s="130" t="s">
        <v>58</v>
      </c>
      <c r="D39" s="131" t="s">
        <v>525</v>
      </c>
      <c r="E39" s="141" t="s">
        <v>702</v>
      </c>
      <c r="F39" s="141" t="s">
        <v>703</v>
      </c>
      <c r="G39" s="141" t="s">
        <v>704</v>
      </c>
      <c r="H39" s="141" t="s">
        <v>705</v>
      </c>
      <c r="I39" s="141" t="s">
        <v>706</v>
      </c>
      <c r="J39" s="141" t="s">
        <v>707</v>
      </c>
      <c r="K39" s="141" t="s">
        <v>708</v>
      </c>
      <c r="L39" s="120"/>
      <c r="M39" s="121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spans="1:26" ht="17.25" customHeight="1" outlineLevel="1">
      <c r="A40" s="3"/>
      <c r="B40" s="132" t="s">
        <v>561</v>
      </c>
      <c r="C40" s="133" t="s">
        <v>75</v>
      </c>
      <c r="D40" s="134">
        <f t="shared" ref="D40:D45" si="5">SUM(E40:K40)</f>
        <v>6</v>
      </c>
      <c r="E40" s="134"/>
      <c r="F40" s="134">
        <v>1</v>
      </c>
      <c r="G40" s="134">
        <v>1</v>
      </c>
      <c r="H40" s="134">
        <v>1</v>
      </c>
      <c r="I40" s="134">
        <v>1</v>
      </c>
      <c r="J40" s="134">
        <v>1</v>
      </c>
      <c r="K40" s="134">
        <v>1</v>
      </c>
      <c r="L40" s="136" t="s">
        <v>716</v>
      </c>
      <c r="M40" s="137">
        <f t="shared" ref="M40:M45" si="6">D40</f>
        <v>6</v>
      </c>
      <c r="N40" s="135" t="e">
        <f>VLOOKUP(L40,#REF!,7,0)</f>
        <v>#REF!</v>
      </c>
      <c r="O40" s="138" t="e">
        <f t="shared" ref="O40:O45" si="7">N40*M40</f>
        <v>#REF!</v>
      </c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spans="1:26" ht="17.25" customHeight="1" outlineLevel="1">
      <c r="A41" s="3"/>
      <c r="B41" s="132" t="s">
        <v>717</v>
      </c>
      <c r="C41" s="133" t="s">
        <v>88</v>
      </c>
      <c r="D41" s="134">
        <f t="shared" si="5"/>
        <v>1</v>
      </c>
      <c r="E41" s="134">
        <v>1</v>
      </c>
      <c r="F41" s="134"/>
      <c r="G41" s="134"/>
      <c r="H41" s="134"/>
      <c r="I41" s="134"/>
      <c r="J41" s="134"/>
      <c r="K41" s="134"/>
      <c r="L41" s="136" t="s">
        <v>718</v>
      </c>
      <c r="M41" s="137">
        <f t="shared" si="6"/>
        <v>1</v>
      </c>
      <c r="N41" s="135" t="e">
        <f>VLOOKUP(L41,#REF!,7,0)</f>
        <v>#REF!</v>
      </c>
      <c r="O41" s="138" t="e">
        <f t="shared" si="7"/>
        <v>#REF!</v>
      </c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spans="1:26" ht="17.25" customHeight="1" outlineLevel="1">
      <c r="A42" s="3"/>
      <c r="B42" s="132" t="s">
        <v>614</v>
      </c>
      <c r="C42" s="133" t="s">
        <v>75</v>
      </c>
      <c r="D42" s="134">
        <f t="shared" si="5"/>
        <v>1</v>
      </c>
      <c r="E42" s="134"/>
      <c r="F42" s="134"/>
      <c r="G42" s="134"/>
      <c r="H42" s="134"/>
      <c r="I42" s="134"/>
      <c r="J42" s="134"/>
      <c r="K42" s="134">
        <v>1</v>
      </c>
      <c r="L42" s="136" t="s">
        <v>719</v>
      </c>
      <c r="M42" s="137">
        <f t="shared" si="6"/>
        <v>1</v>
      </c>
      <c r="N42" s="135" t="e">
        <f>VLOOKUP(L42,#REF!,7,0)</f>
        <v>#REF!</v>
      </c>
      <c r="O42" s="138" t="e">
        <f t="shared" si="7"/>
        <v>#REF!</v>
      </c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spans="1:26" ht="17.25" customHeight="1" outlineLevel="1">
      <c r="A43" s="3"/>
      <c r="B43" s="132" t="s">
        <v>87</v>
      </c>
      <c r="C43" s="133" t="s">
        <v>88</v>
      </c>
      <c r="D43" s="134">
        <f t="shared" si="5"/>
        <v>1</v>
      </c>
      <c r="E43" s="134"/>
      <c r="F43" s="134"/>
      <c r="G43" s="134"/>
      <c r="H43" s="134"/>
      <c r="I43" s="134"/>
      <c r="J43" s="134">
        <v>1</v>
      </c>
      <c r="K43" s="134"/>
      <c r="L43" s="136" t="s">
        <v>85</v>
      </c>
      <c r="M43" s="137">
        <f t="shared" si="6"/>
        <v>1</v>
      </c>
      <c r="N43" s="135" t="e">
        <f>VLOOKUP(L43,#REF!,7,0)</f>
        <v>#REF!</v>
      </c>
      <c r="O43" s="138" t="e">
        <f t="shared" si="7"/>
        <v>#REF!</v>
      </c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spans="1:26" ht="17.25" customHeight="1" outlineLevel="1">
      <c r="A44" s="3"/>
      <c r="B44" s="132" t="s">
        <v>93</v>
      </c>
      <c r="C44" s="133" t="s">
        <v>88</v>
      </c>
      <c r="D44" s="134">
        <f t="shared" si="5"/>
        <v>10</v>
      </c>
      <c r="E44" s="134"/>
      <c r="F44" s="134"/>
      <c r="G44" s="134"/>
      <c r="H44" s="134"/>
      <c r="I44" s="134"/>
      <c r="J44" s="134">
        <v>10</v>
      </c>
      <c r="K44" s="134"/>
      <c r="L44" s="136" t="s">
        <v>91</v>
      </c>
      <c r="M44" s="137">
        <f t="shared" si="6"/>
        <v>10</v>
      </c>
      <c r="N44" s="135" t="e">
        <f>VLOOKUP(L44,#REF!,7,0)</f>
        <v>#REF!</v>
      </c>
      <c r="O44" s="138" t="e">
        <f t="shared" si="7"/>
        <v>#REF!</v>
      </c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spans="1:26" ht="17.25" customHeight="1" outlineLevel="1">
      <c r="A45" s="3"/>
      <c r="B45" s="132" t="s">
        <v>596</v>
      </c>
      <c r="C45" s="133" t="s">
        <v>88</v>
      </c>
      <c r="D45" s="134">
        <f t="shared" si="5"/>
        <v>2</v>
      </c>
      <c r="E45" s="134"/>
      <c r="F45" s="134"/>
      <c r="G45" s="134"/>
      <c r="H45" s="134">
        <v>2</v>
      </c>
      <c r="I45" s="134"/>
      <c r="J45" s="134"/>
      <c r="K45" s="134"/>
      <c r="L45" s="136" t="s">
        <v>720</v>
      </c>
      <c r="M45" s="137">
        <f t="shared" si="6"/>
        <v>2</v>
      </c>
      <c r="N45" s="135" t="e">
        <f>VLOOKUP(L45,#REF!,7,0)</f>
        <v>#REF!</v>
      </c>
      <c r="O45" s="138" t="e">
        <f t="shared" si="7"/>
        <v>#REF!</v>
      </c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spans="1:26" ht="17.25" customHeight="1" outlineLevel="1">
      <c r="A46" s="3"/>
      <c r="B46" s="116"/>
      <c r="C46" s="117"/>
      <c r="D46" s="118"/>
      <c r="E46" s="119"/>
      <c r="F46" s="119"/>
      <c r="G46" s="119"/>
      <c r="H46" s="119"/>
      <c r="I46" s="119"/>
      <c r="J46" s="119"/>
      <c r="K46" s="116"/>
      <c r="L46" s="120"/>
      <c r="M46" s="121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spans="1:26" ht="17.25" customHeight="1">
      <c r="A47" s="3"/>
      <c r="B47" s="123" t="s">
        <v>721</v>
      </c>
      <c r="C47" s="124"/>
      <c r="D47" s="125"/>
      <c r="E47" s="126"/>
      <c r="F47" s="126"/>
      <c r="G47" s="126"/>
      <c r="H47" s="126"/>
      <c r="I47" s="126"/>
      <c r="J47" s="126"/>
      <c r="K47" s="126"/>
      <c r="L47" s="127"/>
      <c r="M47" s="128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spans="1:26" ht="17.25" customHeight="1" outlineLevel="1">
      <c r="A48" s="3"/>
      <c r="B48" s="116"/>
      <c r="C48" s="117"/>
      <c r="D48" s="118"/>
      <c r="E48" s="119"/>
      <c r="F48" s="119"/>
      <c r="G48" s="119"/>
      <c r="H48" s="119"/>
      <c r="I48" s="119"/>
      <c r="J48" s="119"/>
      <c r="K48" s="116"/>
      <c r="L48" s="120"/>
      <c r="M48" s="121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spans="1:26" ht="17.25" customHeight="1" outlineLevel="1">
      <c r="A49" s="3"/>
      <c r="B49" s="142" t="s">
        <v>27</v>
      </c>
      <c r="C49" s="143"/>
      <c r="D49" s="144"/>
      <c r="E49" s="145"/>
      <c r="F49" s="145"/>
      <c r="G49" s="145"/>
      <c r="H49" s="145"/>
      <c r="I49" s="145"/>
      <c r="J49" s="145"/>
      <c r="K49" s="145"/>
      <c r="L49" s="146"/>
      <c r="M49" s="147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spans="1:26" ht="17.25" customHeight="1" outlineLevel="2">
      <c r="A50" s="148"/>
      <c r="B50" s="140" t="s">
        <v>686</v>
      </c>
      <c r="C50" s="130" t="s">
        <v>58</v>
      </c>
      <c r="D50" s="149" t="s">
        <v>525</v>
      </c>
      <c r="E50" s="141" t="s">
        <v>702</v>
      </c>
      <c r="F50" s="141" t="s">
        <v>703</v>
      </c>
      <c r="G50" s="141" t="s">
        <v>704</v>
      </c>
      <c r="H50" s="141" t="s">
        <v>705</v>
      </c>
      <c r="I50" s="141" t="s">
        <v>706</v>
      </c>
      <c r="J50" s="141" t="s">
        <v>707</v>
      </c>
      <c r="K50" s="141" t="s">
        <v>708</v>
      </c>
      <c r="L50" s="150"/>
      <c r="M50" s="151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</row>
    <row r="51" spans="1:26" ht="17.25" customHeight="1" outlineLevel="2">
      <c r="A51" s="3"/>
      <c r="B51" s="132" t="s">
        <v>664</v>
      </c>
      <c r="C51" s="133" t="s">
        <v>88</v>
      </c>
      <c r="D51" s="134">
        <v>11</v>
      </c>
      <c r="E51" s="134"/>
      <c r="F51" s="134"/>
      <c r="G51" s="134"/>
      <c r="H51" s="134"/>
      <c r="I51" s="134"/>
      <c r="J51" s="134"/>
      <c r="K51" s="134"/>
      <c r="L51" s="136" t="s">
        <v>722</v>
      </c>
      <c r="M51" s="137">
        <f t="shared" ref="M51:M59" si="8">D51</f>
        <v>11</v>
      </c>
      <c r="N51" s="135" t="e">
        <f>VLOOKUP(L51,#REF!,7,0)</f>
        <v>#REF!</v>
      </c>
      <c r="O51" s="138" t="e">
        <f t="shared" ref="O51:O59" si="9">N51*M51</f>
        <v>#REF!</v>
      </c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spans="1:26" ht="17.25" customHeight="1" outlineLevel="2">
      <c r="A52" s="3"/>
      <c r="B52" s="132" t="s">
        <v>640</v>
      </c>
      <c r="C52" s="133" t="s">
        <v>88</v>
      </c>
      <c r="D52" s="134">
        <v>42</v>
      </c>
      <c r="E52" s="134"/>
      <c r="F52" s="134"/>
      <c r="G52" s="134"/>
      <c r="H52" s="134"/>
      <c r="I52" s="134"/>
      <c r="J52" s="134"/>
      <c r="K52" s="134"/>
      <c r="L52" s="136" t="s">
        <v>723</v>
      </c>
      <c r="M52" s="137">
        <f t="shared" si="8"/>
        <v>42</v>
      </c>
      <c r="N52" s="135" t="e">
        <f>VLOOKUP(L52,#REF!,7,0)</f>
        <v>#REF!</v>
      </c>
      <c r="O52" s="138" t="e">
        <f t="shared" si="9"/>
        <v>#REF!</v>
      </c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spans="1:26" ht="17.25" customHeight="1" outlineLevel="2">
      <c r="A53" s="3"/>
      <c r="B53" s="132" t="s">
        <v>626</v>
      </c>
      <c r="C53" s="133" t="s">
        <v>88</v>
      </c>
      <c r="D53" s="134">
        <v>32</v>
      </c>
      <c r="E53" s="134"/>
      <c r="F53" s="134"/>
      <c r="G53" s="134"/>
      <c r="H53" s="134"/>
      <c r="I53" s="134"/>
      <c r="J53" s="134"/>
      <c r="K53" s="134"/>
      <c r="L53" s="136" t="s">
        <v>724</v>
      </c>
      <c r="M53" s="137">
        <f t="shared" si="8"/>
        <v>32</v>
      </c>
      <c r="N53" s="135" t="e">
        <f>VLOOKUP(L53,#REF!,7,0)</f>
        <v>#REF!</v>
      </c>
      <c r="O53" s="138" t="e">
        <f t="shared" si="9"/>
        <v>#REF!</v>
      </c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spans="1:26" ht="17.25" customHeight="1" outlineLevel="2">
      <c r="A54" s="3"/>
      <c r="B54" s="132" t="s">
        <v>617</v>
      </c>
      <c r="C54" s="133" t="s">
        <v>88</v>
      </c>
      <c r="D54" s="134">
        <v>83</v>
      </c>
      <c r="E54" s="134"/>
      <c r="F54" s="134"/>
      <c r="G54" s="134"/>
      <c r="H54" s="134"/>
      <c r="I54" s="134"/>
      <c r="J54" s="134"/>
      <c r="K54" s="134"/>
      <c r="L54" s="136" t="s">
        <v>725</v>
      </c>
      <c r="M54" s="137">
        <f t="shared" si="8"/>
        <v>83</v>
      </c>
      <c r="N54" s="135" t="e">
        <f>VLOOKUP(L54,#REF!,7,0)</f>
        <v>#REF!</v>
      </c>
      <c r="O54" s="138" t="e">
        <f t="shared" si="9"/>
        <v>#REF!</v>
      </c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spans="1:26" ht="17.25" customHeight="1" outlineLevel="2">
      <c r="A55" s="3"/>
      <c r="B55" s="132" t="s">
        <v>557</v>
      </c>
      <c r="C55" s="133" t="s">
        <v>697</v>
      </c>
      <c r="D55" s="134">
        <v>83</v>
      </c>
      <c r="E55" s="134"/>
      <c r="F55" s="134"/>
      <c r="G55" s="134"/>
      <c r="H55" s="134"/>
      <c r="I55" s="134"/>
      <c r="J55" s="134"/>
      <c r="K55" s="134"/>
      <c r="L55" s="136" t="s">
        <v>726</v>
      </c>
      <c r="M55" s="137">
        <f t="shared" si="8"/>
        <v>83</v>
      </c>
      <c r="N55" s="135" t="e">
        <f>VLOOKUP(L55,#REF!,7,0)</f>
        <v>#REF!</v>
      </c>
      <c r="O55" s="138" t="e">
        <f t="shared" si="9"/>
        <v>#REF!</v>
      </c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spans="1:26" ht="17.25" customHeight="1" outlineLevel="2">
      <c r="A56" s="3"/>
      <c r="B56" s="132" t="s">
        <v>533</v>
      </c>
      <c r="C56" s="133" t="s">
        <v>697</v>
      </c>
      <c r="D56" s="134">
        <v>1582</v>
      </c>
      <c r="E56" s="134"/>
      <c r="F56" s="134"/>
      <c r="G56" s="134"/>
      <c r="H56" s="134"/>
      <c r="I56" s="134"/>
      <c r="J56" s="134"/>
      <c r="K56" s="134"/>
      <c r="L56" s="136" t="s">
        <v>727</v>
      </c>
      <c r="M56" s="137">
        <f t="shared" si="8"/>
        <v>1582</v>
      </c>
      <c r="N56" s="135" t="e">
        <f>VLOOKUP(L56,#REF!,7,0)</f>
        <v>#REF!</v>
      </c>
      <c r="O56" s="138" t="e">
        <f t="shared" si="9"/>
        <v>#REF!</v>
      </c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spans="1:26" ht="17.25" customHeight="1" outlineLevel="2">
      <c r="A57" s="3"/>
      <c r="B57" s="132" t="s">
        <v>581</v>
      </c>
      <c r="C57" s="133" t="s">
        <v>697</v>
      </c>
      <c r="D57" s="134">
        <v>118</v>
      </c>
      <c r="E57" s="134"/>
      <c r="F57" s="134"/>
      <c r="G57" s="134"/>
      <c r="H57" s="134"/>
      <c r="I57" s="134"/>
      <c r="J57" s="134"/>
      <c r="K57" s="134"/>
      <c r="L57" s="136" t="s">
        <v>728</v>
      </c>
      <c r="M57" s="137">
        <f t="shared" si="8"/>
        <v>118</v>
      </c>
      <c r="N57" s="135" t="e">
        <f>VLOOKUP(L57,#REF!,7,0)</f>
        <v>#REF!</v>
      </c>
      <c r="O57" s="138" t="e">
        <f t="shared" si="9"/>
        <v>#REF!</v>
      </c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spans="1:26" ht="17.25" customHeight="1" outlineLevel="2">
      <c r="A58" s="3"/>
      <c r="B58" s="132" t="s">
        <v>610</v>
      </c>
      <c r="C58" s="133" t="s">
        <v>697</v>
      </c>
      <c r="D58" s="134">
        <v>69.3</v>
      </c>
      <c r="E58" s="134"/>
      <c r="F58" s="134"/>
      <c r="G58" s="134"/>
      <c r="H58" s="134"/>
      <c r="I58" s="134"/>
      <c r="J58" s="134"/>
      <c r="K58" s="134"/>
      <c r="L58" s="136" t="s">
        <v>729</v>
      </c>
      <c r="M58" s="137">
        <f t="shared" si="8"/>
        <v>69.3</v>
      </c>
      <c r="N58" s="135" t="e">
        <f>VLOOKUP(L58,#REF!,7,0)</f>
        <v>#REF!</v>
      </c>
      <c r="O58" s="138" t="e">
        <f t="shared" si="9"/>
        <v>#REF!</v>
      </c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spans="1:26" ht="17.25" customHeight="1" outlineLevel="2">
      <c r="A59" s="3"/>
      <c r="B59" s="132" t="s">
        <v>586</v>
      </c>
      <c r="C59" s="133" t="s">
        <v>697</v>
      </c>
      <c r="D59" s="134">
        <v>25</v>
      </c>
      <c r="E59" s="134"/>
      <c r="F59" s="134"/>
      <c r="G59" s="134"/>
      <c r="H59" s="134"/>
      <c r="I59" s="134"/>
      <c r="J59" s="134"/>
      <c r="K59" s="134"/>
      <c r="L59" s="136" t="s">
        <v>730</v>
      </c>
      <c r="M59" s="137">
        <f t="shared" si="8"/>
        <v>25</v>
      </c>
      <c r="N59" s="135" t="e">
        <f>VLOOKUP(L59,#REF!,7,0)</f>
        <v>#REF!</v>
      </c>
      <c r="O59" s="138" t="e">
        <f t="shared" si="9"/>
        <v>#REF!</v>
      </c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spans="1:26" ht="17.25" customHeight="1" outlineLevel="1">
      <c r="A60" s="3"/>
      <c r="B60" s="142" t="s">
        <v>731</v>
      </c>
      <c r="C60" s="143"/>
      <c r="D60" s="144"/>
      <c r="E60" s="145"/>
      <c r="F60" s="145"/>
      <c r="G60" s="145"/>
      <c r="H60" s="145"/>
      <c r="I60" s="145"/>
      <c r="J60" s="145"/>
      <c r="K60" s="145"/>
      <c r="L60" s="146"/>
      <c r="M60" s="147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spans="1:26" ht="17.25" customHeight="1" outlineLevel="2">
      <c r="A61" s="148"/>
      <c r="B61" s="140" t="s">
        <v>686</v>
      </c>
      <c r="C61" s="130" t="s">
        <v>58</v>
      </c>
      <c r="D61" s="149" t="s">
        <v>525</v>
      </c>
      <c r="E61" s="141" t="s">
        <v>702</v>
      </c>
      <c r="F61" s="141" t="s">
        <v>703</v>
      </c>
      <c r="G61" s="141" t="s">
        <v>704</v>
      </c>
      <c r="H61" s="141" t="s">
        <v>705</v>
      </c>
      <c r="I61" s="141" t="s">
        <v>706</v>
      </c>
      <c r="J61" s="141" t="s">
        <v>707</v>
      </c>
      <c r="K61" s="141" t="s">
        <v>708</v>
      </c>
      <c r="L61" s="150"/>
      <c r="M61" s="151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</row>
    <row r="62" spans="1:26" ht="17.25" customHeight="1" outlineLevel="2">
      <c r="A62" s="3"/>
      <c r="B62" s="132" t="s">
        <v>536</v>
      </c>
      <c r="C62" s="133" t="s">
        <v>697</v>
      </c>
      <c r="D62" s="134">
        <v>4400</v>
      </c>
      <c r="E62" s="134"/>
      <c r="F62" s="134"/>
      <c r="G62" s="134"/>
      <c r="H62" s="134"/>
      <c r="I62" s="134"/>
      <c r="J62" s="134"/>
      <c r="K62" s="134"/>
      <c r="L62" s="136" t="s">
        <v>732</v>
      </c>
      <c r="M62" s="137">
        <f>D62</f>
        <v>4400</v>
      </c>
      <c r="N62" s="135" t="e">
        <f>VLOOKUP(L62,#REF!,7,0)</f>
        <v>#REF!</v>
      </c>
      <c r="O62" s="138" t="e">
        <f>N62*M62</f>
        <v>#REF!</v>
      </c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spans="1:26" ht="17.25" customHeight="1" outlineLevel="1">
      <c r="A63" s="3"/>
      <c r="B63" s="142" t="s">
        <v>733</v>
      </c>
      <c r="C63" s="143"/>
      <c r="D63" s="144"/>
      <c r="E63" s="145"/>
      <c r="F63" s="145"/>
      <c r="G63" s="145"/>
      <c r="H63" s="145"/>
      <c r="I63" s="145"/>
      <c r="J63" s="145"/>
      <c r="K63" s="145"/>
      <c r="L63" s="146"/>
      <c r="M63" s="147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spans="1:26" ht="17.25" customHeight="1" outlineLevel="2">
      <c r="A64" s="148"/>
      <c r="B64" s="140" t="s">
        <v>686</v>
      </c>
      <c r="C64" s="130" t="s">
        <v>58</v>
      </c>
      <c r="D64" s="149" t="s">
        <v>525</v>
      </c>
      <c r="E64" s="141" t="s">
        <v>702</v>
      </c>
      <c r="F64" s="141" t="s">
        <v>703</v>
      </c>
      <c r="G64" s="141" t="s">
        <v>704</v>
      </c>
      <c r="H64" s="141" t="s">
        <v>705</v>
      </c>
      <c r="I64" s="141" t="s">
        <v>706</v>
      </c>
      <c r="J64" s="141" t="s">
        <v>707</v>
      </c>
      <c r="K64" s="141" t="s">
        <v>708</v>
      </c>
      <c r="L64" s="150"/>
      <c r="M64" s="151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</row>
    <row r="65" spans="1:26" ht="17.25" customHeight="1" outlineLevel="2">
      <c r="A65" s="3"/>
      <c r="B65" s="132" t="s">
        <v>635</v>
      </c>
      <c r="C65" s="133" t="s">
        <v>88</v>
      </c>
      <c r="D65" s="134">
        <v>1</v>
      </c>
      <c r="E65" s="134"/>
      <c r="F65" s="134"/>
      <c r="G65" s="134"/>
      <c r="H65" s="134"/>
      <c r="I65" s="134"/>
      <c r="J65" s="134"/>
      <c r="K65" s="134"/>
      <c r="L65" s="136" t="s">
        <v>734</v>
      </c>
      <c r="M65" s="137">
        <f t="shared" ref="M65:M73" si="10">D65</f>
        <v>1</v>
      </c>
      <c r="N65" s="135" t="e">
        <f>VLOOKUP(L65,#REF!,7,0)</f>
        <v>#REF!</v>
      </c>
      <c r="O65" s="138" t="e">
        <f t="shared" ref="O65:O73" si="11">N65*M65</f>
        <v>#REF!</v>
      </c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spans="1:26" ht="17.25" customHeight="1" outlineLevel="2">
      <c r="A66" s="3"/>
      <c r="B66" s="132" t="s">
        <v>602</v>
      </c>
      <c r="C66" s="133" t="s">
        <v>88</v>
      </c>
      <c r="D66" s="134">
        <v>2</v>
      </c>
      <c r="E66" s="134"/>
      <c r="F66" s="134"/>
      <c r="G66" s="134"/>
      <c r="H66" s="134"/>
      <c r="I66" s="134"/>
      <c r="J66" s="134"/>
      <c r="K66" s="134"/>
      <c r="L66" s="136" t="s">
        <v>735</v>
      </c>
      <c r="M66" s="137">
        <f t="shared" si="10"/>
        <v>2</v>
      </c>
      <c r="N66" s="135" t="e">
        <f>VLOOKUP(L66,#REF!,7,0)</f>
        <v>#REF!</v>
      </c>
      <c r="O66" s="138" t="e">
        <f t="shared" si="11"/>
        <v>#REF!</v>
      </c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spans="1:26" ht="17.25" customHeight="1" outlineLevel="2">
      <c r="A67" s="3"/>
      <c r="B67" s="132" t="s">
        <v>736</v>
      </c>
      <c r="C67" s="133" t="s">
        <v>88</v>
      </c>
      <c r="D67" s="134">
        <v>11</v>
      </c>
      <c r="E67" s="134"/>
      <c r="F67" s="134"/>
      <c r="G67" s="134"/>
      <c r="H67" s="134"/>
      <c r="I67" s="134"/>
      <c r="J67" s="134"/>
      <c r="K67" s="134"/>
      <c r="L67" s="136" t="s">
        <v>737</v>
      </c>
      <c r="M67" s="137">
        <f t="shared" si="10"/>
        <v>11</v>
      </c>
      <c r="N67" s="135" t="e">
        <f>VLOOKUP(L67,#REF!,7,0)</f>
        <v>#REF!</v>
      </c>
      <c r="O67" s="138" t="e">
        <f t="shared" si="11"/>
        <v>#REF!</v>
      </c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spans="1:26" ht="17.25" customHeight="1" outlineLevel="2">
      <c r="A68" s="3"/>
      <c r="B68" s="132" t="s">
        <v>738</v>
      </c>
      <c r="C68" s="133" t="s">
        <v>88</v>
      </c>
      <c r="D68" s="134">
        <v>15</v>
      </c>
      <c r="E68" s="134"/>
      <c r="F68" s="134"/>
      <c r="G68" s="134"/>
      <c r="H68" s="134"/>
      <c r="I68" s="134"/>
      <c r="J68" s="134"/>
      <c r="K68" s="134"/>
      <c r="L68" s="136" t="s">
        <v>739</v>
      </c>
      <c r="M68" s="137">
        <f t="shared" si="10"/>
        <v>15</v>
      </c>
      <c r="N68" s="135" t="e">
        <f>VLOOKUP(L68,#REF!,7,0)</f>
        <v>#REF!</v>
      </c>
      <c r="O68" s="138" t="e">
        <f t="shared" si="11"/>
        <v>#REF!</v>
      </c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spans="1:26" ht="17.25" customHeight="1" outlineLevel="2">
      <c r="A69" s="3"/>
      <c r="B69" s="132" t="s">
        <v>564</v>
      </c>
      <c r="C69" s="133" t="s">
        <v>88</v>
      </c>
      <c r="D69" s="134">
        <v>15</v>
      </c>
      <c r="E69" s="134"/>
      <c r="F69" s="134"/>
      <c r="G69" s="134"/>
      <c r="H69" s="134"/>
      <c r="I69" s="134"/>
      <c r="J69" s="134"/>
      <c r="K69" s="134"/>
      <c r="L69" s="136" t="s">
        <v>740</v>
      </c>
      <c r="M69" s="137">
        <f t="shared" si="10"/>
        <v>15</v>
      </c>
      <c r="N69" s="135" t="e">
        <f>VLOOKUP(L69,#REF!,7,0)</f>
        <v>#REF!</v>
      </c>
      <c r="O69" s="138" t="e">
        <f t="shared" si="11"/>
        <v>#REF!</v>
      </c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spans="1:26" ht="17.25" customHeight="1" outlineLevel="2">
      <c r="A70" s="3"/>
      <c r="B70" s="132" t="s">
        <v>538</v>
      </c>
      <c r="C70" s="133" t="s">
        <v>88</v>
      </c>
      <c r="D70" s="134">
        <v>186</v>
      </c>
      <c r="E70" s="134"/>
      <c r="F70" s="134"/>
      <c r="G70" s="134"/>
      <c r="H70" s="134"/>
      <c r="I70" s="134"/>
      <c r="J70" s="134"/>
      <c r="K70" s="134"/>
      <c r="L70" s="136" t="s">
        <v>741</v>
      </c>
      <c r="M70" s="137">
        <f t="shared" si="10"/>
        <v>186</v>
      </c>
      <c r="N70" s="135" t="e">
        <f>VLOOKUP(L70,#REF!,7,0)</f>
        <v>#REF!</v>
      </c>
      <c r="O70" s="138" t="e">
        <f t="shared" si="11"/>
        <v>#REF!</v>
      </c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spans="1:26" ht="17.25" customHeight="1" outlineLevel="2">
      <c r="A71" s="3"/>
      <c r="B71" s="132" t="s">
        <v>565</v>
      </c>
      <c r="C71" s="133" t="s">
        <v>88</v>
      </c>
      <c r="D71" s="134">
        <v>45</v>
      </c>
      <c r="E71" s="134"/>
      <c r="F71" s="134"/>
      <c r="G71" s="134"/>
      <c r="H71" s="134"/>
      <c r="I71" s="134"/>
      <c r="J71" s="134"/>
      <c r="K71" s="134"/>
      <c r="L71" s="136" t="s">
        <v>742</v>
      </c>
      <c r="M71" s="137">
        <f t="shared" si="10"/>
        <v>45</v>
      </c>
      <c r="N71" s="135" t="e">
        <f>VLOOKUP(L71,#REF!,7,0)</f>
        <v>#REF!</v>
      </c>
      <c r="O71" s="138" t="e">
        <f t="shared" si="11"/>
        <v>#REF!</v>
      </c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spans="1:26" ht="17.25" customHeight="1" outlineLevel="2">
      <c r="A72" s="3"/>
      <c r="B72" s="132" t="s">
        <v>587</v>
      </c>
      <c r="C72" s="133" t="s">
        <v>88</v>
      </c>
      <c r="D72" s="134">
        <v>21</v>
      </c>
      <c r="E72" s="134"/>
      <c r="F72" s="134"/>
      <c r="G72" s="134"/>
      <c r="H72" s="134"/>
      <c r="I72" s="134"/>
      <c r="J72" s="134"/>
      <c r="K72" s="134"/>
      <c r="L72" s="136" t="s">
        <v>743</v>
      </c>
      <c r="M72" s="137">
        <f t="shared" si="10"/>
        <v>21</v>
      </c>
      <c r="N72" s="135" t="e">
        <f>VLOOKUP(L72,#REF!,7,0)</f>
        <v>#REF!</v>
      </c>
      <c r="O72" s="138" t="e">
        <f t="shared" si="11"/>
        <v>#REF!</v>
      </c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spans="1:26" ht="17.25" customHeight="1" outlineLevel="2">
      <c r="A73" s="3"/>
      <c r="B73" s="132" t="s">
        <v>573</v>
      </c>
      <c r="C73" s="133" t="s">
        <v>88</v>
      </c>
      <c r="D73" s="134">
        <v>21</v>
      </c>
      <c r="E73" s="134"/>
      <c r="F73" s="134"/>
      <c r="G73" s="134"/>
      <c r="H73" s="134"/>
      <c r="I73" s="134"/>
      <c r="J73" s="134"/>
      <c r="K73" s="134"/>
      <c r="L73" s="136" t="s">
        <v>744</v>
      </c>
      <c r="M73" s="137">
        <f t="shared" si="10"/>
        <v>21</v>
      </c>
      <c r="N73" s="135" t="e">
        <f>VLOOKUP(L73,#REF!,7,0)</f>
        <v>#REF!</v>
      </c>
      <c r="O73" s="138" t="e">
        <f t="shared" si="11"/>
        <v>#REF!</v>
      </c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spans="1:26" ht="17.25" customHeight="1" outlineLevel="1">
      <c r="A74" s="3"/>
      <c r="B74" s="142" t="s">
        <v>745</v>
      </c>
      <c r="C74" s="143"/>
      <c r="D74" s="144"/>
      <c r="E74" s="145"/>
      <c r="F74" s="145"/>
      <c r="G74" s="145"/>
      <c r="H74" s="145"/>
      <c r="I74" s="145"/>
      <c r="J74" s="145"/>
      <c r="K74" s="145"/>
      <c r="L74" s="146"/>
      <c r="M74" s="147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spans="1:26" ht="17.25" customHeight="1" outlineLevel="2">
      <c r="A75" s="148"/>
      <c r="B75" s="140" t="s">
        <v>686</v>
      </c>
      <c r="C75" s="130" t="s">
        <v>58</v>
      </c>
      <c r="D75" s="149" t="s">
        <v>525</v>
      </c>
      <c r="E75" s="141" t="s">
        <v>702</v>
      </c>
      <c r="F75" s="141" t="s">
        <v>703</v>
      </c>
      <c r="G75" s="141" t="s">
        <v>704</v>
      </c>
      <c r="H75" s="141" t="s">
        <v>705</v>
      </c>
      <c r="I75" s="141" t="s">
        <v>706</v>
      </c>
      <c r="J75" s="141" t="s">
        <v>707</v>
      </c>
      <c r="K75" s="141" t="s">
        <v>708</v>
      </c>
      <c r="L75" s="150"/>
      <c r="M75" s="151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</row>
    <row r="76" spans="1:26" ht="17.25" customHeight="1" outlineLevel="2">
      <c r="A76" s="3"/>
      <c r="B76" s="132" t="s">
        <v>746</v>
      </c>
      <c r="C76" s="133" t="s">
        <v>697</v>
      </c>
      <c r="D76" s="134">
        <f>SUM(D55:D59)/2</f>
        <v>938.65</v>
      </c>
      <c r="E76" s="134"/>
      <c r="F76" s="134"/>
      <c r="G76" s="134"/>
      <c r="H76" s="134"/>
      <c r="I76" s="134"/>
      <c r="J76" s="134"/>
      <c r="K76" s="134"/>
      <c r="L76" s="136" t="s">
        <v>747</v>
      </c>
      <c r="M76" s="137">
        <f>D76</f>
        <v>938.65</v>
      </c>
      <c r="N76" s="135" t="e">
        <f>VLOOKUP(L76,#REF!,7,0)</f>
        <v>#REF!</v>
      </c>
      <c r="O76" s="138" t="e">
        <f>N76*M76</f>
        <v>#REF!</v>
      </c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spans="1:26" ht="17.25" customHeight="1" outlineLevel="1">
      <c r="A77" s="3"/>
      <c r="B77" s="116"/>
      <c r="C77" s="117"/>
      <c r="D77" s="118"/>
      <c r="E77" s="119"/>
      <c r="F77" s="119"/>
      <c r="G77" s="119"/>
      <c r="H77" s="119"/>
      <c r="I77" s="119"/>
      <c r="J77" s="119"/>
      <c r="K77" s="116"/>
      <c r="L77" s="120"/>
      <c r="M77" s="121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spans="1:26" ht="17.25" customHeight="1">
      <c r="A78" s="3"/>
      <c r="B78" s="123" t="s">
        <v>748</v>
      </c>
      <c r="C78" s="124"/>
      <c r="D78" s="125"/>
      <c r="E78" s="126"/>
      <c r="F78" s="126"/>
      <c r="G78" s="126"/>
      <c r="H78" s="126"/>
      <c r="I78" s="126"/>
      <c r="J78" s="126"/>
      <c r="K78" s="126"/>
      <c r="L78" s="127"/>
      <c r="M78" s="128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spans="1:26" ht="17.25" customHeight="1" outlineLevel="1">
      <c r="A79" s="3"/>
      <c r="B79" s="116"/>
      <c r="C79" s="117"/>
      <c r="D79" s="118"/>
      <c r="E79" s="119"/>
      <c r="F79" s="119"/>
      <c r="G79" s="119"/>
      <c r="H79" s="119"/>
      <c r="I79" s="119"/>
      <c r="J79" s="119"/>
      <c r="K79" s="116"/>
      <c r="L79" s="120"/>
      <c r="M79" s="121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spans="1:26" ht="17.25" customHeight="1" outlineLevel="1">
      <c r="A80" s="3"/>
      <c r="B80" s="142" t="s">
        <v>749</v>
      </c>
      <c r="C80" s="143"/>
      <c r="D80" s="144"/>
      <c r="E80" s="145"/>
      <c r="F80" s="145"/>
      <c r="G80" s="145"/>
      <c r="H80" s="145"/>
      <c r="I80" s="145"/>
      <c r="J80" s="145"/>
      <c r="K80" s="145"/>
      <c r="L80" s="146"/>
      <c r="M80" s="147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spans="1:26" ht="17.25" customHeight="1" outlineLevel="2">
      <c r="A81" s="148"/>
      <c r="B81" s="140" t="s">
        <v>686</v>
      </c>
      <c r="C81" s="130" t="s">
        <v>58</v>
      </c>
      <c r="D81" s="149" t="s">
        <v>525</v>
      </c>
      <c r="E81" s="141" t="s">
        <v>702</v>
      </c>
      <c r="F81" s="141" t="s">
        <v>703</v>
      </c>
      <c r="G81" s="141" t="s">
        <v>704</v>
      </c>
      <c r="H81" s="141" t="s">
        <v>705</v>
      </c>
      <c r="I81" s="141" t="s">
        <v>706</v>
      </c>
      <c r="J81" s="141" t="s">
        <v>707</v>
      </c>
      <c r="K81" s="141" t="s">
        <v>708</v>
      </c>
      <c r="L81" s="150"/>
      <c r="M81" s="151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</row>
    <row r="82" spans="1:26" ht="17.25" customHeight="1" outlineLevel="2">
      <c r="A82" s="3"/>
      <c r="B82" s="132" t="s">
        <v>531</v>
      </c>
      <c r="C82" s="133" t="s">
        <v>697</v>
      </c>
      <c r="D82" s="134">
        <f>SUM(E82:K82)</f>
        <v>267.7</v>
      </c>
      <c r="E82" s="134">
        <v>71.900000000000006</v>
      </c>
      <c r="F82" s="134">
        <v>54.4</v>
      </c>
      <c r="G82" s="134">
        <v>64.7</v>
      </c>
      <c r="H82" s="134">
        <v>30.8</v>
      </c>
      <c r="I82" s="134">
        <v>6.7</v>
      </c>
      <c r="J82" s="134">
        <v>24.3</v>
      </c>
      <c r="K82" s="134">
        <v>14.9</v>
      </c>
      <c r="L82" s="136" t="s">
        <v>750</v>
      </c>
      <c r="M82" s="137">
        <f>D82</f>
        <v>267.7</v>
      </c>
      <c r="N82" s="135" t="e">
        <f>VLOOKUP(L82,#REF!,7,0)</f>
        <v>#REF!</v>
      </c>
      <c r="O82" s="138" t="e">
        <f>N82*M82</f>
        <v>#REF!</v>
      </c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spans="1:26" ht="17.25" customHeight="1" outlineLevel="1">
      <c r="A83" s="3"/>
      <c r="B83" s="142" t="s">
        <v>101</v>
      </c>
      <c r="C83" s="143"/>
      <c r="D83" s="144"/>
      <c r="E83" s="145"/>
      <c r="F83" s="145"/>
      <c r="G83" s="145"/>
      <c r="H83" s="145"/>
      <c r="I83" s="145"/>
      <c r="J83" s="145"/>
      <c r="K83" s="145"/>
      <c r="L83" s="146"/>
      <c r="M83" s="147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spans="1:26" ht="17.25" customHeight="1" outlineLevel="2">
      <c r="A84" s="148"/>
      <c r="B84" s="140" t="s">
        <v>686</v>
      </c>
      <c r="C84" s="130" t="s">
        <v>58</v>
      </c>
      <c r="D84" s="149" t="s">
        <v>525</v>
      </c>
      <c r="E84" s="141" t="s">
        <v>702</v>
      </c>
      <c r="F84" s="141" t="s">
        <v>703</v>
      </c>
      <c r="G84" s="141" t="s">
        <v>704</v>
      </c>
      <c r="H84" s="141" t="s">
        <v>705</v>
      </c>
      <c r="I84" s="141" t="s">
        <v>706</v>
      </c>
      <c r="J84" s="141" t="s">
        <v>707</v>
      </c>
      <c r="K84" s="141" t="s">
        <v>708</v>
      </c>
      <c r="L84" s="150"/>
      <c r="M84" s="151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</row>
    <row r="85" spans="1:26" ht="17.25" customHeight="1" outlineLevel="2">
      <c r="A85" s="3"/>
      <c r="B85" s="132" t="s">
        <v>751</v>
      </c>
      <c r="C85" s="133" t="s">
        <v>88</v>
      </c>
      <c r="D85" s="134">
        <f t="shared" ref="D85:D89" si="12">SUM(E85:K85)</f>
        <v>68</v>
      </c>
      <c r="E85" s="134">
        <v>12</v>
      </c>
      <c r="F85" s="134">
        <v>14</v>
      </c>
      <c r="G85" s="134">
        <v>15</v>
      </c>
      <c r="H85" s="134">
        <v>7</v>
      </c>
      <c r="I85" s="134">
        <v>3</v>
      </c>
      <c r="J85" s="134">
        <v>6</v>
      </c>
      <c r="K85" s="134">
        <v>11</v>
      </c>
      <c r="L85" s="136" t="s">
        <v>752</v>
      </c>
      <c r="M85" s="137">
        <f t="shared" ref="M85:M89" si="13">D85</f>
        <v>68</v>
      </c>
      <c r="N85" s="135" t="e">
        <f>VLOOKUP(L85,#REF!,7,0)</f>
        <v>#REF!</v>
      </c>
      <c r="O85" s="138" t="e">
        <f t="shared" ref="O85:O89" si="14">N85*M85</f>
        <v>#REF!</v>
      </c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spans="1:26" ht="18" customHeight="1" outlineLevel="2">
      <c r="A86" s="3"/>
      <c r="B86" s="132" t="s">
        <v>753</v>
      </c>
      <c r="C86" s="133" t="s">
        <v>88</v>
      </c>
      <c r="D86" s="134">
        <f t="shared" si="12"/>
        <v>1</v>
      </c>
      <c r="E86" s="134"/>
      <c r="F86" s="134"/>
      <c r="G86" s="134"/>
      <c r="H86" s="134"/>
      <c r="I86" s="134"/>
      <c r="J86" s="134">
        <v>1</v>
      </c>
      <c r="K86" s="134"/>
      <c r="L86" s="136" t="s">
        <v>754</v>
      </c>
      <c r="M86" s="137">
        <f t="shared" si="13"/>
        <v>1</v>
      </c>
      <c r="N86" s="135" t="e">
        <f>VLOOKUP(L86,#REF!,7,0)</f>
        <v>#REF!</v>
      </c>
      <c r="O86" s="138" t="e">
        <f t="shared" si="14"/>
        <v>#REF!</v>
      </c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spans="1:26" ht="17.25" customHeight="1" outlineLevel="2">
      <c r="A87" s="3"/>
      <c r="B87" s="132" t="s">
        <v>755</v>
      </c>
      <c r="C87" s="133" t="s">
        <v>88</v>
      </c>
      <c r="D87" s="134">
        <f t="shared" si="12"/>
        <v>18</v>
      </c>
      <c r="E87" s="134">
        <v>2</v>
      </c>
      <c r="F87" s="134">
        <v>4</v>
      </c>
      <c r="G87" s="134">
        <v>3</v>
      </c>
      <c r="H87" s="134">
        <v>2</v>
      </c>
      <c r="I87" s="134">
        <v>1</v>
      </c>
      <c r="J87" s="134">
        <v>3</v>
      </c>
      <c r="K87" s="134">
        <v>3</v>
      </c>
      <c r="L87" s="136" t="s">
        <v>756</v>
      </c>
      <c r="M87" s="137">
        <f t="shared" si="13"/>
        <v>18</v>
      </c>
      <c r="N87" s="135" t="e">
        <f>VLOOKUP(L87,#REF!,7,0)</f>
        <v>#REF!</v>
      </c>
      <c r="O87" s="138" t="e">
        <f t="shared" si="14"/>
        <v>#REF!</v>
      </c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spans="1:26" ht="17.25" customHeight="1" outlineLevel="2">
      <c r="A88" s="3"/>
      <c r="B88" s="132" t="s">
        <v>633</v>
      </c>
      <c r="C88" s="133" t="s">
        <v>88</v>
      </c>
      <c r="D88" s="134">
        <f t="shared" si="12"/>
        <v>8</v>
      </c>
      <c r="E88" s="134"/>
      <c r="F88" s="134"/>
      <c r="G88" s="134"/>
      <c r="H88" s="134"/>
      <c r="I88" s="134"/>
      <c r="J88" s="134"/>
      <c r="K88" s="134">
        <v>8</v>
      </c>
      <c r="L88" s="136" t="s">
        <v>757</v>
      </c>
      <c r="M88" s="137">
        <f t="shared" si="13"/>
        <v>8</v>
      </c>
      <c r="N88" s="135" t="e">
        <f>VLOOKUP(L88,#REF!,7,0)</f>
        <v>#REF!</v>
      </c>
      <c r="O88" s="138" t="e">
        <f t="shared" si="14"/>
        <v>#REF!</v>
      </c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spans="1:26" ht="17.25" customHeight="1" outlineLevel="2">
      <c r="A89" s="3"/>
      <c r="B89" s="132" t="s">
        <v>641</v>
      </c>
      <c r="C89" s="133" t="s">
        <v>88</v>
      </c>
      <c r="D89" s="134">
        <f t="shared" si="12"/>
        <v>4</v>
      </c>
      <c r="E89" s="134"/>
      <c r="F89" s="134"/>
      <c r="G89" s="134"/>
      <c r="H89" s="134"/>
      <c r="I89" s="134"/>
      <c r="J89" s="134"/>
      <c r="K89" s="134">
        <v>4</v>
      </c>
      <c r="L89" s="136" t="s">
        <v>758</v>
      </c>
      <c r="M89" s="137">
        <f t="shared" si="13"/>
        <v>4</v>
      </c>
      <c r="N89" s="135" t="e">
        <f>VLOOKUP(L89,#REF!,7,0)</f>
        <v>#REF!</v>
      </c>
      <c r="O89" s="138" t="e">
        <f t="shared" si="14"/>
        <v>#REF!</v>
      </c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spans="1:26" ht="17.25" customHeight="1" outlineLevel="1">
      <c r="A90" s="3"/>
      <c r="B90" s="142" t="s">
        <v>759</v>
      </c>
      <c r="C90" s="143"/>
      <c r="D90" s="144"/>
      <c r="E90" s="145"/>
      <c r="F90" s="145"/>
      <c r="G90" s="145"/>
      <c r="H90" s="145"/>
      <c r="I90" s="145"/>
      <c r="J90" s="145"/>
      <c r="K90" s="145"/>
      <c r="L90" s="146"/>
      <c r="M90" s="147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spans="1:26" ht="17.25" customHeight="1" outlineLevel="2">
      <c r="A91" s="148"/>
      <c r="B91" s="140" t="s">
        <v>686</v>
      </c>
      <c r="C91" s="130" t="s">
        <v>58</v>
      </c>
      <c r="D91" s="149" t="s">
        <v>525</v>
      </c>
      <c r="E91" s="141" t="s">
        <v>702</v>
      </c>
      <c r="F91" s="141" t="s">
        <v>703</v>
      </c>
      <c r="G91" s="141" t="s">
        <v>704</v>
      </c>
      <c r="H91" s="141" t="s">
        <v>705</v>
      </c>
      <c r="I91" s="141" t="s">
        <v>706</v>
      </c>
      <c r="J91" s="141" t="s">
        <v>707</v>
      </c>
      <c r="K91" s="141" t="s">
        <v>708</v>
      </c>
      <c r="L91" s="150"/>
      <c r="M91" s="151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</row>
    <row r="92" spans="1:26" ht="17.25" customHeight="1" outlineLevel="2">
      <c r="A92" s="3"/>
      <c r="B92" s="132" t="s">
        <v>615</v>
      </c>
      <c r="C92" s="133" t="s">
        <v>88</v>
      </c>
      <c r="D92" s="134">
        <f t="shared" ref="D92:D94" si="15">SUM(E92:K92)</f>
        <v>4</v>
      </c>
      <c r="E92" s="134"/>
      <c r="F92" s="134"/>
      <c r="G92" s="134"/>
      <c r="H92" s="134"/>
      <c r="I92" s="134"/>
      <c r="J92" s="134"/>
      <c r="K92" s="134">
        <v>4</v>
      </c>
      <c r="L92" s="136" t="s">
        <v>760</v>
      </c>
      <c r="M92" s="137">
        <f t="shared" ref="M92:M94" si="16">D92</f>
        <v>4</v>
      </c>
      <c r="N92" s="135" t="e">
        <f>VLOOKUP(L92,#REF!,7,0)</f>
        <v>#REF!</v>
      </c>
      <c r="O92" s="138" t="e">
        <f t="shared" ref="O92:O94" si="17">N92*M92</f>
        <v>#REF!</v>
      </c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spans="1:26" ht="18" customHeight="1" outlineLevel="2">
      <c r="A93" s="3"/>
      <c r="B93" s="132" t="s">
        <v>655</v>
      </c>
      <c r="C93" s="133" t="s">
        <v>88</v>
      </c>
      <c r="D93" s="134">
        <f t="shared" si="15"/>
        <v>1</v>
      </c>
      <c r="E93" s="134"/>
      <c r="F93" s="134"/>
      <c r="G93" s="134"/>
      <c r="H93" s="134"/>
      <c r="I93" s="134"/>
      <c r="J93" s="134"/>
      <c r="K93" s="134">
        <v>1</v>
      </c>
      <c r="L93" s="136" t="s">
        <v>761</v>
      </c>
      <c r="M93" s="137">
        <f t="shared" si="16"/>
        <v>1</v>
      </c>
      <c r="N93" s="135" t="e">
        <f>VLOOKUP(L93,#REF!,7,0)</f>
        <v>#REF!</v>
      </c>
      <c r="O93" s="138" t="e">
        <f t="shared" si="17"/>
        <v>#REF!</v>
      </c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spans="1:26" ht="17.25" customHeight="1" outlineLevel="2">
      <c r="A94" s="3"/>
      <c r="B94" s="132" t="s">
        <v>649</v>
      </c>
      <c r="C94" s="133" t="s">
        <v>88</v>
      </c>
      <c r="D94" s="134">
        <f t="shared" si="15"/>
        <v>1</v>
      </c>
      <c r="E94" s="134"/>
      <c r="F94" s="134"/>
      <c r="G94" s="134"/>
      <c r="H94" s="134"/>
      <c r="I94" s="134"/>
      <c r="J94" s="134"/>
      <c r="K94" s="134">
        <v>1</v>
      </c>
      <c r="L94" s="136" t="s">
        <v>762</v>
      </c>
      <c r="M94" s="137">
        <f t="shared" si="16"/>
        <v>1</v>
      </c>
      <c r="N94" s="135" t="e">
        <f>VLOOKUP(L94,#REF!,7,0)</f>
        <v>#REF!</v>
      </c>
      <c r="O94" s="138" t="e">
        <f t="shared" si="17"/>
        <v>#REF!</v>
      </c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spans="1:26" ht="17.25" customHeight="1" outlineLevel="1">
      <c r="A95" s="3"/>
      <c r="B95" s="142" t="s">
        <v>763</v>
      </c>
      <c r="C95" s="143"/>
      <c r="D95" s="144"/>
      <c r="E95" s="145"/>
      <c r="F95" s="145"/>
      <c r="G95" s="145"/>
      <c r="H95" s="145"/>
      <c r="I95" s="145"/>
      <c r="J95" s="145"/>
      <c r="K95" s="145"/>
      <c r="L95" s="146"/>
      <c r="M95" s="147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spans="1:26" ht="17.25" customHeight="1" outlineLevel="2">
      <c r="A96" s="148"/>
      <c r="B96" s="140" t="s">
        <v>686</v>
      </c>
      <c r="C96" s="130" t="s">
        <v>58</v>
      </c>
      <c r="D96" s="149" t="s">
        <v>525</v>
      </c>
      <c r="E96" s="141" t="s">
        <v>702</v>
      </c>
      <c r="F96" s="141" t="s">
        <v>703</v>
      </c>
      <c r="G96" s="141" t="s">
        <v>704</v>
      </c>
      <c r="H96" s="141" t="s">
        <v>705</v>
      </c>
      <c r="I96" s="141" t="s">
        <v>706</v>
      </c>
      <c r="J96" s="141" t="s">
        <v>707</v>
      </c>
      <c r="K96" s="141" t="s">
        <v>708</v>
      </c>
      <c r="L96" s="150"/>
      <c r="M96" s="151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</row>
    <row r="97" spans="1:26" ht="17.25" customHeight="1" outlineLevel="2">
      <c r="A97" s="3"/>
      <c r="B97" s="132" t="s">
        <v>622</v>
      </c>
      <c r="C97" s="133" t="s">
        <v>88</v>
      </c>
      <c r="D97" s="134">
        <f t="shared" ref="D97:D105" si="18">SUM(E97:K97)</f>
        <v>16</v>
      </c>
      <c r="E97" s="134">
        <v>3</v>
      </c>
      <c r="F97" s="134">
        <v>4</v>
      </c>
      <c r="G97" s="134">
        <v>3</v>
      </c>
      <c r="H97" s="134">
        <v>2</v>
      </c>
      <c r="I97" s="134">
        <v>2</v>
      </c>
      <c r="J97" s="134">
        <v>2</v>
      </c>
      <c r="K97" s="134"/>
      <c r="L97" s="136" t="s">
        <v>764</v>
      </c>
      <c r="M97" s="137">
        <f t="shared" ref="M97:M105" si="19">D97</f>
        <v>16</v>
      </c>
      <c r="N97" s="135" t="e">
        <f>VLOOKUP(L97,#REF!,7,0)</f>
        <v>#REF!</v>
      </c>
      <c r="O97" s="138" t="e">
        <f t="shared" ref="O97:O105" si="20">N97*M97</f>
        <v>#REF!</v>
      </c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spans="1:26" ht="18" customHeight="1" outlineLevel="2">
      <c r="A98" s="3"/>
      <c r="B98" s="132" t="s">
        <v>562</v>
      </c>
      <c r="C98" s="133" t="s">
        <v>88</v>
      </c>
      <c r="D98" s="134">
        <f t="shared" si="18"/>
        <v>16</v>
      </c>
      <c r="E98" s="134">
        <v>3</v>
      </c>
      <c r="F98" s="134">
        <v>4</v>
      </c>
      <c r="G98" s="134">
        <v>3</v>
      </c>
      <c r="H98" s="134">
        <v>2</v>
      </c>
      <c r="I98" s="134">
        <v>2</v>
      </c>
      <c r="J98" s="134">
        <v>2</v>
      </c>
      <c r="K98" s="134"/>
      <c r="L98" s="136" t="s">
        <v>765</v>
      </c>
      <c r="M98" s="137">
        <f t="shared" si="19"/>
        <v>16</v>
      </c>
      <c r="N98" s="135" t="e">
        <f>VLOOKUP(L98,#REF!,7,0)</f>
        <v>#REF!</v>
      </c>
      <c r="O98" s="138" t="e">
        <f t="shared" si="20"/>
        <v>#REF!</v>
      </c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spans="1:26" ht="17.25" customHeight="1" outlineLevel="2">
      <c r="A99" s="3"/>
      <c r="B99" s="132" t="s">
        <v>656</v>
      </c>
      <c r="C99" s="133" t="s">
        <v>88</v>
      </c>
      <c r="D99" s="134">
        <f t="shared" si="18"/>
        <v>16</v>
      </c>
      <c r="E99" s="134">
        <v>3</v>
      </c>
      <c r="F99" s="134">
        <v>4</v>
      </c>
      <c r="G99" s="134">
        <v>3</v>
      </c>
      <c r="H99" s="134">
        <v>2</v>
      </c>
      <c r="I99" s="134">
        <v>2</v>
      </c>
      <c r="J99" s="134">
        <v>2</v>
      </c>
      <c r="K99" s="134"/>
      <c r="L99" s="136" t="s">
        <v>766</v>
      </c>
      <c r="M99" s="137">
        <f t="shared" si="19"/>
        <v>16</v>
      </c>
      <c r="N99" s="135" t="e">
        <f>VLOOKUP(L99,#REF!,7,0)</f>
        <v>#REF!</v>
      </c>
      <c r="O99" s="138" t="e">
        <f t="shared" si="20"/>
        <v>#REF!</v>
      </c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spans="1:26" ht="17.25" customHeight="1" outlineLevel="2">
      <c r="A100" s="3"/>
      <c r="B100" s="132" t="s">
        <v>594</v>
      </c>
      <c r="C100" s="133" t="s">
        <v>88</v>
      </c>
      <c r="D100" s="134">
        <f t="shared" si="18"/>
        <v>16</v>
      </c>
      <c r="E100" s="134">
        <v>3</v>
      </c>
      <c r="F100" s="134">
        <v>4</v>
      </c>
      <c r="G100" s="134">
        <v>3</v>
      </c>
      <c r="H100" s="134">
        <v>2</v>
      </c>
      <c r="I100" s="134">
        <v>2</v>
      </c>
      <c r="J100" s="134">
        <v>2</v>
      </c>
      <c r="K100" s="134"/>
      <c r="L100" s="136" t="s">
        <v>767</v>
      </c>
      <c r="M100" s="137">
        <f t="shared" si="19"/>
        <v>16</v>
      </c>
      <c r="N100" s="135" t="e">
        <f>VLOOKUP(L100,#REF!,7,0)</f>
        <v>#REF!</v>
      </c>
      <c r="O100" s="138" t="e">
        <f t="shared" si="20"/>
        <v>#REF!</v>
      </c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spans="1:26" ht="17.25" customHeight="1" outlineLevel="2">
      <c r="A101" s="3"/>
      <c r="B101" s="132" t="s">
        <v>636</v>
      </c>
      <c r="C101" s="133" t="s">
        <v>697</v>
      </c>
      <c r="D101" s="134">
        <f t="shared" si="18"/>
        <v>32</v>
      </c>
      <c r="E101" s="134">
        <v>6</v>
      </c>
      <c r="F101" s="134">
        <v>8</v>
      </c>
      <c r="G101" s="134">
        <v>6</v>
      </c>
      <c r="H101" s="134">
        <v>4</v>
      </c>
      <c r="I101" s="134">
        <v>4</v>
      </c>
      <c r="J101" s="134">
        <v>4</v>
      </c>
      <c r="K101" s="134"/>
      <c r="L101" s="136" t="s">
        <v>768</v>
      </c>
      <c r="M101" s="137">
        <f t="shared" si="19"/>
        <v>32</v>
      </c>
      <c r="N101" s="135" t="e">
        <f>VLOOKUP(L101,#REF!,7,0)</f>
        <v>#REF!</v>
      </c>
      <c r="O101" s="138" t="e">
        <f t="shared" si="20"/>
        <v>#REF!</v>
      </c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spans="1:26" ht="17.25" customHeight="1" outlineLevel="2">
      <c r="A102" s="3"/>
      <c r="B102" s="132" t="s">
        <v>630</v>
      </c>
      <c r="C102" s="133" t="s">
        <v>88</v>
      </c>
      <c r="D102" s="134">
        <f t="shared" si="18"/>
        <v>16</v>
      </c>
      <c r="E102" s="134">
        <v>3</v>
      </c>
      <c r="F102" s="134">
        <v>4</v>
      </c>
      <c r="G102" s="134">
        <v>3</v>
      </c>
      <c r="H102" s="134">
        <v>2</v>
      </c>
      <c r="I102" s="134">
        <v>2</v>
      </c>
      <c r="J102" s="134">
        <v>2</v>
      </c>
      <c r="K102" s="134"/>
      <c r="L102" s="136" t="s">
        <v>769</v>
      </c>
      <c r="M102" s="137">
        <f t="shared" si="19"/>
        <v>16</v>
      </c>
      <c r="N102" s="135" t="e">
        <f>VLOOKUP(L102,#REF!,7,0)</f>
        <v>#REF!</v>
      </c>
      <c r="O102" s="138" t="e">
        <f t="shared" si="20"/>
        <v>#REF!</v>
      </c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spans="1:26" ht="17.25" customHeight="1" outlineLevel="2">
      <c r="A103" s="3"/>
      <c r="B103" s="132" t="s">
        <v>618</v>
      </c>
      <c r="C103" s="133" t="s">
        <v>88</v>
      </c>
      <c r="D103" s="134">
        <f t="shared" si="18"/>
        <v>16</v>
      </c>
      <c r="E103" s="134">
        <v>3</v>
      </c>
      <c r="F103" s="134">
        <v>4</v>
      </c>
      <c r="G103" s="134">
        <v>3</v>
      </c>
      <c r="H103" s="134">
        <v>2</v>
      </c>
      <c r="I103" s="134">
        <v>2</v>
      </c>
      <c r="J103" s="134">
        <v>2</v>
      </c>
      <c r="K103" s="134"/>
      <c r="L103" s="136" t="s">
        <v>770</v>
      </c>
      <c r="M103" s="137">
        <f t="shared" si="19"/>
        <v>16</v>
      </c>
      <c r="N103" s="135" t="e">
        <f>VLOOKUP(L103,#REF!,7,0)</f>
        <v>#REF!</v>
      </c>
      <c r="O103" s="138" t="e">
        <f t="shared" si="20"/>
        <v>#REF!</v>
      </c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spans="1:26" ht="17.25" customHeight="1" outlineLevel="2">
      <c r="A104" s="3"/>
      <c r="B104" s="132" t="s">
        <v>583</v>
      </c>
      <c r="C104" s="133" t="s">
        <v>697</v>
      </c>
      <c r="D104" s="134">
        <f t="shared" si="18"/>
        <v>16</v>
      </c>
      <c r="E104" s="134">
        <v>3</v>
      </c>
      <c r="F104" s="134">
        <v>4</v>
      </c>
      <c r="G104" s="134">
        <v>3</v>
      </c>
      <c r="H104" s="134">
        <v>2</v>
      </c>
      <c r="I104" s="134">
        <v>2</v>
      </c>
      <c r="J104" s="134">
        <v>2</v>
      </c>
      <c r="K104" s="134"/>
      <c r="L104" s="136" t="s">
        <v>771</v>
      </c>
      <c r="M104" s="137">
        <f t="shared" si="19"/>
        <v>16</v>
      </c>
      <c r="N104" s="135" t="e">
        <f>VLOOKUP(L104,#REF!,7,0)</f>
        <v>#REF!</v>
      </c>
      <c r="O104" s="138" t="e">
        <f t="shared" si="20"/>
        <v>#REF!</v>
      </c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spans="1:26" ht="17.25" customHeight="1" outlineLevel="2">
      <c r="A105" s="3"/>
      <c r="B105" s="132" t="s">
        <v>627</v>
      </c>
      <c r="C105" s="133" t="s">
        <v>88</v>
      </c>
      <c r="D105" s="134">
        <f t="shared" si="18"/>
        <v>16</v>
      </c>
      <c r="E105" s="134">
        <v>3</v>
      </c>
      <c r="F105" s="134">
        <v>4</v>
      </c>
      <c r="G105" s="134">
        <v>3</v>
      </c>
      <c r="H105" s="134">
        <v>2</v>
      </c>
      <c r="I105" s="134">
        <v>2</v>
      </c>
      <c r="J105" s="134">
        <v>2</v>
      </c>
      <c r="K105" s="134"/>
      <c r="L105" s="136" t="s">
        <v>772</v>
      </c>
      <c r="M105" s="137">
        <f t="shared" si="19"/>
        <v>16</v>
      </c>
      <c r="N105" s="135" t="e">
        <f>VLOOKUP(L105,#REF!,7,0)</f>
        <v>#REF!</v>
      </c>
      <c r="O105" s="138" t="e">
        <f t="shared" si="20"/>
        <v>#REF!</v>
      </c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spans="1:26" ht="17.25" customHeight="1" outlineLevel="1">
      <c r="A106" s="3"/>
      <c r="B106" s="116"/>
      <c r="C106" s="117"/>
      <c r="D106" s="118"/>
      <c r="E106" s="119"/>
      <c r="F106" s="119"/>
      <c r="G106" s="119"/>
      <c r="H106" s="119"/>
      <c r="I106" s="119"/>
      <c r="J106" s="119"/>
      <c r="K106" s="116"/>
      <c r="L106" s="120"/>
      <c r="M106" s="121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spans="1:26" ht="17.25" customHeight="1">
      <c r="A107" s="3"/>
      <c r="B107" s="123" t="s">
        <v>96</v>
      </c>
      <c r="C107" s="124"/>
      <c r="D107" s="125"/>
      <c r="E107" s="126"/>
      <c r="F107" s="126"/>
      <c r="G107" s="126"/>
      <c r="H107" s="126"/>
      <c r="I107" s="126"/>
      <c r="J107" s="126"/>
      <c r="K107" s="126"/>
      <c r="L107" s="127"/>
      <c r="M107" s="128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spans="1:26" ht="17.25" customHeight="1" outlineLevel="1">
      <c r="A108" s="3"/>
      <c r="B108" s="116"/>
      <c r="C108" s="117"/>
      <c r="D108" s="118"/>
      <c r="E108" s="119"/>
      <c r="F108" s="119"/>
      <c r="G108" s="119"/>
      <c r="H108" s="119"/>
      <c r="I108" s="119"/>
      <c r="J108" s="119"/>
      <c r="K108" s="116"/>
      <c r="L108" s="120"/>
      <c r="M108" s="121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spans="1:26" ht="17.25" customHeight="1" outlineLevel="1">
      <c r="A109" s="3"/>
      <c r="B109" s="142" t="s">
        <v>749</v>
      </c>
      <c r="C109" s="143"/>
      <c r="D109" s="144"/>
      <c r="E109" s="145"/>
      <c r="F109" s="145"/>
      <c r="G109" s="145"/>
      <c r="H109" s="145"/>
      <c r="I109" s="145"/>
      <c r="J109" s="145"/>
      <c r="K109" s="145"/>
      <c r="L109" s="146"/>
      <c r="M109" s="147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spans="1:26" ht="17.25" customHeight="1" outlineLevel="2">
      <c r="A110" s="148"/>
      <c r="B110" s="140" t="s">
        <v>686</v>
      </c>
      <c r="C110" s="130" t="s">
        <v>58</v>
      </c>
      <c r="D110" s="149" t="s">
        <v>525</v>
      </c>
      <c r="E110" s="141" t="s">
        <v>702</v>
      </c>
      <c r="F110" s="141" t="s">
        <v>703</v>
      </c>
      <c r="G110" s="141" t="s">
        <v>704</v>
      </c>
      <c r="H110" s="141" t="s">
        <v>705</v>
      </c>
      <c r="I110" s="141" t="s">
        <v>706</v>
      </c>
      <c r="J110" s="141" t="s">
        <v>707</v>
      </c>
      <c r="K110" s="141" t="s">
        <v>708</v>
      </c>
      <c r="L110" s="150"/>
      <c r="M110" s="151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</row>
    <row r="111" spans="1:26" ht="17.25" customHeight="1" outlineLevel="2">
      <c r="A111" s="3"/>
      <c r="B111" s="132" t="s">
        <v>529</v>
      </c>
      <c r="C111" s="133" t="s">
        <v>697</v>
      </c>
      <c r="D111" s="134">
        <f t="shared" ref="D111:D116" si="21">SUM(E111:K111)</f>
        <v>892.80000000000007</v>
      </c>
      <c r="E111" s="134"/>
      <c r="F111" s="134">
        <v>226.4</v>
      </c>
      <c r="G111" s="134">
        <v>165.4</v>
      </c>
      <c r="H111" s="134">
        <v>105.4</v>
      </c>
      <c r="I111" s="134">
        <v>225.3</v>
      </c>
      <c r="J111" s="134">
        <v>141.6</v>
      </c>
      <c r="K111" s="134">
        <v>28.7</v>
      </c>
      <c r="L111" s="136" t="s">
        <v>773</v>
      </c>
      <c r="M111" s="137">
        <f t="shared" ref="M111:M116" si="22">D111</f>
        <v>892.80000000000007</v>
      </c>
      <c r="N111" s="135" t="e">
        <f>VLOOKUP(L111,#REF!,7,0)</f>
        <v>#REF!</v>
      </c>
      <c r="O111" s="138" t="e">
        <f t="shared" ref="O111:O116" si="23">N111*M111</f>
        <v>#REF!</v>
      </c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spans="1:26" ht="17.25" customHeight="1" outlineLevel="2">
      <c r="A112" s="3"/>
      <c r="B112" s="132" t="s">
        <v>549</v>
      </c>
      <c r="C112" s="133" t="s">
        <v>697</v>
      </c>
      <c r="D112" s="134">
        <f t="shared" si="21"/>
        <v>98.199999999999989</v>
      </c>
      <c r="E112" s="134"/>
      <c r="F112" s="134">
        <v>19.2</v>
      </c>
      <c r="G112" s="134">
        <v>16.5</v>
      </c>
      <c r="H112" s="134">
        <v>13.9</v>
      </c>
      <c r="I112" s="134">
        <v>19.899999999999999</v>
      </c>
      <c r="J112" s="134">
        <v>28.1</v>
      </c>
      <c r="K112" s="134">
        <v>0.6</v>
      </c>
      <c r="L112" s="136" t="s">
        <v>774</v>
      </c>
      <c r="M112" s="137">
        <f t="shared" si="22"/>
        <v>98.199999999999989</v>
      </c>
      <c r="N112" s="135" t="e">
        <f>VLOOKUP(L112,#REF!,7,0)</f>
        <v>#REF!</v>
      </c>
      <c r="O112" s="138" t="e">
        <f t="shared" si="23"/>
        <v>#REF!</v>
      </c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spans="1:26" ht="17.25" customHeight="1" outlineLevel="2">
      <c r="A113" s="3"/>
      <c r="B113" s="132" t="s">
        <v>531</v>
      </c>
      <c r="C113" s="133" t="s">
        <v>697</v>
      </c>
      <c r="D113" s="134">
        <f t="shared" si="21"/>
        <v>28.5</v>
      </c>
      <c r="E113" s="134"/>
      <c r="F113" s="134">
        <v>16.8</v>
      </c>
      <c r="G113" s="134"/>
      <c r="H113" s="134">
        <v>1.7</v>
      </c>
      <c r="I113" s="134">
        <v>10</v>
      </c>
      <c r="J113" s="134"/>
      <c r="K113" s="134"/>
      <c r="L113" s="136" t="s">
        <v>775</v>
      </c>
      <c r="M113" s="137">
        <f t="shared" si="22"/>
        <v>28.5</v>
      </c>
      <c r="N113" s="135" t="e">
        <f>VLOOKUP(L113,#REF!,7,0)</f>
        <v>#REF!</v>
      </c>
      <c r="O113" s="138" t="e">
        <f t="shared" si="23"/>
        <v>#REF!</v>
      </c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spans="1:26" ht="17.25" customHeight="1" outlineLevel="2">
      <c r="A114" s="3"/>
      <c r="B114" s="132" t="s">
        <v>547</v>
      </c>
      <c r="C114" s="133" t="s">
        <v>697</v>
      </c>
      <c r="D114" s="134">
        <f t="shared" si="21"/>
        <v>85</v>
      </c>
      <c r="E114" s="134">
        <v>1.6</v>
      </c>
      <c r="F114" s="134">
        <v>10.3</v>
      </c>
      <c r="G114" s="134">
        <v>1.5</v>
      </c>
      <c r="H114" s="134">
        <v>27.3</v>
      </c>
      <c r="I114" s="134">
        <v>44.2</v>
      </c>
      <c r="J114" s="134">
        <v>0.1</v>
      </c>
      <c r="K114" s="134"/>
      <c r="L114" s="136" t="s">
        <v>776</v>
      </c>
      <c r="M114" s="137">
        <f t="shared" si="22"/>
        <v>85</v>
      </c>
      <c r="N114" s="135" t="e">
        <f>VLOOKUP(L114,#REF!,7,0)</f>
        <v>#REF!</v>
      </c>
      <c r="O114" s="138" t="e">
        <f t="shared" si="23"/>
        <v>#REF!</v>
      </c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spans="1:26" ht="17.25" customHeight="1" outlineLevel="2">
      <c r="A115" s="3"/>
      <c r="B115" s="132" t="s">
        <v>535</v>
      </c>
      <c r="C115" s="133" t="s">
        <v>697</v>
      </c>
      <c r="D115" s="134">
        <f t="shared" si="21"/>
        <v>169.70000000000002</v>
      </c>
      <c r="E115" s="134"/>
      <c r="F115" s="134">
        <v>40.5</v>
      </c>
      <c r="G115" s="134">
        <v>24.9</v>
      </c>
      <c r="H115" s="134">
        <v>17.7</v>
      </c>
      <c r="I115" s="134">
        <v>19</v>
      </c>
      <c r="J115" s="134">
        <v>63.1</v>
      </c>
      <c r="K115" s="134">
        <v>4.5</v>
      </c>
      <c r="L115" s="136" t="s">
        <v>777</v>
      </c>
      <c r="M115" s="137">
        <f t="shared" si="22"/>
        <v>169.70000000000002</v>
      </c>
      <c r="N115" s="135" t="e">
        <f>VLOOKUP(L115,#REF!,7,0)</f>
        <v>#REF!</v>
      </c>
      <c r="O115" s="138" t="e">
        <f t="shared" si="23"/>
        <v>#REF!</v>
      </c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spans="1:26" ht="17.25" customHeight="1" outlineLevel="2">
      <c r="A116" s="3"/>
      <c r="B116" s="132" t="s">
        <v>528</v>
      </c>
      <c r="C116" s="133" t="s">
        <v>697</v>
      </c>
      <c r="D116" s="134">
        <f t="shared" si="21"/>
        <v>508.1</v>
      </c>
      <c r="E116" s="134">
        <v>46.1</v>
      </c>
      <c r="F116" s="134">
        <v>116.2</v>
      </c>
      <c r="G116" s="134">
        <v>137.6</v>
      </c>
      <c r="H116" s="134">
        <v>52.1</v>
      </c>
      <c r="I116" s="134">
        <v>95.6</v>
      </c>
      <c r="J116" s="134">
        <v>60.5</v>
      </c>
      <c r="K116" s="134"/>
      <c r="L116" s="136" t="s">
        <v>778</v>
      </c>
      <c r="M116" s="137">
        <f t="shared" si="22"/>
        <v>508.1</v>
      </c>
      <c r="N116" s="135" t="e">
        <f>VLOOKUP(L116,#REF!,7,0)</f>
        <v>#REF!</v>
      </c>
      <c r="O116" s="138" t="e">
        <f t="shared" si="23"/>
        <v>#REF!</v>
      </c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spans="1:26" ht="17.25" customHeight="1" outlineLevel="1">
      <c r="A117" s="3"/>
      <c r="B117" s="142" t="s">
        <v>101</v>
      </c>
      <c r="C117" s="143"/>
      <c r="D117" s="144"/>
      <c r="E117" s="145"/>
      <c r="F117" s="145"/>
      <c r="G117" s="145"/>
      <c r="H117" s="145"/>
      <c r="I117" s="145"/>
      <c r="J117" s="145"/>
      <c r="K117" s="145"/>
      <c r="L117" s="146"/>
      <c r="M117" s="147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spans="1:26" ht="17.25" customHeight="1" outlineLevel="2">
      <c r="A118" s="148"/>
      <c r="B118" s="140" t="s">
        <v>686</v>
      </c>
      <c r="C118" s="130" t="s">
        <v>58</v>
      </c>
      <c r="D118" s="149" t="s">
        <v>525</v>
      </c>
      <c r="E118" s="141" t="s">
        <v>702</v>
      </c>
      <c r="F118" s="141" t="s">
        <v>703</v>
      </c>
      <c r="G118" s="141" t="s">
        <v>704</v>
      </c>
      <c r="H118" s="141" t="s">
        <v>705</v>
      </c>
      <c r="I118" s="141" t="s">
        <v>706</v>
      </c>
      <c r="J118" s="141" t="s">
        <v>707</v>
      </c>
      <c r="K118" s="141" t="s">
        <v>708</v>
      </c>
      <c r="L118" s="150"/>
      <c r="M118" s="151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</row>
    <row r="119" spans="1:26" ht="17.25" customHeight="1" outlineLevel="2">
      <c r="A119" s="3"/>
      <c r="B119" s="132" t="s">
        <v>779</v>
      </c>
      <c r="C119" s="133" t="s">
        <v>88</v>
      </c>
      <c r="D119" s="134">
        <v>407</v>
      </c>
      <c r="E119" s="134"/>
      <c r="F119" s="134"/>
      <c r="G119" s="134"/>
      <c r="H119" s="134"/>
      <c r="I119" s="134"/>
      <c r="J119" s="134"/>
      <c r="K119" s="134"/>
      <c r="L119" s="136" t="s">
        <v>103</v>
      </c>
      <c r="M119" s="137">
        <f t="shared" ref="M119:M158" si="24">D119</f>
        <v>407</v>
      </c>
      <c r="N119" s="135" t="e">
        <f>VLOOKUP(L119,#REF!,7,0)</f>
        <v>#REF!</v>
      </c>
      <c r="O119" s="138" t="e">
        <f t="shared" ref="O119:O158" si="25">N119*M119</f>
        <v>#REF!</v>
      </c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spans="1:26" ht="17.25" customHeight="1" outlineLevel="2">
      <c r="A120" s="3"/>
      <c r="B120" s="132" t="s">
        <v>779</v>
      </c>
      <c r="C120" s="133" t="s">
        <v>88</v>
      </c>
      <c r="D120" s="134">
        <f t="shared" ref="D120:D158" si="26">SUM(E120:K120)</f>
        <v>341</v>
      </c>
      <c r="E120" s="134"/>
      <c r="F120" s="134">
        <v>97</v>
      </c>
      <c r="G120" s="134">
        <v>69</v>
      </c>
      <c r="H120" s="134">
        <v>46</v>
      </c>
      <c r="I120" s="134">
        <v>81</v>
      </c>
      <c r="J120" s="134">
        <v>44</v>
      </c>
      <c r="K120" s="134">
        <v>4</v>
      </c>
      <c r="L120" s="136" t="s">
        <v>108</v>
      </c>
      <c r="M120" s="137">
        <f t="shared" si="24"/>
        <v>341</v>
      </c>
      <c r="N120" s="135" t="e">
        <f>VLOOKUP(L120,#REF!,7,0)</f>
        <v>#REF!</v>
      </c>
      <c r="O120" s="138" t="e">
        <f t="shared" si="25"/>
        <v>#REF!</v>
      </c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spans="1:26" ht="17.25" customHeight="1" outlineLevel="2">
      <c r="A121" s="3"/>
      <c r="B121" s="132" t="s">
        <v>780</v>
      </c>
      <c r="C121" s="133" t="s">
        <v>88</v>
      </c>
      <c r="D121" s="134">
        <f t="shared" si="26"/>
        <v>451</v>
      </c>
      <c r="E121" s="134"/>
      <c r="F121" s="134">
        <v>118</v>
      </c>
      <c r="G121" s="134">
        <v>93</v>
      </c>
      <c r="H121" s="134">
        <v>54</v>
      </c>
      <c r="I121" s="134">
        <v>108</v>
      </c>
      <c r="J121" s="134">
        <v>72</v>
      </c>
      <c r="K121" s="134">
        <v>6</v>
      </c>
      <c r="L121" s="136" t="s">
        <v>111</v>
      </c>
      <c r="M121" s="137">
        <f t="shared" si="24"/>
        <v>451</v>
      </c>
      <c r="N121" s="135" t="e">
        <f>VLOOKUP(L121,#REF!,7,0)</f>
        <v>#REF!</v>
      </c>
      <c r="O121" s="138" t="e">
        <f t="shared" si="25"/>
        <v>#REF!</v>
      </c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spans="1:26" ht="17.25" customHeight="1" outlineLevel="2">
      <c r="A122" s="3"/>
      <c r="B122" s="132" t="s">
        <v>781</v>
      </c>
      <c r="C122" s="133" t="s">
        <v>88</v>
      </c>
      <c r="D122" s="134">
        <f t="shared" si="26"/>
        <v>6</v>
      </c>
      <c r="E122" s="134"/>
      <c r="F122" s="134">
        <v>4</v>
      </c>
      <c r="G122" s="134"/>
      <c r="H122" s="134">
        <v>1</v>
      </c>
      <c r="I122" s="134">
        <v>1</v>
      </c>
      <c r="J122" s="134"/>
      <c r="K122" s="134"/>
      <c r="L122" s="136" t="s">
        <v>116</v>
      </c>
      <c r="M122" s="137">
        <f t="shared" si="24"/>
        <v>6</v>
      </c>
      <c r="N122" s="135" t="e">
        <f>VLOOKUP(L122,#REF!,7,0)</f>
        <v>#REF!</v>
      </c>
      <c r="O122" s="138" t="e">
        <f t="shared" si="25"/>
        <v>#REF!</v>
      </c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spans="1:26" ht="17.25" customHeight="1" outlineLevel="2">
      <c r="A123" s="3"/>
      <c r="B123" s="132" t="s">
        <v>782</v>
      </c>
      <c r="C123" s="133" t="s">
        <v>88</v>
      </c>
      <c r="D123" s="134">
        <f t="shared" si="26"/>
        <v>2</v>
      </c>
      <c r="E123" s="134"/>
      <c r="F123" s="134"/>
      <c r="G123" s="134"/>
      <c r="H123" s="134"/>
      <c r="I123" s="134">
        <v>2</v>
      </c>
      <c r="J123" s="134"/>
      <c r="K123" s="134"/>
      <c r="L123" s="136" t="s">
        <v>121</v>
      </c>
      <c r="M123" s="137">
        <f t="shared" si="24"/>
        <v>2</v>
      </c>
      <c r="N123" s="135" t="e">
        <f>VLOOKUP(L123,#REF!,7,0)</f>
        <v>#REF!</v>
      </c>
      <c r="O123" s="138" t="e">
        <f t="shared" si="25"/>
        <v>#REF!</v>
      </c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spans="1:26" ht="17.25" customHeight="1" outlineLevel="2">
      <c r="A124" s="3"/>
      <c r="B124" s="132" t="s">
        <v>783</v>
      </c>
      <c r="C124" s="133" t="s">
        <v>88</v>
      </c>
      <c r="D124" s="134">
        <f t="shared" si="26"/>
        <v>19</v>
      </c>
      <c r="E124" s="134"/>
      <c r="F124" s="134">
        <v>2</v>
      </c>
      <c r="G124" s="134">
        <v>2</v>
      </c>
      <c r="H124" s="134">
        <v>2</v>
      </c>
      <c r="I124" s="134">
        <v>12</v>
      </c>
      <c r="J124" s="134">
        <v>1</v>
      </c>
      <c r="K124" s="134"/>
      <c r="L124" s="136" t="s">
        <v>126</v>
      </c>
      <c r="M124" s="137">
        <f t="shared" si="24"/>
        <v>19</v>
      </c>
      <c r="N124" s="135" t="e">
        <f>VLOOKUP(L124,#REF!,7,0)</f>
        <v>#REF!</v>
      </c>
      <c r="O124" s="138" t="e">
        <f t="shared" si="25"/>
        <v>#REF!</v>
      </c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spans="1:26" ht="17.25" customHeight="1" outlineLevel="2">
      <c r="A125" s="3"/>
      <c r="B125" s="132" t="s">
        <v>784</v>
      </c>
      <c r="C125" s="133" t="s">
        <v>88</v>
      </c>
      <c r="D125" s="134">
        <f t="shared" si="26"/>
        <v>1</v>
      </c>
      <c r="E125" s="134"/>
      <c r="F125" s="134"/>
      <c r="G125" s="134"/>
      <c r="H125" s="134"/>
      <c r="I125" s="134"/>
      <c r="J125" s="134">
        <v>1</v>
      </c>
      <c r="K125" s="134"/>
      <c r="L125" s="136" t="s">
        <v>131</v>
      </c>
      <c r="M125" s="137">
        <f t="shared" si="24"/>
        <v>1</v>
      </c>
      <c r="N125" s="135" t="e">
        <f>VLOOKUP(L125,#REF!,7,0)</f>
        <v>#REF!</v>
      </c>
      <c r="O125" s="138" t="e">
        <f t="shared" si="25"/>
        <v>#REF!</v>
      </c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spans="1:26" ht="17.25" customHeight="1" outlineLevel="2">
      <c r="A126" s="3"/>
      <c r="B126" s="132" t="s">
        <v>785</v>
      </c>
      <c r="C126" s="133" t="s">
        <v>88</v>
      </c>
      <c r="D126" s="134">
        <f t="shared" si="26"/>
        <v>12</v>
      </c>
      <c r="E126" s="134"/>
      <c r="F126" s="134">
        <v>1</v>
      </c>
      <c r="G126" s="134"/>
      <c r="H126" s="134">
        <v>1</v>
      </c>
      <c r="I126" s="134">
        <v>8</v>
      </c>
      <c r="J126" s="134">
        <v>2</v>
      </c>
      <c r="K126" s="134"/>
      <c r="L126" s="136" t="s">
        <v>136</v>
      </c>
      <c r="M126" s="137">
        <f t="shared" si="24"/>
        <v>12</v>
      </c>
      <c r="N126" s="135" t="e">
        <f>VLOOKUP(L126,#REF!,7,0)</f>
        <v>#REF!</v>
      </c>
      <c r="O126" s="138" t="e">
        <f t="shared" si="25"/>
        <v>#REF!</v>
      </c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spans="1:26" ht="17.25" customHeight="1" outlineLevel="2">
      <c r="A127" s="3"/>
      <c r="B127" s="132" t="s">
        <v>786</v>
      </c>
      <c r="C127" s="133" t="s">
        <v>88</v>
      </c>
      <c r="D127" s="134">
        <f t="shared" si="26"/>
        <v>2</v>
      </c>
      <c r="E127" s="134"/>
      <c r="F127" s="134">
        <v>1</v>
      </c>
      <c r="G127" s="134"/>
      <c r="H127" s="134"/>
      <c r="I127" s="134">
        <v>1</v>
      </c>
      <c r="J127" s="134"/>
      <c r="K127" s="134"/>
      <c r="L127" s="136" t="s">
        <v>141</v>
      </c>
      <c r="M127" s="137">
        <f t="shared" si="24"/>
        <v>2</v>
      </c>
      <c r="N127" s="135" t="e">
        <f>VLOOKUP(L127,#REF!,7,0)</f>
        <v>#REF!</v>
      </c>
      <c r="O127" s="138" t="e">
        <f t="shared" si="25"/>
        <v>#REF!</v>
      </c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spans="1:26" ht="17.25" customHeight="1" outlineLevel="2">
      <c r="A128" s="3"/>
      <c r="B128" s="132" t="s">
        <v>787</v>
      </c>
      <c r="C128" s="133" t="s">
        <v>88</v>
      </c>
      <c r="D128" s="134">
        <f t="shared" si="26"/>
        <v>3</v>
      </c>
      <c r="E128" s="134"/>
      <c r="F128" s="134">
        <v>3</v>
      </c>
      <c r="G128" s="134"/>
      <c r="H128" s="134"/>
      <c r="I128" s="134"/>
      <c r="J128" s="134"/>
      <c r="K128" s="134"/>
      <c r="L128" s="136" t="s">
        <v>146</v>
      </c>
      <c r="M128" s="137">
        <f t="shared" si="24"/>
        <v>3</v>
      </c>
      <c r="N128" s="135" t="e">
        <f>VLOOKUP(L128,#REF!,7,0)</f>
        <v>#REF!</v>
      </c>
      <c r="O128" s="138" t="e">
        <f t="shared" si="25"/>
        <v>#REF!</v>
      </c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spans="1:26" ht="17.25" customHeight="1" outlineLevel="2">
      <c r="A129" s="3"/>
      <c r="B129" s="132" t="s">
        <v>788</v>
      </c>
      <c r="C129" s="133" t="s">
        <v>88</v>
      </c>
      <c r="D129" s="134">
        <f t="shared" si="26"/>
        <v>1</v>
      </c>
      <c r="E129" s="134"/>
      <c r="F129" s="134"/>
      <c r="G129" s="134"/>
      <c r="H129" s="134"/>
      <c r="I129" s="134"/>
      <c r="J129" s="134">
        <v>1</v>
      </c>
      <c r="K129" s="134"/>
      <c r="L129" s="136" t="s">
        <v>151</v>
      </c>
      <c r="M129" s="137">
        <f t="shared" si="24"/>
        <v>1</v>
      </c>
      <c r="N129" s="135" t="e">
        <f>VLOOKUP(L129,#REF!,7,0)</f>
        <v>#REF!</v>
      </c>
      <c r="O129" s="138" t="e">
        <f t="shared" si="25"/>
        <v>#REF!</v>
      </c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spans="1:26" ht="17.25" customHeight="1" outlineLevel="2">
      <c r="A130" s="3"/>
      <c r="B130" s="132" t="s">
        <v>789</v>
      </c>
      <c r="C130" s="133" t="s">
        <v>88</v>
      </c>
      <c r="D130" s="134">
        <f t="shared" si="26"/>
        <v>7</v>
      </c>
      <c r="E130" s="134"/>
      <c r="F130" s="134">
        <v>2</v>
      </c>
      <c r="G130" s="134">
        <v>3</v>
      </c>
      <c r="H130" s="134">
        <v>1</v>
      </c>
      <c r="I130" s="134"/>
      <c r="J130" s="134">
        <v>1</v>
      </c>
      <c r="K130" s="134"/>
      <c r="L130" s="136" t="s">
        <v>154</v>
      </c>
      <c r="M130" s="137">
        <f t="shared" si="24"/>
        <v>7</v>
      </c>
      <c r="N130" s="135" t="e">
        <f>VLOOKUP(L130,#REF!,7,0)</f>
        <v>#REF!</v>
      </c>
      <c r="O130" s="138" t="e">
        <f t="shared" si="25"/>
        <v>#REF!</v>
      </c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spans="1:26" ht="17.25" customHeight="1" outlineLevel="2">
      <c r="A131" s="3"/>
      <c r="B131" s="132" t="s">
        <v>790</v>
      </c>
      <c r="C131" s="133" t="s">
        <v>88</v>
      </c>
      <c r="D131" s="134">
        <f t="shared" si="26"/>
        <v>73</v>
      </c>
      <c r="E131" s="134"/>
      <c r="F131" s="134">
        <v>13</v>
      </c>
      <c r="G131" s="134">
        <v>8</v>
      </c>
      <c r="H131" s="134">
        <v>9</v>
      </c>
      <c r="I131" s="134">
        <v>21</v>
      </c>
      <c r="J131" s="134">
        <v>14</v>
      </c>
      <c r="K131" s="134">
        <v>8</v>
      </c>
      <c r="L131" s="136" t="s">
        <v>159</v>
      </c>
      <c r="M131" s="137">
        <f t="shared" si="24"/>
        <v>73</v>
      </c>
      <c r="N131" s="135" t="e">
        <f>VLOOKUP(L131,#REF!,7,0)</f>
        <v>#REF!</v>
      </c>
      <c r="O131" s="138" t="e">
        <f t="shared" si="25"/>
        <v>#REF!</v>
      </c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spans="1:26" ht="17.25" customHeight="1" outlineLevel="2">
      <c r="A132" s="3"/>
      <c r="B132" s="132" t="s">
        <v>791</v>
      </c>
      <c r="C132" s="133" t="s">
        <v>88</v>
      </c>
      <c r="D132" s="134">
        <f t="shared" si="26"/>
        <v>61</v>
      </c>
      <c r="E132" s="134"/>
      <c r="F132" s="134">
        <v>8</v>
      </c>
      <c r="G132" s="134">
        <v>8</v>
      </c>
      <c r="H132" s="134">
        <v>10</v>
      </c>
      <c r="I132" s="134">
        <v>12</v>
      </c>
      <c r="J132" s="134">
        <v>23</v>
      </c>
      <c r="K132" s="134"/>
      <c r="L132" s="136" t="s">
        <v>164</v>
      </c>
      <c r="M132" s="137">
        <f t="shared" si="24"/>
        <v>61</v>
      </c>
      <c r="N132" s="135" t="e">
        <f>VLOOKUP(L132,#REF!,7,0)</f>
        <v>#REF!</v>
      </c>
      <c r="O132" s="138" t="e">
        <f t="shared" si="25"/>
        <v>#REF!</v>
      </c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spans="1:26" ht="17.25" customHeight="1" outlineLevel="2">
      <c r="A133" s="3"/>
      <c r="B133" s="132" t="s">
        <v>792</v>
      </c>
      <c r="C133" s="133" t="s">
        <v>88</v>
      </c>
      <c r="D133" s="134">
        <f t="shared" si="26"/>
        <v>1</v>
      </c>
      <c r="E133" s="134"/>
      <c r="F133" s="134"/>
      <c r="G133" s="134"/>
      <c r="H133" s="134"/>
      <c r="I133" s="134">
        <v>1</v>
      </c>
      <c r="J133" s="134"/>
      <c r="K133" s="134"/>
      <c r="L133" s="136" t="s">
        <v>793</v>
      </c>
      <c r="M133" s="137">
        <f t="shared" si="24"/>
        <v>1</v>
      </c>
      <c r="N133" s="135" t="e">
        <f>VLOOKUP(L133,#REF!,7,0)</f>
        <v>#REF!</v>
      </c>
      <c r="O133" s="138" t="e">
        <f t="shared" si="25"/>
        <v>#REF!</v>
      </c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spans="1:26" ht="17.25" customHeight="1" outlineLevel="2">
      <c r="A134" s="3"/>
      <c r="B134" s="132" t="s">
        <v>794</v>
      </c>
      <c r="C134" s="133" t="s">
        <v>88</v>
      </c>
      <c r="D134" s="134">
        <f t="shared" si="26"/>
        <v>12</v>
      </c>
      <c r="E134" s="134">
        <v>2</v>
      </c>
      <c r="F134" s="134"/>
      <c r="G134" s="134"/>
      <c r="H134" s="134">
        <v>8</v>
      </c>
      <c r="I134" s="134">
        <v>2</v>
      </c>
      <c r="J134" s="134"/>
      <c r="K134" s="134"/>
      <c r="L134" s="136" t="s">
        <v>169</v>
      </c>
      <c r="M134" s="137">
        <f t="shared" si="24"/>
        <v>12</v>
      </c>
      <c r="N134" s="135" t="e">
        <f>VLOOKUP(L134,#REF!,7,0)</f>
        <v>#REF!</v>
      </c>
      <c r="O134" s="138" t="e">
        <f t="shared" si="25"/>
        <v>#REF!</v>
      </c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spans="1:26" ht="17.25" customHeight="1" outlineLevel="2">
      <c r="A135" s="3"/>
      <c r="B135" s="132" t="s">
        <v>795</v>
      </c>
      <c r="C135" s="133" t="s">
        <v>88</v>
      </c>
      <c r="D135" s="134">
        <f t="shared" si="26"/>
        <v>11</v>
      </c>
      <c r="E135" s="134"/>
      <c r="F135" s="134">
        <v>2</v>
      </c>
      <c r="G135" s="134">
        <v>2</v>
      </c>
      <c r="H135" s="134">
        <v>1</v>
      </c>
      <c r="I135" s="134">
        <v>3</v>
      </c>
      <c r="J135" s="134">
        <v>3</v>
      </c>
      <c r="K135" s="134"/>
      <c r="L135" s="136" t="s">
        <v>796</v>
      </c>
      <c r="M135" s="137">
        <f t="shared" si="24"/>
        <v>11</v>
      </c>
      <c r="N135" s="135" t="e">
        <f>VLOOKUP(L135,#REF!,7,0)</f>
        <v>#REF!</v>
      </c>
      <c r="O135" s="138" t="e">
        <f t="shared" si="25"/>
        <v>#REF!</v>
      </c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spans="1:26" ht="17.25" customHeight="1" outlineLevel="2">
      <c r="A136" s="3"/>
      <c r="B136" s="132" t="s">
        <v>797</v>
      </c>
      <c r="C136" s="133" t="s">
        <v>88</v>
      </c>
      <c r="D136" s="134">
        <f t="shared" si="26"/>
        <v>63</v>
      </c>
      <c r="E136" s="134">
        <v>14</v>
      </c>
      <c r="F136" s="134">
        <v>7</v>
      </c>
      <c r="G136" s="134">
        <v>19</v>
      </c>
      <c r="H136" s="134">
        <v>8</v>
      </c>
      <c r="I136" s="134">
        <v>7</v>
      </c>
      <c r="J136" s="134">
        <v>8</v>
      </c>
      <c r="K136" s="134"/>
      <c r="L136" s="136" t="s">
        <v>798</v>
      </c>
      <c r="M136" s="137">
        <f t="shared" si="24"/>
        <v>63</v>
      </c>
      <c r="N136" s="135" t="e">
        <f>VLOOKUP(L136,#REF!,7,0)</f>
        <v>#REF!</v>
      </c>
      <c r="O136" s="138" t="e">
        <f t="shared" si="25"/>
        <v>#REF!</v>
      </c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spans="1:26" ht="17.25" customHeight="1" outlineLevel="2">
      <c r="A137" s="3"/>
      <c r="B137" s="132" t="s">
        <v>799</v>
      </c>
      <c r="C137" s="133" t="s">
        <v>88</v>
      </c>
      <c r="D137" s="134">
        <f t="shared" si="26"/>
        <v>14</v>
      </c>
      <c r="E137" s="134"/>
      <c r="F137" s="134">
        <v>3</v>
      </c>
      <c r="G137" s="134">
        <v>3</v>
      </c>
      <c r="H137" s="134">
        <v>2</v>
      </c>
      <c r="I137" s="134"/>
      <c r="J137" s="134">
        <v>5</v>
      </c>
      <c r="K137" s="134">
        <v>1</v>
      </c>
      <c r="L137" s="136" t="s">
        <v>174</v>
      </c>
      <c r="M137" s="137">
        <f t="shared" si="24"/>
        <v>14</v>
      </c>
      <c r="N137" s="135" t="e">
        <f>VLOOKUP(L137,#REF!,7,0)</f>
        <v>#REF!</v>
      </c>
      <c r="O137" s="138" t="e">
        <f t="shared" si="25"/>
        <v>#REF!</v>
      </c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spans="1:26" ht="17.25" customHeight="1" outlineLevel="2">
      <c r="A138" s="3"/>
      <c r="B138" s="132" t="s">
        <v>800</v>
      </c>
      <c r="C138" s="133" t="s">
        <v>88</v>
      </c>
      <c r="D138" s="134">
        <f t="shared" si="26"/>
        <v>2</v>
      </c>
      <c r="E138" s="134"/>
      <c r="F138" s="134">
        <v>1</v>
      </c>
      <c r="G138" s="134"/>
      <c r="H138" s="134"/>
      <c r="I138" s="134">
        <v>1</v>
      </c>
      <c r="J138" s="134"/>
      <c r="K138" s="134"/>
      <c r="L138" s="136" t="s">
        <v>179</v>
      </c>
      <c r="M138" s="137">
        <f t="shared" si="24"/>
        <v>2</v>
      </c>
      <c r="N138" s="135" t="e">
        <f>VLOOKUP(L138,#REF!,7,0)</f>
        <v>#REF!</v>
      </c>
      <c r="O138" s="138" t="e">
        <f t="shared" si="25"/>
        <v>#REF!</v>
      </c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spans="1:26" ht="17.25" customHeight="1" outlineLevel="2">
      <c r="A139" s="3"/>
      <c r="B139" s="132" t="s">
        <v>801</v>
      </c>
      <c r="C139" s="133" t="s">
        <v>88</v>
      </c>
      <c r="D139" s="134">
        <f t="shared" si="26"/>
        <v>1</v>
      </c>
      <c r="E139" s="134"/>
      <c r="F139" s="134"/>
      <c r="G139" s="134"/>
      <c r="H139" s="134"/>
      <c r="I139" s="134">
        <v>1</v>
      </c>
      <c r="J139" s="134"/>
      <c r="K139" s="134"/>
      <c r="L139" s="136" t="s">
        <v>184</v>
      </c>
      <c r="M139" s="137">
        <f t="shared" si="24"/>
        <v>1</v>
      </c>
      <c r="N139" s="135" t="e">
        <f>VLOOKUP(L139,#REF!,7,0)</f>
        <v>#REF!</v>
      </c>
      <c r="O139" s="138" t="e">
        <f t="shared" si="25"/>
        <v>#REF!</v>
      </c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spans="1:26" ht="17.25" customHeight="1" outlineLevel="2">
      <c r="A140" s="3"/>
      <c r="B140" s="132" t="s">
        <v>802</v>
      </c>
      <c r="C140" s="133" t="s">
        <v>88</v>
      </c>
      <c r="D140" s="134">
        <f t="shared" si="26"/>
        <v>7</v>
      </c>
      <c r="E140" s="134"/>
      <c r="F140" s="134">
        <v>1</v>
      </c>
      <c r="G140" s="134">
        <v>1</v>
      </c>
      <c r="H140" s="134">
        <v>1</v>
      </c>
      <c r="I140" s="134">
        <v>2</v>
      </c>
      <c r="J140" s="134">
        <v>2</v>
      </c>
      <c r="K140" s="134"/>
      <c r="L140" s="136" t="s">
        <v>189</v>
      </c>
      <c r="M140" s="137">
        <f t="shared" si="24"/>
        <v>7</v>
      </c>
      <c r="N140" s="135" t="e">
        <f>VLOOKUP(L140,#REF!,7,0)</f>
        <v>#REF!</v>
      </c>
      <c r="O140" s="138" t="e">
        <f t="shared" si="25"/>
        <v>#REF!</v>
      </c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spans="1:26" ht="17.25" customHeight="1" outlineLevel="2">
      <c r="A141" s="3"/>
      <c r="B141" s="132" t="s">
        <v>803</v>
      </c>
      <c r="C141" s="133" t="s">
        <v>88</v>
      </c>
      <c r="D141" s="134">
        <f t="shared" si="26"/>
        <v>102</v>
      </c>
      <c r="E141" s="134"/>
      <c r="F141" s="134">
        <v>29</v>
      </c>
      <c r="G141" s="134">
        <v>20</v>
      </c>
      <c r="H141" s="134">
        <v>14</v>
      </c>
      <c r="I141" s="134">
        <v>29</v>
      </c>
      <c r="J141" s="134">
        <v>8</v>
      </c>
      <c r="K141" s="134">
        <v>2</v>
      </c>
      <c r="L141" s="136" t="s">
        <v>804</v>
      </c>
      <c r="M141" s="137">
        <f t="shared" si="24"/>
        <v>102</v>
      </c>
      <c r="N141" s="135" t="e">
        <f>VLOOKUP(L141,#REF!,7,0)</f>
        <v>#REF!</v>
      </c>
      <c r="O141" s="138" t="e">
        <f t="shared" si="25"/>
        <v>#REF!</v>
      </c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spans="1:26" ht="17.25" customHeight="1" outlineLevel="2">
      <c r="A142" s="3"/>
      <c r="B142" s="132" t="s">
        <v>755</v>
      </c>
      <c r="C142" s="133" t="s">
        <v>88</v>
      </c>
      <c r="D142" s="134">
        <f t="shared" si="26"/>
        <v>1</v>
      </c>
      <c r="E142" s="134"/>
      <c r="F142" s="134">
        <v>1</v>
      </c>
      <c r="G142" s="134"/>
      <c r="H142" s="134"/>
      <c r="I142" s="134"/>
      <c r="J142" s="134"/>
      <c r="K142" s="134"/>
      <c r="L142" s="136" t="s">
        <v>805</v>
      </c>
      <c r="M142" s="137">
        <f t="shared" si="24"/>
        <v>1</v>
      </c>
      <c r="N142" s="135" t="e">
        <f>VLOOKUP(L142,#REF!,7,0)</f>
        <v>#REF!</v>
      </c>
      <c r="O142" s="138" t="e">
        <f t="shared" si="25"/>
        <v>#REF!</v>
      </c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spans="1:26" ht="17.25" customHeight="1" outlineLevel="2">
      <c r="A143" s="3"/>
      <c r="B143" s="132" t="s">
        <v>806</v>
      </c>
      <c r="C143" s="133" t="s">
        <v>88</v>
      </c>
      <c r="D143" s="134">
        <f t="shared" si="26"/>
        <v>1</v>
      </c>
      <c r="E143" s="134"/>
      <c r="F143" s="134"/>
      <c r="G143" s="134"/>
      <c r="H143" s="134"/>
      <c r="I143" s="134">
        <v>1</v>
      </c>
      <c r="J143" s="134"/>
      <c r="K143" s="134"/>
      <c r="L143" s="136" t="s">
        <v>807</v>
      </c>
      <c r="M143" s="137">
        <f t="shared" si="24"/>
        <v>1</v>
      </c>
      <c r="N143" s="135" t="e">
        <f>VLOOKUP(L143,#REF!,7,0)</f>
        <v>#REF!</v>
      </c>
      <c r="O143" s="138" t="e">
        <f t="shared" si="25"/>
        <v>#REF!</v>
      </c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spans="1:26" ht="17.25" customHeight="1" outlineLevel="2">
      <c r="A144" s="3"/>
      <c r="B144" s="132" t="s">
        <v>808</v>
      </c>
      <c r="C144" s="133" t="s">
        <v>88</v>
      </c>
      <c r="D144" s="134">
        <f t="shared" si="26"/>
        <v>5</v>
      </c>
      <c r="E144" s="134"/>
      <c r="F144" s="134"/>
      <c r="G144" s="134"/>
      <c r="H144" s="134"/>
      <c r="I144" s="134">
        <v>1</v>
      </c>
      <c r="J144" s="134">
        <v>4</v>
      </c>
      <c r="K144" s="134"/>
      <c r="L144" s="136" t="s">
        <v>809</v>
      </c>
      <c r="M144" s="137">
        <f t="shared" si="24"/>
        <v>5</v>
      </c>
      <c r="N144" s="135" t="e">
        <f>VLOOKUP(L144,#REF!,7,0)</f>
        <v>#REF!</v>
      </c>
      <c r="O144" s="138" t="e">
        <f t="shared" si="25"/>
        <v>#REF!</v>
      </c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spans="1:26" ht="17.25" customHeight="1" outlineLevel="2">
      <c r="A145" s="3"/>
      <c r="B145" s="132" t="s">
        <v>810</v>
      </c>
      <c r="C145" s="133" t="s">
        <v>88</v>
      </c>
      <c r="D145" s="134">
        <f t="shared" si="26"/>
        <v>22</v>
      </c>
      <c r="E145" s="134">
        <v>3</v>
      </c>
      <c r="F145" s="134">
        <v>6</v>
      </c>
      <c r="G145" s="134">
        <v>4</v>
      </c>
      <c r="H145" s="134">
        <v>2</v>
      </c>
      <c r="I145" s="134">
        <v>4</v>
      </c>
      <c r="J145" s="134">
        <v>3</v>
      </c>
      <c r="K145" s="134"/>
      <c r="L145" s="136" t="s">
        <v>194</v>
      </c>
      <c r="M145" s="137">
        <f t="shared" si="24"/>
        <v>22</v>
      </c>
      <c r="N145" s="135" t="e">
        <f>VLOOKUP(L145,#REF!,7,0)</f>
        <v>#REF!</v>
      </c>
      <c r="O145" s="138" t="e">
        <f t="shared" si="25"/>
        <v>#REF!</v>
      </c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spans="1:26" ht="17.25" customHeight="1" outlineLevel="2">
      <c r="A146" s="3"/>
      <c r="B146" s="132" t="s">
        <v>811</v>
      </c>
      <c r="C146" s="133" t="s">
        <v>88</v>
      </c>
      <c r="D146" s="134">
        <f t="shared" si="26"/>
        <v>92</v>
      </c>
      <c r="E146" s="134"/>
      <c r="F146" s="134">
        <v>18</v>
      </c>
      <c r="G146" s="134">
        <v>24</v>
      </c>
      <c r="H146" s="134">
        <v>6</v>
      </c>
      <c r="I146" s="134">
        <v>23</v>
      </c>
      <c r="J146" s="134">
        <v>19</v>
      </c>
      <c r="K146" s="134">
        <v>2</v>
      </c>
      <c r="L146" s="136" t="s">
        <v>199</v>
      </c>
      <c r="M146" s="137">
        <f t="shared" si="24"/>
        <v>92</v>
      </c>
      <c r="N146" s="135" t="e">
        <f>VLOOKUP(L146,#REF!,7,0)</f>
        <v>#REF!</v>
      </c>
      <c r="O146" s="138" t="e">
        <f t="shared" si="25"/>
        <v>#REF!</v>
      </c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spans="1:26" ht="17.25" customHeight="1" outlineLevel="2">
      <c r="A147" s="3"/>
      <c r="B147" s="132" t="s">
        <v>812</v>
      </c>
      <c r="C147" s="133" t="s">
        <v>88</v>
      </c>
      <c r="D147" s="134">
        <f t="shared" si="26"/>
        <v>21</v>
      </c>
      <c r="E147" s="134"/>
      <c r="F147" s="134">
        <v>3</v>
      </c>
      <c r="G147" s="134">
        <v>2</v>
      </c>
      <c r="H147" s="134">
        <v>5</v>
      </c>
      <c r="I147" s="134">
        <v>10</v>
      </c>
      <c r="J147" s="134">
        <v>1</v>
      </c>
      <c r="K147" s="134"/>
      <c r="L147" s="136" t="s">
        <v>204</v>
      </c>
      <c r="M147" s="137">
        <f t="shared" si="24"/>
        <v>21</v>
      </c>
      <c r="N147" s="135" t="e">
        <f>VLOOKUP(L147,#REF!,7,0)</f>
        <v>#REF!</v>
      </c>
      <c r="O147" s="138" t="e">
        <f t="shared" si="25"/>
        <v>#REF!</v>
      </c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spans="1:26" ht="17.25" customHeight="1" outlineLevel="2">
      <c r="A148" s="3"/>
      <c r="B148" s="132" t="s">
        <v>813</v>
      </c>
      <c r="C148" s="133" t="s">
        <v>88</v>
      </c>
      <c r="D148" s="134">
        <f t="shared" si="26"/>
        <v>4</v>
      </c>
      <c r="E148" s="134"/>
      <c r="F148" s="134"/>
      <c r="G148" s="134"/>
      <c r="H148" s="134">
        <v>2</v>
      </c>
      <c r="I148" s="134">
        <v>2</v>
      </c>
      <c r="J148" s="134"/>
      <c r="K148" s="134"/>
      <c r="L148" s="136" t="s">
        <v>209</v>
      </c>
      <c r="M148" s="137">
        <f t="shared" si="24"/>
        <v>4</v>
      </c>
      <c r="N148" s="135" t="e">
        <f>VLOOKUP(L148,#REF!,7,0)</f>
        <v>#REF!</v>
      </c>
      <c r="O148" s="138" t="e">
        <f t="shared" si="25"/>
        <v>#REF!</v>
      </c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spans="1:26" ht="17.25" customHeight="1" outlineLevel="2">
      <c r="A149" s="3"/>
      <c r="B149" s="132" t="s">
        <v>814</v>
      </c>
      <c r="C149" s="133" t="s">
        <v>88</v>
      </c>
      <c r="D149" s="134">
        <f t="shared" si="26"/>
        <v>6</v>
      </c>
      <c r="E149" s="134"/>
      <c r="F149" s="134">
        <v>3</v>
      </c>
      <c r="G149" s="134"/>
      <c r="H149" s="134">
        <v>1</v>
      </c>
      <c r="I149" s="134">
        <v>2</v>
      </c>
      <c r="J149" s="134"/>
      <c r="K149" s="134"/>
      <c r="L149" s="136" t="s">
        <v>214</v>
      </c>
      <c r="M149" s="137">
        <f t="shared" si="24"/>
        <v>6</v>
      </c>
      <c r="N149" s="135" t="e">
        <f>VLOOKUP(L149,#REF!,7,0)</f>
        <v>#REF!</v>
      </c>
      <c r="O149" s="138" t="e">
        <f t="shared" si="25"/>
        <v>#REF!</v>
      </c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spans="1:26" ht="17.25" customHeight="1" outlineLevel="2">
      <c r="A150" s="3"/>
      <c r="B150" s="132" t="s">
        <v>815</v>
      </c>
      <c r="C150" s="133" t="s">
        <v>88</v>
      </c>
      <c r="D150" s="134">
        <f t="shared" si="26"/>
        <v>5</v>
      </c>
      <c r="E150" s="134"/>
      <c r="F150" s="134">
        <v>3</v>
      </c>
      <c r="G150" s="134"/>
      <c r="H150" s="134"/>
      <c r="I150" s="134">
        <v>2</v>
      </c>
      <c r="J150" s="134"/>
      <c r="K150" s="134"/>
      <c r="L150" s="136" t="s">
        <v>219</v>
      </c>
      <c r="M150" s="137">
        <f t="shared" si="24"/>
        <v>5</v>
      </c>
      <c r="N150" s="135" t="e">
        <f>VLOOKUP(L150,#REF!,7,0)</f>
        <v>#REF!</v>
      </c>
      <c r="O150" s="138" t="e">
        <f t="shared" si="25"/>
        <v>#REF!</v>
      </c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spans="1:26" ht="17.25" customHeight="1" outlineLevel="2">
      <c r="A151" s="3"/>
      <c r="B151" s="132" t="s">
        <v>816</v>
      </c>
      <c r="C151" s="133" t="s">
        <v>88</v>
      </c>
      <c r="D151" s="134">
        <f t="shared" si="26"/>
        <v>51</v>
      </c>
      <c r="E151" s="134"/>
      <c r="F151" s="134">
        <v>26</v>
      </c>
      <c r="G151" s="134">
        <v>5</v>
      </c>
      <c r="H151" s="134">
        <v>4</v>
      </c>
      <c r="I151" s="134">
        <v>5</v>
      </c>
      <c r="J151" s="134">
        <v>10</v>
      </c>
      <c r="K151" s="134">
        <v>1</v>
      </c>
      <c r="L151" s="136" t="s">
        <v>224</v>
      </c>
      <c r="M151" s="137">
        <f t="shared" si="24"/>
        <v>51</v>
      </c>
      <c r="N151" s="135" t="e">
        <f>VLOOKUP(L151,#REF!,7,0)</f>
        <v>#REF!</v>
      </c>
      <c r="O151" s="138" t="e">
        <f t="shared" si="25"/>
        <v>#REF!</v>
      </c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spans="1:26" ht="17.25" customHeight="1" outlineLevel="2">
      <c r="A152" s="3"/>
      <c r="B152" s="132" t="s">
        <v>817</v>
      </c>
      <c r="C152" s="133" t="s">
        <v>88</v>
      </c>
      <c r="D152" s="134">
        <f t="shared" si="26"/>
        <v>7</v>
      </c>
      <c r="E152" s="134"/>
      <c r="F152" s="134"/>
      <c r="G152" s="134"/>
      <c r="H152" s="134"/>
      <c r="I152" s="134"/>
      <c r="J152" s="134">
        <v>7</v>
      </c>
      <c r="K152" s="134"/>
      <c r="L152" s="136" t="s">
        <v>229</v>
      </c>
      <c r="M152" s="137">
        <f t="shared" si="24"/>
        <v>7</v>
      </c>
      <c r="N152" s="135" t="e">
        <f>VLOOKUP(L152,#REF!,7,0)</f>
        <v>#REF!</v>
      </c>
      <c r="O152" s="138" t="e">
        <f t="shared" si="25"/>
        <v>#REF!</v>
      </c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spans="1:26" ht="17.25" customHeight="1" outlineLevel="2">
      <c r="A153" s="3"/>
      <c r="B153" s="132" t="s">
        <v>818</v>
      </c>
      <c r="C153" s="133" t="s">
        <v>88</v>
      </c>
      <c r="D153" s="134">
        <f t="shared" si="26"/>
        <v>8</v>
      </c>
      <c r="E153" s="134"/>
      <c r="F153" s="134">
        <v>1</v>
      </c>
      <c r="G153" s="134"/>
      <c r="H153" s="134">
        <v>1</v>
      </c>
      <c r="I153" s="134">
        <v>6</v>
      </c>
      <c r="J153" s="134"/>
      <c r="K153" s="134"/>
      <c r="L153" s="136" t="s">
        <v>234</v>
      </c>
      <c r="M153" s="137">
        <f t="shared" si="24"/>
        <v>8</v>
      </c>
      <c r="N153" s="135" t="e">
        <f>VLOOKUP(L153,#REF!,7,0)</f>
        <v>#REF!</v>
      </c>
      <c r="O153" s="138" t="e">
        <f t="shared" si="25"/>
        <v>#REF!</v>
      </c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spans="1:26" ht="17.25" customHeight="1" outlineLevel="2">
      <c r="A154" s="3"/>
      <c r="B154" s="132" t="s">
        <v>819</v>
      </c>
      <c r="C154" s="133" t="s">
        <v>88</v>
      </c>
      <c r="D154" s="134">
        <f t="shared" si="26"/>
        <v>1</v>
      </c>
      <c r="E154" s="134"/>
      <c r="F154" s="134">
        <v>1</v>
      </c>
      <c r="G154" s="134"/>
      <c r="H154" s="134"/>
      <c r="I154" s="134"/>
      <c r="J154" s="134"/>
      <c r="K154" s="134"/>
      <c r="L154" s="136" t="s">
        <v>239</v>
      </c>
      <c r="M154" s="137">
        <f t="shared" si="24"/>
        <v>1</v>
      </c>
      <c r="N154" s="135" t="e">
        <f>VLOOKUP(L154,#REF!,7,0)</f>
        <v>#REF!</v>
      </c>
      <c r="O154" s="138" t="e">
        <f t="shared" si="25"/>
        <v>#REF!</v>
      </c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spans="1:26" ht="17.25" customHeight="1" outlineLevel="2">
      <c r="A155" s="3"/>
      <c r="B155" s="132" t="s">
        <v>820</v>
      </c>
      <c r="C155" s="133" t="s">
        <v>88</v>
      </c>
      <c r="D155" s="134">
        <f t="shared" si="26"/>
        <v>98</v>
      </c>
      <c r="E155" s="134"/>
      <c r="F155" s="134">
        <v>20</v>
      </c>
      <c r="G155" s="134">
        <v>34</v>
      </c>
      <c r="H155" s="134">
        <v>15</v>
      </c>
      <c r="I155" s="134">
        <v>13</v>
      </c>
      <c r="J155" s="134">
        <v>16</v>
      </c>
      <c r="K155" s="134"/>
      <c r="L155" s="136" t="s">
        <v>244</v>
      </c>
      <c r="M155" s="137">
        <f t="shared" si="24"/>
        <v>98</v>
      </c>
      <c r="N155" s="135" t="e">
        <f>VLOOKUP(L155,#REF!,7,0)</f>
        <v>#REF!</v>
      </c>
      <c r="O155" s="138" t="e">
        <f t="shared" si="25"/>
        <v>#REF!</v>
      </c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spans="1:26" ht="17.25" customHeight="1" outlineLevel="2">
      <c r="A156" s="3"/>
      <c r="B156" s="132" t="s">
        <v>821</v>
      </c>
      <c r="C156" s="133" t="s">
        <v>88</v>
      </c>
      <c r="D156" s="134">
        <f t="shared" si="26"/>
        <v>9</v>
      </c>
      <c r="E156" s="134">
        <v>2</v>
      </c>
      <c r="F156" s="134">
        <v>1</v>
      </c>
      <c r="G156" s="134">
        <v>2</v>
      </c>
      <c r="H156" s="134">
        <v>1</v>
      </c>
      <c r="I156" s="134">
        <v>2</v>
      </c>
      <c r="J156" s="134">
        <v>1</v>
      </c>
      <c r="K156" s="134"/>
      <c r="L156" s="136" t="s">
        <v>249</v>
      </c>
      <c r="M156" s="137">
        <f t="shared" si="24"/>
        <v>9</v>
      </c>
      <c r="N156" s="135" t="e">
        <f>VLOOKUP(L156,#REF!,7,0)</f>
        <v>#REF!</v>
      </c>
      <c r="O156" s="138" t="e">
        <f t="shared" si="25"/>
        <v>#REF!</v>
      </c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spans="1:26" ht="17.25" customHeight="1" outlineLevel="2">
      <c r="A157" s="3"/>
      <c r="B157" s="132" t="s">
        <v>822</v>
      </c>
      <c r="C157" s="133" t="s">
        <v>88</v>
      </c>
      <c r="D157" s="134">
        <f t="shared" si="26"/>
        <v>6</v>
      </c>
      <c r="E157" s="134"/>
      <c r="F157" s="134">
        <v>3</v>
      </c>
      <c r="G157" s="134"/>
      <c r="H157" s="134">
        <v>1</v>
      </c>
      <c r="I157" s="134">
        <v>2</v>
      </c>
      <c r="J157" s="134"/>
      <c r="K157" s="134"/>
      <c r="L157" s="136" t="s">
        <v>254</v>
      </c>
      <c r="M157" s="137">
        <f t="shared" si="24"/>
        <v>6</v>
      </c>
      <c r="N157" s="135" t="e">
        <f>VLOOKUP(L157,#REF!,7,0)</f>
        <v>#REF!</v>
      </c>
      <c r="O157" s="138" t="e">
        <f t="shared" si="25"/>
        <v>#REF!</v>
      </c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spans="1:26" ht="17.25" customHeight="1" outlineLevel="2">
      <c r="A158" s="3"/>
      <c r="B158" s="132" t="s">
        <v>823</v>
      </c>
      <c r="C158" s="133" t="s">
        <v>88</v>
      </c>
      <c r="D158" s="134">
        <f t="shared" si="26"/>
        <v>15</v>
      </c>
      <c r="E158" s="134"/>
      <c r="F158" s="134">
        <v>2</v>
      </c>
      <c r="G158" s="134">
        <v>2</v>
      </c>
      <c r="H158" s="134">
        <v>2</v>
      </c>
      <c r="I158" s="134">
        <v>6</v>
      </c>
      <c r="J158" s="134">
        <v>3</v>
      </c>
      <c r="K158" s="134"/>
      <c r="L158" s="136" t="s">
        <v>259</v>
      </c>
      <c r="M158" s="137">
        <f t="shared" si="24"/>
        <v>15</v>
      </c>
      <c r="N158" s="135" t="e">
        <f>VLOOKUP(L158,#REF!,7,0)</f>
        <v>#REF!</v>
      </c>
      <c r="O158" s="138" t="e">
        <f t="shared" si="25"/>
        <v>#REF!</v>
      </c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spans="1:26" ht="17.25" customHeight="1" outlineLevel="1">
      <c r="A159" s="3"/>
      <c r="B159" s="142" t="s">
        <v>824</v>
      </c>
      <c r="C159" s="143"/>
      <c r="D159" s="144"/>
      <c r="E159" s="145"/>
      <c r="F159" s="145"/>
      <c r="G159" s="145"/>
      <c r="H159" s="145"/>
      <c r="I159" s="145"/>
      <c r="J159" s="145"/>
      <c r="K159" s="145"/>
      <c r="L159" s="146"/>
      <c r="M159" s="147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spans="1:26" ht="17.25" customHeight="1" outlineLevel="2">
      <c r="A160" s="148"/>
      <c r="B160" s="140" t="s">
        <v>686</v>
      </c>
      <c r="C160" s="130" t="s">
        <v>58</v>
      </c>
      <c r="D160" s="149" t="s">
        <v>525</v>
      </c>
      <c r="E160" s="141" t="s">
        <v>702</v>
      </c>
      <c r="F160" s="141" t="s">
        <v>703</v>
      </c>
      <c r="G160" s="141" t="s">
        <v>704</v>
      </c>
      <c r="H160" s="141" t="s">
        <v>705</v>
      </c>
      <c r="I160" s="141" t="s">
        <v>706</v>
      </c>
      <c r="J160" s="141" t="s">
        <v>707</v>
      </c>
      <c r="K160" s="141" t="s">
        <v>708</v>
      </c>
      <c r="L160" s="136"/>
      <c r="M160" s="137"/>
      <c r="N160" s="135"/>
      <c r="O160" s="138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2"/>
    </row>
    <row r="161" spans="1:26" ht="17.25" customHeight="1" outlineLevel="2">
      <c r="A161" s="3"/>
      <c r="B161" s="132" t="s">
        <v>543</v>
      </c>
      <c r="C161" s="133" t="s">
        <v>88</v>
      </c>
      <c r="D161" s="134">
        <f>SUM(E161:K161)</f>
        <v>451</v>
      </c>
      <c r="E161" s="134"/>
      <c r="F161" s="134">
        <v>118</v>
      </c>
      <c r="G161" s="134">
        <v>93</v>
      </c>
      <c r="H161" s="134">
        <v>54</v>
      </c>
      <c r="I161" s="134">
        <v>108</v>
      </c>
      <c r="J161" s="134">
        <v>72</v>
      </c>
      <c r="K161" s="134">
        <v>6</v>
      </c>
      <c r="L161" s="136" t="s">
        <v>825</v>
      </c>
      <c r="M161" s="137">
        <f>D161</f>
        <v>451</v>
      </c>
      <c r="N161" s="135" t="e">
        <f>VLOOKUP(L161,#REF!,7,0)</f>
        <v>#REF!</v>
      </c>
      <c r="O161" s="138" t="e">
        <f>N161*M161</f>
        <v>#REF!</v>
      </c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spans="1:26" ht="17.25" customHeight="1" outlineLevel="1">
      <c r="A162" s="3"/>
      <c r="B162" s="142" t="s">
        <v>826</v>
      </c>
      <c r="C162" s="143"/>
      <c r="D162" s="144"/>
      <c r="E162" s="145"/>
      <c r="F162" s="145"/>
      <c r="G162" s="145"/>
      <c r="H162" s="145"/>
      <c r="I162" s="145"/>
      <c r="J162" s="145"/>
      <c r="K162" s="145"/>
      <c r="L162" s="146"/>
      <c r="M162" s="147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spans="1:26" ht="17.25" customHeight="1" outlineLevel="2">
      <c r="A163" s="148"/>
      <c r="B163" s="140" t="s">
        <v>686</v>
      </c>
      <c r="C163" s="130" t="s">
        <v>58</v>
      </c>
      <c r="D163" s="149" t="s">
        <v>525</v>
      </c>
      <c r="E163" s="141" t="s">
        <v>702</v>
      </c>
      <c r="F163" s="141" t="s">
        <v>703</v>
      </c>
      <c r="G163" s="141" t="s">
        <v>704</v>
      </c>
      <c r="H163" s="141" t="s">
        <v>705</v>
      </c>
      <c r="I163" s="141" t="s">
        <v>706</v>
      </c>
      <c r="J163" s="141" t="s">
        <v>707</v>
      </c>
      <c r="K163" s="141" t="s">
        <v>708</v>
      </c>
      <c r="L163" s="150"/>
      <c r="M163" s="151"/>
      <c r="N163" s="152"/>
      <c r="O163" s="152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2"/>
    </row>
    <row r="164" spans="1:26" ht="17.25" customHeight="1" outlineLevel="2">
      <c r="A164" s="3"/>
      <c r="B164" s="132" t="s">
        <v>633</v>
      </c>
      <c r="C164" s="133" t="s">
        <v>88</v>
      </c>
      <c r="D164" s="134">
        <f t="shared" ref="D164:D178" si="27">SUM(E164:K164)</f>
        <v>4</v>
      </c>
      <c r="E164" s="134">
        <v>4</v>
      </c>
      <c r="F164" s="134"/>
      <c r="G164" s="134"/>
      <c r="H164" s="134"/>
      <c r="I164" s="134"/>
      <c r="J164" s="134"/>
      <c r="K164" s="134"/>
      <c r="L164" s="136" t="s">
        <v>827</v>
      </c>
      <c r="M164" s="137">
        <f t="shared" ref="M164:M178" si="28">D164</f>
        <v>4</v>
      </c>
      <c r="N164" s="135" t="e">
        <f>VLOOKUP(L164,#REF!,7,0)</f>
        <v>#REF!</v>
      </c>
      <c r="O164" s="138" t="e">
        <f t="shared" ref="O164:O178" si="29">N164*M164</f>
        <v>#REF!</v>
      </c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spans="1:26" ht="17.25" customHeight="1" outlineLevel="2">
      <c r="A165" s="3"/>
      <c r="B165" s="132" t="s">
        <v>433</v>
      </c>
      <c r="C165" s="133" t="s">
        <v>88</v>
      </c>
      <c r="D165" s="134">
        <f t="shared" si="27"/>
        <v>4</v>
      </c>
      <c r="E165" s="134">
        <v>4</v>
      </c>
      <c r="F165" s="134"/>
      <c r="G165" s="134"/>
      <c r="H165" s="134"/>
      <c r="I165" s="134"/>
      <c r="J165" s="134"/>
      <c r="K165" s="134"/>
      <c r="L165" s="136" t="s">
        <v>828</v>
      </c>
      <c r="M165" s="137">
        <f t="shared" si="28"/>
        <v>4</v>
      </c>
      <c r="N165" s="135" t="e">
        <f>VLOOKUP(L165,#REF!,7,0)</f>
        <v>#REF!</v>
      </c>
      <c r="O165" s="138" t="e">
        <f t="shared" si="29"/>
        <v>#REF!</v>
      </c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spans="1:26" ht="17.25" customHeight="1" outlineLevel="2">
      <c r="A166" s="3"/>
      <c r="B166" s="132" t="s">
        <v>663</v>
      </c>
      <c r="C166" s="133" t="s">
        <v>88</v>
      </c>
      <c r="D166" s="134">
        <f t="shared" si="27"/>
        <v>2</v>
      </c>
      <c r="E166" s="134">
        <v>2</v>
      </c>
      <c r="F166" s="134"/>
      <c r="G166" s="134"/>
      <c r="H166" s="134"/>
      <c r="I166" s="134"/>
      <c r="J166" s="134"/>
      <c r="K166" s="134"/>
      <c r="L166" s="136" t="s">
        <v>829</v>
      </c>
      <c r="M166" s="137">
        <f t="shared" si="28"/>
        <v>2</v>
      </c>
      <c r="N166" s="135" t="e">
        <f>VLOOKUP(L166,#REF!,7,0)</f>
        <v>#REF!</v>
      </c>
      <c r="O166" s="138" t="e">
        <f t="shared" si="29"/>
        <v>#REF!</v>
      </c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spans="1:26" ht="17.25" customHeight="1" outlineLevel="2">
      <c r="A167" s="3"/>
      <c r="B167" s="132" t="s">
        <v>550</v>
      </c>
      <c r="C167" s="133" t="s">
        <v>88</v>
      </c>
      <c r="D167" s="134">
        <f t="shared" si="27"/>
        <v>7</v>
      </c>
      <c r="E167" s="134">
        <v>2</v>
      </c>
      <c r="F167" s="134">
        <v>1</v>
      </c>
      <c r="G167" s="134">
        <v>1</v>
      </c>
      <c r="H167" s="134">
        <v>1</v>
      </c>
      <c r="I167" s="134">
        <v>1</v>
      </c>
      <c r="J167" s="134">
        <v>1</v>
      </c>
      <c r="K167" s="134"/>
      <c r="L167" s="136" t="s">
        <v>830</v>
      </c>
      <c r="M167" s="137">
        <f t="shared" si="28"/>
        <v>7</v>
      </c>
      <c r="N167" s="135" t="e">
        <f>VLOOKUP(L167,#REF!,7,0)</f>
        <v>#REF!</v>
      </c>
      <c r="O167" s="138" t="e">
        <f t="shared" si="29"/>
        <v>#REF!</v>
      </c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spans="1:26" ht="17.25" customHeight="1" outlineLevel="2">
      <c r="A168" s="3"/>
      <c r="B168" s="132" t="s">
        <v>600</v>
      </c>
      <c r="C168" s="133" t="s">
        <v>88</v>
      </c>
      <c r="D168" s="134">
        <f t="shared" si="27"/>
        <v>1</v>
      </c>
      <c r="E168" s="134">
        <v>1</v>
      </c>
      <c r="F168" s="134"/>
      <c r="G168" s="134"/>
      <c r="H168" s="134"/>
      <c r="I168" s="134"/>
      <c r="J168" s="134"/>
      <c r="K168" s="134"/>
      <c r="L168" s="136" t="s">
        <v>831</v>
      </c>
      <c r="M168" s="137">
        <f t="shared" si="28"/>
        <v>1</v>
      </c>
      <c r="N168" s="135" t="e">
        <f>VLOOKUP(L168,#REF!,7,0)</f>
        <v>#REF!</v>
      </c>
      <c r="O168" s="138" t="e">
        <f t="shared" si="29"/>
        <v>#REF!</v>
      </c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spans="1:26" ht="17.25" customHeight="1" outlineLevel="2">
      <c r="A169" s="3"/>
      <c r="B169" s="132" t="s">
        <v>545</v>
      </c>
      <c r="C169" s="133" t="s">
        <v>88</v>
      </c>
      <c r="D169" s="134">
        <f t="shared" si="27"/>
        <v>4</v>
      </c>
      <c r="E169" s="134">
        <v>4</v>
      </c>
      <c r="F169" s="134"/>
      <c r="G169" s="134"/>
      <c r="H169" s="134"/>
      <c r="I169" s="134"/>
      <c r="J169" s="134"/>
      <c r="K169" s="134"/>
      <c r="L169" s="136" t="s">
        <v>832</v>
      </c>
      <c r="M169" s="137">
        <f t="shared" si="28"/>
        <v>4</v>
      </c>
      <c r="N169" s="135" t="e">
        <f>VLOOKUP(L169,#REF!,7,0)</f>
        <v>#REF!</v>
      </c>
      <c r="O169" s="138" t="e">
        <f t="shared" si="29"/>
        <v>#REF!</v>
      </c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spans="1:26" ht="17.25" customHeight="1" outlineLevel="2">
      <c r="A170" s="3"/>
      <c r="B170" s="132" t="s">
        <v>650</v>
      </c>
      <c r="C170" s="133" t="s">
        <v>88</v>
      </c>
      <c r="D170" s="134">
        <f t="shared" si="27"/>
        <v>2</v>
      </c>
      <c r="E170" s="134">
        <v>2</v>
      </c>
      <c r="F170" s="134"/>
      <c r="G170" s="134"/>
      <c r="H170" s="134"/>
      <c r="I170" s="134"/>
      <c r="J170" s="134"/>
      <c r="K170" s="134"/>
      <c r="L170" s="136" t="s">
        <v>833</v>
      </c>
      <c r="M170" s="137">
        <f t="shared" si="28"/>
        <v>2</v>
      </c>
      <c r="N170" s="135" t="e">
        <f>VLOOKUP(L170,#REF!,7,0)</f>
        <v>#REF!</v>
      </c>
      <c r="O170" s="138" t="e">
        <f t="shared" si="29"/>
        <v>#REF!</v>
      </c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spans="1:26" ht="17.25" customHeight="1" outlineLevel="2">
      <c r="A171" s="3"/>
      <c r="B171" s="132" t="s">
        <v>608</v>
      </c>
      <c r="C171" s="133" t="s">
        <v>88</v>
      </c>
      <c r="D171" s="134">
        <f t="shared" si="27"/>
        <v>2</v>
      </c>
      <c r="E171" s="134">
        <v>2</v>
      </c>
      <c r="F171" s="134"/>
      <c r="G171" s="134"/>
      <c r="H171" s="134"/>
      <c r="I171" s="134"/>
      <c r="J171" s="134"/>
      <c r="K171" s="134"/>
      <c r="L171" s="136" t="s">
        <v>834</v>
      </c>
      <c r="M171" s="137">
        <f t="shared" si="28"/>
        <v>2</v>
      </c>
      <c r="N171" s="135" t="e">
        <f>VLOOKUP(L171,#REF!,7,0)</f>
        <v>#REF!</v>
      </c>
      <c r="O171" s="138" t="e">
        <f t="shared" si="29"/>
        <v>#REF!</v>
      </c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spans="1:26" ht="17.25" customHeight="1" outlineLevel="2">
      <c r="A172" s="3"/>
      <c r="B172" s="132" t="s">
        <v>600</v>
      </c>
      <c r="C172" s="133" t="s">
        <v>88</v>
      </c>
      <c r="D172" s="134">
        <f t="shared" si="27"/>
        <v>1</v>
      </c>
      <c r="E172" s="134">
        <v>1</v>
      </c>
      <c r="F172" s="134"/>
      <c r="G172" s="134"/>
      <c r="H172" s="134"/>
      <c r="I172" s="134"/>
      <c r="J172" s="134"/>
      <c r="K172" s="134"/>
      <c r="L172" s="136" t="s">
        <v>835</v>
      </c>
      <c r="M172" s="137">
        <f t="shared" si="28"/>
        <v>1</v>
      </c>
      <c r="N172" s="135" t="e">
        <f>VLOOKUP(L172,#REF!,7,0)</f>
        <v>#REF!</v>
      </c>
      <c r="O172" s="138" t="e">
        <f t="shared" si="29"/>
        <v>#REF!</v>
      </c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spans="1:26" ht="17.25" customHeight="1" outlineLevel="2">
      <c r="A173" s="3"/>
      <c r="B173" s="132" t="s">
        <v>836</v>
      </c>
      <c r="C173" s="133" t="s">
        <v>88</v>
      </c>
      <c r="D173" s="134">
        <f t="shared" si="27"/>
        <v>1</v>
      </c>
      <c r="E173" s="134">
        <v>1</v>
      </c>
      <c r="F173" s="134"/>
      <c r="G173" s="134"/>
      <c r="H173" s="134"/>
      <c r="I173" s="134"/>
      <c r="J173" s="134"/>
      <c r="K173" s="134"/>
      <c r="L173" s="136" t="s">
        <v>837</v>
      </c>
      <c r="M173" s="137">
        <f t="shared" si="28"/>
        <v>1</v>
      </c>
      <c r="N173" s="135" t="e">
        <f>VLOOKUP(L173,#REF!,7,0)</f>
        <v>#REF!</v>
      </c>
      <c r="O173" s="138" t="e">
        <f t="shared" si="29"/>
        <v>#REF!</v>
      </c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spans="1:26" ht="17.25" customHeight="1" outlineLevel="2">
      <c r="A174" s="3"/>
      <c r="B174" s="132" t="s">
        <v>633</v>
      </c>
      <c r="C174" s="133" t="s">
        <v>88</v>
      </c>
      <c r="D174" s="134">
        <f t="shared" si="27"/>
        <v>1</v>
      </c>
      <c r="E174" s="134">
        <v>1</v>
      </c>
      <c r="F174" s="134"/>
      <c r="G174" s="134"/>
      <c r="H174" s="134"/>
      <c r="I174" s="134"/>
      <c r="J174" s="134"/>
      <c r="K174" s="134"/>
      <c r="L174" s="136" t="s">
        <v>838</v>
      </c>
      <c r="M174" s="137">
        <f t="shared" si="28"/>
        <v>1</v>
      </c>
      <c r="N174" s="135" t="e">
        <f>VLOOKUP(L174,#REF!,7,0)</f>
        <v>#REF!</v>
      </c>
      <c r="O174" s="138" t="e">
        <f t="shared" si="29"/>
        <v>#REF!</v>
      </c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spans="1:26" ht="17.25" customHeight="1" outlineLevel="2">
      <c r="A175" s="3"/>
      <c r="B175" s="132" t="s">
        <v>677</v>
      </c>
      <c r="C175" s="133" t="s">
        <v>88</v>
      </c>
      <c r="D175" s="134">
        <f t="shared" si="27"/>
        <v>1</v>
      </c>
      <c r="E175" s="134">
        <v>1</v>
      </c>
      <c r="F175" s="134"/>
      <c r="G175" s="134"/>
      <c r="H175" s="134"/>
      <c r="I175" s="134"/>
      <c r="J175" s="134"/>
      <c r="K175" s="134"/>
      <c r="L175" s="136" t="s">
        <v>839</v>
      </c>
      <c r="M175" s="137">
        <f t="shared" si="28"/>
        <v>1</v>
      </c>
      <c r="N175" s="135" t="e">
        <f>VLOOKUP(L175,#REF!,7,0)</f>
        <v>#REF!</v>
      </c>
      <c r="O175" s="138" t="e">
        <f t="shared" si="29"/>
        <v>#REF!</v>
      </c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spans="1:26" ht="17.25" customHeight="1" outlineLevel="2">
      <c r="A176" s="3"/>
      <c r="B176" s="132" t="s">
        <v>840</v>
      </c>
      <c r="C176" s="133" t="s">
        <v>88</v>
      </c>
      <c r="D176" s="134">
        <f t="shared" si="27"/>
        <v>1</v>
      </c>
      <c r="E176" s="134">
        <v>1</v>
      </c>
      <c r="F176" s="134"/>
      <c r="G176" s="134"/>
      <c r="H176" s="134"/>
      <c r="I176" s="134"/>
      <c r="J176" s="134"/>
      <c r="K176" s="134"/>
      <c r="L176" s="136" t="s">
        <v>841</v>
      </c>
      <c r="M176" s="137">
        <f t="shared" si="28"/>
        <v>1</v>
      </c>
      <c r="N176" s="135" t="e">
        <f>VLOOKUP(L176,#REF!,7,0)</f>
        <v>#REF!</v>
      </c>
      <c r="O176" s="138" t="e">
        <f t="shared" si="29"/>
        <v>#REF!</v>
      </c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spans="1:26" ht="17.25" customHeight="1" outlineLevel="2">
      <c r="A177" s="3"/>
      <c r="B177" s="132" t="s">
        <v>678</v>
      </c>
      <c r="C177" s="133" t="s">
        <v>88</v>
      </c>
      <c r="D177" s="134">
        <f t="shared" si="27"/>
        <v>1</v>
      </c>
      <c r="E177" s="134">
        <v>1</v>
      </c>
      <c r="F177" s="134"/>
      <c r="G177" s="134"/>
      <c r="H177" s="134"/>
      <c r="I177" s="134"/>
      <c r="J177" s="134"/>
      <c r="K177" s="134"/>
      <c r="L177" s="136" t="s">
        <v>842</v>
      </c>
      <c r="M177" s="137">
        <f t="shared" si="28"/>
        <v>1</v>
      </c>
      <c r="N177" s="135" t="e">
        <f>VLOOKUP(L177,#REF!,7,0)</f>
        <v>#REF!</v>
      </c>
      <c r="O177" s="138" t="e">
        <f t="shared" si="29"/>
        <v>#REF!</v>
      </c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spans="1:26" ht="17.25" customHeight="1" outlineLevel="2">
      <c r="A178" s="3"/>
      <c r="B178" s="132" t="s">
        <v>651</v>
      </c>
      <c r="C178" s="133" t="s">
        <v>88</v>
      </c>
      <c r="D178" s="134">
        <f t="shared" si="27"/>
        <v>1</v>
      </c>
      <c r="E178" s="134">
        <v>1</v>
      </c>
      <c r="F178" s="134"/>
      <c r="G178" s="134"/>
      <c r="H178" s="134"/>
      <c r="I178" s="134"/>
      <c r="J178" s="134"/>
      <c r="K178" s="134"/>
      <c r="L178" s="136" t="s">
        <v>843</v>
      </c>
      <c r="M178" s="137">
        <f t="shared" si="28"/>
        <v>1</v>
      </c>
      <c r="N178" s="135" t="e">
        <f>VLOOKUP(L178,#REF!,7,0)</f>
        <v>#REF!</v>
      </c>
      <c r="O178" s="138" t="e">
        <f t="shared" si="29"/>
        <v>#REF!</v>
      </c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spans="1:26" ht="17.25" customHeight="1" outlineLevel="1">
      <c r="A179" s="3"/>
      <c r="B179" s="116"/>
      <c r="C179" s="117"/>
      <c r="D179" s="118"/>
      <c r="E179" s="119"/>
      <c r="F179" s="119"/>
      <c r="G179" s="119"/>
      <c r="H179" s="119"/>
      <c r="I179" s="119"/>
      <c r="J179" s="119"/>
      <c r="K179" s="116"/>
      <c r="L179" s="120"/>
      <c r="M179" s="121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spans="1:26" ht="17.25" customHeight="1">
      <c r="A180" s="3"/>
      <c r="B180" s="123" t="s">
        <v>844</v>
      </c>
      <c r="C180" s="124"/>
      <c r="D180" s="125"/>
      <c r="E180" s="126"/>
      <c r="F180" s="126"/>
      <c r="G180" s="126"/>
      <c r="H180" s="126"/>
      <c r="I180" s="126"/>
      <c r="J180" s="126"/>
      <c r="K180" s="126"/>
      <c r="L180" s="127"/>
      <c r="M180" s="128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spans="1:26" ht="17.25" customHeight="1" outlineLevel="1">
      <c r="A181" s="3"/>
      <c r="B181" s="116"/>
      <c r="C181" s="117"/>
      <c r="D181" s="118"/>
      <c r="E181" s="119"/>
      <c r="F181" s="119"/>
      <c r="G181" s="119"/>
      <c r="H181" s="119"/>
      <c r="I181" s="119"/>
      <c r="J181" s="119"/>
      <c r="K181" s="116"/>
      <c r="L181" s="120"/>
      <c r="M181" s="121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spans="1:26" ht="17.25" customHeight="1" outlineLevel="1">
      <c r="A182" s="3"/>
      <c r="B182" s="140" t="s">
        <v>686</v>
      </c>
      <c r="C182" s="130" t="s">
        <v>58</v>
      </c>
      <c r="D182" s="131" t="s">
        <v>525</v>
      </c>
      <c r="E182" s="141" t="s">
        <v>702</v>
      </c>
      <c r="F182" s="141" t="s">
        <v>703</v>
      </c>
      <c r="G182" s="141" t="s">
        <v>704</v>
      </c>
      <c r="H182" s="141" t="s">
        <v>705</v>
      </c>
      <c r="I182" s="141" t="s">
        <v>706</v>
      </c>
      <c r="J182" s="141" t="s">
        <v>707</v>
      </c>
      <c r="K182" s="141" t="s">
        <v>708</v>
      </c>
      <c r="L182" s="120"/>
      <c r="M182" s="121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spans="1:26" ht="17.25" customHeight="1" outlineLevel="1">
      <c r="A183" s="3"/>
      <c r="B183" s="132" t="s">
        <v>570</v>
      </c>
      <c r="C183" s="133" t="s">
        <v>88</v>
      </c>
      <c r="D183" s="134">
        <f t="shared" ref="D183:D185" si="30">SUM(E183:K183)</f>
        <v>1</v>
      </c>
      <c r="E183" s="134"/>
      <c r="F183" s="134"/>
      <c r="G183" s="134"/>
      <c r="H183" s="134"/>
      <c r="I183" s="134"/>
      <c r="J183" s="134"/>
      <c r="K183" s="134">
        <v>1</v>
      </c>
      <c r="L183" s="136" t="s">
        <v>845</v>
      </c>
      <c r="M183" s="137">
        <f t="shared" ref="M183:M185" si="31">D183</f>
        <v>1</v>
      </c>
      <c r="N183" s="135" t="e">
        <f>VLOOKUP(L183,#REF!,7,0)</f>
        <v>#REF!</v>
      </c>
      <c r="O183" s="138" t="e">
        <f t="shared" ref="O183:O185" si="32">N183*M183</f>
        <v>#REF!</v>
      </c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spans="1:26" ht="17.25" customHeight="1" outlineLevel="1">
      <c r="A184" s="3"/>
      <c r="B184" s="132" t="s">
        <v>548</v>
      </c>
      <c r="C184" s="133" t="s">
        <v>88</v>
      </c>
      <c r="D184" s="134">
        <f t="shared" si="30"/>
        <v>1</v>
      </c>
      <c r="E184" s="134">
        <v>1</v>
      </c>
      <c r="F184" s="134"/>
      <c r="G184" s="134"/>
      <c r="H184" s="134"/>
      <c r="I184" s="134"/>
      <c r="J184" s="134"/>
      <c r="K184" s="134"/>
      <c r="L184" s="136" t="s">
        <v>846</v>
      </c>
      <c r="M184" s="137">
        <f t="shared" si="31"/>
        <v>1</v>
      </c>
      <c r="N184" s="135" t="e">
        <f>VLOOKUP(L184,#REF!,7,0)</f>
        <v>#REF!</v>
      </c>
      <c r="O184" s="138" t="e">
        <f t="shared" si="32"/>
        <v>#REF!</v>
      </c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spans="1:26" ht="17.25" customHeight="1" outlineLevel="1">
      <c r="A185" s="3"/>
      <c r="B185" s="132" t="s">
        <v>570</v>
      </c>
      <c r="C185" s="133" t="s">
        <v>88</v>
      </c>
      <c r="D185" s="134">
        <f t="shared" si="30"/>
        <v>1</v>
      </c>
      <c r="E185" s="134">
        <v>1</v>
      </c>
      <c r="F185" s="134"/>
      <c r="G185" s="134"/>
      <c r="H185" s="134"/>
      <c r="I185" s="134"/>
      <c r="J185" s="134"/>
      <c r="K185" s="134"/>
      <c r="L185" s="136" t="s">
        <v>847</v>
      </c>
      <c r="M185" s="137">
        <f t="shared" si="31"/>
        <v>1</v>
      </c>
      <c r="N185" s="135" t="e">
        <f>VLOOKUP(L185,#REF!,7,0)</f>
        <v>#REF!</v>
      </c>
      <c r="O185" s="138" t="e">
        <f t="shared" si="32"/>
        <v>#REF!</v>
      </c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spans="1:26" ht="17.25" customHeight="1" outlineLevel="1">
      <c r="A186" s="3"/>
      <c r="B186" s="116"/>
      <c r="C186" s="117"/>
      <c r="D186" s="118"/>
      <c r="E186" s="119"/>
      <c r="F186" s="119"/>
      <c r="G186" s="119"/>
      <c r="H186" s="119"/>
      <c r="I186" s="119"/>
      <c r="J186" s="119"/>
      <c r="K186" s="116"/>
      <c r="L186" s="120"/>
      <c r="M186" s="121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spans="1:26" ht="17.25" customHeight="1">
      <c r="A187" s="3"/>
      <c r="B187" s="123" t="s">
        <v>848</v>
      </c>
      <c r="C187" s="124"/>
      <c r="D187" s="125"/>
      <c r="E187" s="126"/>
      <c r="F187" s="126"/>
      <c r="G187" s="126"/>
      <c r="H187" s="126"/>
      <c r="I187" s="126"/>
      <c r="J187" s="126"/>
      <c r="K187" s="126"/>
      <c r="L187" s="127"/>
      <c r="M187" s="128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spans="1:26" ht="17.25" customHeight="1" outlineLevel="1">
      <c r="A188" s="3"/>
      <c r="B188" s="116"/>
      <c r="C188" s="117"/>
      <c r="D188" s="118"/>
      <c r="E188" s="119"/>
      <c r="F188" s="119"/>
      <c r="G188" s="119"/>
      <c r="H188" s="119"/>
      <c r="I188" s="119"/>
      <c r="J188" s="119"/>
      <c r="K188" s="116"/>
      <c r="L188" s="120"/>
      <c r="M188" s="121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spans="1:26" ht="17.25" customHeight="1" outlineLevel="1">
      <c r="A189" s="3"/>
      <c r="B189" s="142" t="s">
        <v>27</v>
      </c>
      <c r="C189" s="143"/>
      <c r="D189" s="144"/>
      <c r="E189" s="145"/>
      <c r="F189" s="145"/>
      <c r="G189" s="145"/>
      <c r="H189" s="145"/>
      <c r="I189" s="145"/>
      <c r="J189" s="145"/>
      <c r="K189" s="145"/>
      <c r="L189" s="146"/>
      <c r="M189" s="147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spans="1:26" ht="17.25" customHeight="1" outlineLevel="2">
      <c r="A190" s="148"/>
      <c r="B190" s="140" t="s">
        <v>686</v>
      </c>
      <c r="C190" s="130" t="s">
        <v>58</v>
      </c>
      <c r="D190" s="149" t="s">
        <v>525</v>
      </c>
      <c r="E190" s="141" t="s">
        <v>702</v>
      </c>
      <c r="F190" s="141" t="s">
        <v>703</v>
      </c>
      <c r="G190" s="141" t="s">
        <v>704</v>
      </c>
      <c r="H190" s="141" t="s">
        <v>705</v>
      </c>
      <c r="I190" s="141" t="s">
        <v>706</v>
      </c>
      <c r="J190" s="141" t="s">
        <v>707</v>
      </c>
      <c r="K190" s="141" t="s">
        <v>708</v>
      </c>
      <c r="L190" s="150"/>
      <c r="M190" s="151"/>
      <c r="N190" s="152"/>
      <c r="O190" s="152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2"/>
    </row>
    <row r="191" spans="1:26" ht="17.25" customHeight="1" outlineLevel="2">
      <c r="A191" s="3"/>
      <c r="B191" s="132" t="s">
        <v>672</v>
      </c>
      <c r="C191" s="133" t="s">
        <v>88</v>
      </c>
      <c r="D191" s="134">
        <f t="shared" ref="D191:D196" si="33">SUM(E191:K191)</f>
        <v>4</v>
      </c>
      <c r="E191" s="134">
        <v>1</v>
      </c>
      <c r="F191" s="134">
        <v>3</v>
      </c>
      <c r="G191" s="134">
        <v>0</v>
      </c>
      <c r="H191" s="134">
        <v>0</v>
      </c>
      <c r="I191" s="134">
        <v>0</v>
      </c>
      <c r="J191" s="134">
        <v>0</v>
      </c>
      <c r="K191" s="134">
        <v>0</v>
      </c>
      <c r="L191" s="136" t="s">
        <v>849</v>
      </c>
      <c r="M191" s="137">
        <f t="shared" ref="M191:M196" si="34">D191</f>
        <v>4</v>
      </c>
      <c r="N191" s="135" t="e">
        <f>VLOOKUP(L191,#REF!,7,0)</f>
        <v>#REF!</v>
      </c>
      <c r="O191" s="138" t="e">
        <f t="shared" ref="O191:O196" si="35">N191*M191</f>
        <v>#REF!</v>
      </c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spans="1:26" ht="17.25" customHeight="1" outlineLevel="2">
      <c r="A192" s="3"/>
      <c r="B192" s="132" t="s">
        <v>620</v>
      </c>
      <c r="C192" s="133" t="s">
        <v>88</v>
      </c>
      <c r="D192" s="134">
        <f t="shared" si="33"/>
        <v>45</v>
      </c>
      <c r="E192" s="134">
        <v>9</v>
      </c>
      <c r="F192" s="134">
        <v>6</v>
      </c>
      <c r="G192" s="134">
        <v>5</v>
      </c>
      <c r="H192" s="134">
        <v>9</v>
      </c>
      <c r="I192" s="134">
        <v>7</v>
      </c>
      <c r="J192" s="134">
        <v>9</v>
      </c>
      <c r="K192" s="134">
        <v>0</v>
      </c>
      <c r="L192" s="136" t="s">
        <v>850</v>
      </c>
      <c r="M192" s="137">
        <f t="shared" si="34"/>
        <v>45</v>
      </c>
      <c r="N192" s="135" t="e">
        <f>VLOOKUP(L192,#REF!,7,0)</f>
        <v>#REF!</v>
      </c>
      <c r="O192" s="138" t="e">
        <f t="shared" si="35"/>
        <v>#REF!</v>
      </c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spans="1:26" ht="17.25" customHeight="1" outlineLevel="2">
      <c r="A193" s="3"/>
      <c r="B193" s="132" t="s">
        <v>606</v>
      </c>
      <c r="C193" s="133" t="s">
        <v>88</v>
      </c>
      <c r="D193" s="134">
        <f t="shared" si="33"/>
        <v>86</v>
      </c>
      <c r="E193" s="134">
        <v>10</v>
      </c>
      <c r="F193" s="134">
        <v>23</v>
      </c>
      <c r="G193" s="134">
        <v>14</v>
      </c>
      <c r="H193" s="134">
        <v>13</v>
      </c>
      <c r="I193" s="134">
        <v>13</v>
      </c>
      <c r="J193" s="134">
        <v>13</v>
      </c>
      <c r="K193" s="134">
        <v>0</v>
      </c>
      <c r="L193" s="136" t="s">
        <v>851</v>
      </c>
      <c r="M193" s="137">
        <f t="shared" si="34"/>
        <v>86</v>
      </c>
      <c r="N193" s="135" t="e">
        <f>VLOOKUP(L193,#REF!,7,0)</f>
        <v>#REF!</v>
      </c>
      <c r="O193" s="138" t="e">
        <f t="shared" si="35"/>
        <v>#REF!</v>
      </c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spans="1:26" ht="17.25" customHeight="1" outlineLevel="2">
      <c r="A194" s="3"/>
      <c r="B194" s="132" t="s">
        <v>619</v>
      </c>
      <c r="C194" s="133" t="s">
        <v>88</v>
      </c>
      <c r="D194" s="134">
        <f t="shared" si="33"/>
        <v>51</v>
      </c>
      <c r="E194" s="134">
        <v>9</v>
      </c>
      <c r="F194" s="134">
        <v>12</v>
      </c>
      <c r="G194" s="134">
        <v>5</v>
      </c>
      <c r="H194" s="134">
        <v>5</v>
      </c>
      <c r="I194" s="134">
        <v>12</v>
      </c>
      <c r="J194" s="134">
        <v>8</v>
      </c>
      <c r="K194" s="134">
        <v>0</v>
      </c>
      <c r="L194" s="136" t="s">
        <v>852</v>
      </c>
      <c r="M194" s="137">
        <f t="shared" si="34"/>
        <v>51</v>
      </c>
      <c r="N194" s="135" t="e">
        <f>VLOOKUP(L194,#REF!,7,0)</f>
        <v>#REF!</v>
      </c>
      <c r="O194" s="138" t="e">
        <f t="shared" si="35"/>
        <v>#REF!</v>
      </c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spans="1:26" ht="17.25" customHeight="1" outlineLevel="2">
      <c r="A195" s="3"/>
      <c r="B195" s="132" t="s">
        <v>611</v>
      </c>
      <c r="C195" s="133" t="s">
        <v>88</v>
      </c>
      <c r="D195" s="134">
        <f t="shared" si="33"/>
        <v>69</v>
      </c>
      <c r="E195" s="134">
        <v>7</v>
      </c>
      <c r="F195" s="134">
        <v>15</v>
      </c>
      <c r="G195" s="134">
        <v>13</v>
      </c>
      <c r="H195" s="134">
        <v>12</v>
      </c>
      <c r="I195" s="134">
        <v>11</v>
      </c>
      <c r="J195" s="134">
        <v>11</v>
      </c>
      <c r="K195" s="134">
        <v>0</v>
      </c>
      <c r="L195" s="136" t="s">
        <v>853</v>
      </c>
      <c r="M195" s="137">
        <f t="shared" si="34"/>
        <v>69</v>
      </c>
      <c r="N195" s="135" t="e">
        <f>VLOOKUP(L195,#REF!,7,0)</f>
        <v>#REF!</v>
      </c>
      <c r="O195" s="138" t="e">
        <f t="shared" si="35"/>
        <v>#REF!</v>
      </c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spans="1:26" ht="17.25" customHeight="1" outlineLevel="2">
      <c r="A196" s="3"/>
      <c r="B196" s="132" t="s">
        <v>542</v>
      </c>
      <c r="C196" s="133" t="s">
        <v>697</v>
      </c>
      <c r="D196" s="134">
        <f t="shared" si="33"/>
        <v>970</v>
      </c>
      <c r="E196" s="134">
        <v>162</v>
      </c>
      <c r="F196" s="134">
        <v>228</v>
      </c>
      <c r="G196" s="134">
        <v>150</v>
      </c>
      <c r="H196" s="134">
        <v>128</v>
      </c>
      <c r="I196" s="134">
        <v>165</v>
      </c>
      <c r="J196" s="134">
        <v>137</v>
      </c>
      <c r="K196" s="134">
        <v>0</v>
      </c>
      <c r="L196" s="136" t="s">
        <v>854</v>
      </c>
      <c r="M196" s="137">
        <f t="shared" si="34"/>
        <v>970</v>
      </c>
      <c r="N196" s="135" t="e">
        <f>VLOOKUP(L196,#REF!,7,0)</f>
        <v>#REF!</v>
      </c>
      <c r="O196" s="138" t="e">
        <f t="shared" si="35"/>
        <v>#REF!</v>
      </c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spans="1:26" ht="17.25" customHeight="1" outlineLevel="1">
      <c r="A197" s="3"/>
      <c r="B197" s="142" t="s">
        <v>855</v>
      </c>
      <c r="C197" s="143"/>
      <c r="D197" s="144"/>
      <c r="E197" s="145"/>
      <c r="F197" s="145"/>
      <c r="G197" s="145"/>
      <c r="H197" s="145"/>
      <c r="I197" s="145"/>
      <c r="J197" s="145"/>
      <c r="K197" s="145"/>
      <c r="L197" s="146"/>
      <c r="M197" s="147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spans="1:26" ht="17.25" customHeight="1" outlineLevel="2">
      <c r="A198" s="148"/>
      <c r="B198" s="140" t="s">
        <v>686</v>
      </c>
      <c r="C198" s="130" t="s">
        <v>58</v>
      </c>
      <c r="D198" s="149" t="s">
        <v>525</v>
      </c>
      <c r="E198" s="141" t="s">
        <v>702</v>
      </c>
      <c r="F198" s="141" t="s">
        <v>703</v>
      </c>
      <c r="G198" s="141" t="s">
        <v>704</v>
      </c>
      <c r="H198" s="141" t="s">
        <v>705</v>
      </c>
      <c r="I198" s="141" t="s">
        <v>706</v>
      </c>
      <c r="J198" s="141" t="s">
        <v>707</v>
      </c>
      <c r="K198" s="141" t="s">
        <v>708</v>
      </c>
      <c r="L198" s="150"/>
      <c r="M198" s="151"/>
      <c r="N198" s="152"/>
      <c r="O198" s="152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2"/>
    </row>
    <row r="199" spans="1:26" ht="17.25" customHeight="1" outlineLevel="2">
      <c r="A199" s="3"/>
      <c r="B199" s="132" t="s">
        <v>648</v>
      </c>
      <c r="C199" s="133" t="s">
        <v>88</v>
      </c>
      <c r="D199" s="134">
        <v>6</v>
      </c>
      <c r="E199" s="134"/>
      <c r="F199" s="134"/>
      <c r="G199" s="134"/>
      <c r="H199" s="134"/>
      <c r="I199" s="134"/>
      <c r="J199" s="134"/>
      <c r="K199" s="134"/>
      <c r="L199" s="136" t="s">
        <v>856</v>
      </c>
      <c r="M199" s="137">
        <f t="shared" ref="M199:M200" si="36">D199</f>
        <v>6</v>
      </c>
      <c r="N199" s="135" t="e">
        <f>VLOOKUP(L199,#REF!,7,0)</f>
        <v>#REF!</v>
      </c>
      <c r="O199" s="138" t="e">
        <f t="shared" ref="O199:O200" si="37">N199*M199</f>
        <v>#REF!</v>
      </c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spans="1:26" ht="17.25" customHeight="1" outlineLevel="2">
      <c r="A200" s="3"/>
      <c r="B200" s="132" t="s">
        <v>595</v>
      </c>
      <c r="C200" s="133" t="s">
        <v>88</v>
      </c>
      <c r="D200" s="134">
        <v>157</v>
      </c>
      <c r="E200" s="134"/>
      <c r="F200" s="134"/>
      <c r="G200" s="134"/>
      <c r="H200" s="134"/>
      <c r="I200" s="134"/>
      <c r="J200" s="134"/>
      <c r="K200" s="134"/>
      <c r="L200" s="136" t="s">
        <v>857</v>
      </c>
      <c r="M200" s="137">
        <f t="shared" si="36"/>
        <v>157</v>
      </c>
      <c r="N200" s="135" t="e">
        <f>VLOOKUP(L200,#REF!,7,0)</f>
        <v>#REF!</v>
      </c>
      <c r="O200" s="138" t="e">
        <f t="shared" si="37"/>
        <v>#REF!</v>
      </c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spans="1:26" ht="17.25" customHeight="1" outlineLevel="1">
      <c r="A201" s="3"/>
      <c r="B201" s="142" t="s">
        <v>858</v>
      </c>
      <c r="C201" s="143"/>
      <c r="D201" s="144"/>
      <c r="E201" s="145"/>
      <c r="F201" s="145"/>
      <c r="G201" s="145"/>
      <c r="H201" s="145"/>
      <c r="I201" s="145"/>
      <c r="J201" s="145"/>
      <c r="K201" s="145"/>
      <c r="L201" s="146"/>
      <c r="M201" s="147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spans="1:26" ht="17.25" customHeight="1" outlineLevel="2">
      <c r="A202" s="148"/>
      <c r="B202" s="140" t="s">
        <v>686</v>
      </c>
      <c r="C202" s="130" t="s">
        <v>58</v>
      </c>
      <c r="D202" s="149" t="s">
        <v>525</v>
      </c>
      <c r="E202" s="141" t="s">
        <v>702</v>
      </c>
      <c r="F202" s="141" t="s">
        <v>703</v>
      </c>
      <c r="G202" s="141" t="s">
        <v>704</v>
      </c>
      <c r="H202" s="141" t="s">
        <v>705</v>
      </c>
      <c r="I202" s="141" t="s">
        <v>706</v>
      </c>
      <c r="J202" s="141" t="s">
        <v>707</v>
      </c>
      <c r="K202" s="141" t="s">
        <v>708</v>
      </c>
      <c r="L202" s="150"/>
      <c r="M202" s="151"/>
      <c r="N202" s="152"/>
      <c r="O202" s="152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2"/>
    </row>
    <row r="203" spans="1:26" ht="17.25" customHeight="1" outlineLevel="2">
      <c r="A203" s="3"/>
      <c r="B203" s="132" t="s">
        <v>617</v>
      </c>
      <c r="C203" s="133" t="s">
        <v>88</v>
      </c>
      <c r="D203" s="134">
        <v>59</v>
      </c>
      <c r="E203" s="134"/>
      <c r="F203" s="134"/>
      <c r="G203" s="134"/>
      <c r="H203" s="134"/>
      <c r="I203" s="134"/>
      <c r="J203" s="134"/>
      <c r="K203" s="134"/>
      <c r="L203" s="136" t="s">
        <v>859</v>
      </c>
      <c r="M203" s="137">
        <f t="shared" ref="M203:M205" si="38">D203</f>
        <v>59</v>
      </c>
      <c r="N203" s="135" t="e">
        <f>VLOOKUP(L203,#REF!,7,0)</f>
        <v>#REF!</v>
      </c>
      <c r="O203" s="138" t="e">
        <f t="shared" ref="O203:O205" si="39">N203*M203</f>
        <v>#REF!</v>
      </c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spans="1:26" ht="17.25" customHeight="1" outlineLevel="2">
      <c r="A204" s="3"/>
      <c r="B204" s="132" t="s">
        <v>557</v>
      </c>
      <c r="C204" s="133" t="s">
        <v>88</v>
      </c>
      <c r="D204" s="134">
        <v>59</v>
      </c>
      <c r="E204" s="134"/>
      <c r="F204" s="134"/>
      <c r="G204" s="134"/>
      <c r="H204" s="134"/>
      <c r="I204" s="134"/>
      <c r="J204" s="134"/>
      <c r="K204" s="134"/>
      <c r="L204" s="136" t="s">
        <v>860</v>
      </c>
      <c r="M204" s="137">
        <f t="shared" si="38"/>
        <v>59</v>
      </c>
      <c r="N204" s="135" t="e">
        <f>VLOOKUP(L204,#REF!,7,0)</f>
        <v>#REF!</v>
      </c>
      <c r="O204" s="138" t="e">
        <f t="shared" si="39"/>
        <v>#REF!</v>
      </c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spans="1:26" ht="17.25" customHeight="1" outlineLevel="2">
      <c r="A205" s="3"/>
      <c r="B205" s="132" t="s">
        <v>639</v>
      </c>
      <c r="C205" s="133" t="s">
        <v>88</v>
      </c>
      <c r="D205" s="134">
        <v>59</v>
      </c>
      <c r="E205" s="134"/>
      <c r="F205" s="134"/>
      <c r="G205" s="134"/>
      <c r="H205" s="134"/>
      <c r="I205" s="134"/>
      <c r="J205" s="134"/>
      <c r="K205" s="134"/>
      <c r="L205" s="136" t="s">
        <v>861</v>
      </c>
      <c r="M205" s="137">
        <f t="shared" si="38"/>
        <v>59</v>
      </c>
      <c r="N205" s="135" t="e">
        <f>VLOOKUP(L205,#REF!,7,0)</f>
        <v>#REF!</v>
      </c>
      <c r="O205" s="138" t="e">
        <f t="shared" si="39"/>
        <v>#REF!</v>
      </c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spans="1:26" ht="17.25" customHeight="1" outlineLevel="1">
      <c r="A206" s="3"/>
      <c r="B206" s="142" t="s">
        <v>731</v>
      </c>
      <c r="C206" s="143"/>
      <c r="D206" s="144"/>
      <c r="E206" s="145"/>
      <c r="F206" s="145"/>
      <c r="G206" s="145"/>
      <c r="H206" s="145"/>
      <c r="I206" s="145"/>
      <c r="J206" s="145"/>
      <c r="K206" s="145"/>
      <c r="L206" s="146"/>
      <c r="M206" s="147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spans="1:26" ht="17.25" customHeight="1" outlineLevel="2">
      <c r="A207" s="148"/>
      <c r="B207" s="140" t="s">
        <v>686</v>
      </c>
      <c r="C207" s="130" t="s">
        <v>58</v>
      </c>
      <c r="D207" s="149" t="s">
        <v>525</v>
      </c>
      <c r="E207" s="141" t="s">
        <v>702</v>
      </c>
      <c r="F207" s="141" t="s">
        <v>703</v>
      </c>
      <c r="G207" s="141" t="s">
        <v>704</v>
      </c>
      <c r="H207" s="141" t="s">
        <v>705</v>
      </c>
      <c r="I207" s="141" t="s">
        <v>706</v>
      </c>
      <c r="J207" s="141" t="s">
        <v>707</v>
      </c>
      <c r="K207" s="141" t="s">
        <v>708</v>
      </c>
      <c r="L207" s="150"/>
      <c r="M207" s="151"/>
      <c r="N207" s="152"/>
      <c r="O207" s="152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2"/>
    </row>
    <row r="208" spans="1:26" ht="17.25" customHeight="1" outlineLevel="2">
      <c r="A208" s="3"/>
      <c r="B208" s="132" t="s">
        <v>589</v>
      </c>
      <c r="C208" s="133" t="s">
        <v>697</v>
      </c>
      <c r="D208" s="134">
        <v>970</v>
      </c>
      <c r="E208" s="134"/>
      <c r="F208" s="134"/>
      <c r="G208" s="134"/>
      <c r="H208" s="134"/>
      <c r="I208" s="134"/>
      <c r="J208" s="134"/>
      <c r="K208" s="134"/>
      <c r="L208" s="136" t="s">
        <v>862</v>
      </c>
      <c r="M208" s="137">
        <f t="shared" ref="M208:M210" si="40">D208</f>
        <v>970</v>
      </c>
      <c r="N208" s="135" t="e">
        <f>VLOOKUP(L208,#REF!,7,0)</f>
        <v>#REF!</v>
      </c>
      <c r="O208" s="138" t="e">
        <f t="shared" ref="O208:O210" si="41">N208*M208</f>
        <v>#REF!</v>
      </c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spans="1:26" ht="17.25" customHeight="1" outlineLevel="2">
      <c r="A209" s="3"/>
      <c r="B209" s="132" t="s">
        <v>588</v>
      </c>
      <c r="C209" s="133" t="s">
        <v>697</v>
      </c>
      <c r="D209" s="134">
        <v>970</v>
      </c>
      <c r="E209" s="134"/>
      <c r="F209" s="134"/>
      <c r="G209" s="134"/>
      <c r="H209" s="134"/>
      <c r="I209" s="134"/>
      <c r="J209" s="134"/>
      <c r="K209" s="134"/>
      <c r="L209" s="136" t="s">
        <v>863</v>
      </c>
      <c r="M209" s="137">
        <f t="shared" si="40"/>
        <v>970</v>
      </c>
      <c r="N209" s="135" t="e">
        <f>VLOOKUP(L209,#REF!,7,0)</f>
        <v>#REF!</v>
      </c>
      <c r="O209" s="138" t="e">
        <f t="shared" si="41"/>
        <v>#REF!</v>
      </c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spans="1:26" ht="17.25" customHeight="1" outlineLevel="2">
      <c r="A210" s="3"/>
      <c r="B210" s="132" t="s">
        <v>590</v>
      </c>
      <c r="C210" s="133" t="s">
        <v>697</v>
      </c>
      <c r="D210" s="134">
        <v>970</v>
      </c>
      <c r="E210" s="134"/>
      <c r="F210" s="134"/>
      <c r="G210" s="134"/>
      <c r="H210" s="134"/>
      <c r="I210" s="134"/>
      <c r="J210" s="134"/>
      <c r="K210" s="134"/>
      <c r="L210" s="136" t="s">
        <v>864</v>
      </c>
      <c r="M210" s="137">
        <f t="shared" si="40"/>
        <v>970</v>
      </c>
      <c r="N210" s="135" t="e">
        <f>VLOOKUP(L210,#REF!,7,0)</f>
        <v>#REF!</v>
      </c>
      <c r="O210" s="138" t="e">
        <f t="shared" si="41"/>
        <v>#REF!</v>
      </c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spans="1:26" ht="17.25" customHeight="1" outlineLevel="1">
      <c r="A211" s="3"/>
      <c r="B211" s="142" t="s">
        <v>865</v>
      </c>
      <c r="C211" s="143"/>
      <c r="D211" s="144"/>
      <c r="E211" s="145"/>
      <c r="F211" s="145"/>
      <c r="G211" s="145"/>
      <c r="H211" s="145"/>
      <c r="I211" s="145"/>
      <c r="J211" s="145"/>
      <c r="K211" s="145"/>
      <c r="L211" s="146"/>
      <c r="M211" s="147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spans="1:26" ht="17.25" customHeight="1" outlineLevel="2">
      <c r="A212" s="148"/>
      <c r="B212" s="140" t="s">
        <v>686</v>
      </c>
      <c r="C212" s="130" t="s">
        <v>58</v>
      </c>
      <c r="D212" s="149" t="s">
        <v>525</v>
      </c>
      <c r="E212" s="141" t="s">
        <v>702</v>
      </c>
      <c r="F212" s="141" t="s">
        <v>703</v>
      </c>
      <c r="G212" s="141" t="s">
        <v>704</v>
      </c>
      <c r="H212" s="141" t="s">
        <v>705</v>
      </c>
      <c r="I212" s="141" t="s">
        <v>706</v>
      </c>
      <c r="J212" s="141" t="s">
        <v>707</v>
      </c>
      <c r="K212" s="141" t="s">
        <v>708</v>
      </c>
      <c r="L212" s="150"/>
      <c r="M212" s="151"/>
      <c r="N212" s="152"/>
      <c r="O212" s="152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2"/>
    </row>
    <row r="213" spans="1:26" ht="17.25" customHeight="1" outlineLevel="2">
      <c r="A213" s="3"/>
      <c r="B213" s="132" t="s">
        <v>544</v>
      </c>
      <c r="C213" s="133" t="s">
        <v>88</v>
      </c>
      <c r="D213" s="134">
        <f t="shared" ref="D213:D214" si="42">SUM(E213:K213)</f>
        <v>138</v>
      </c>
      <c r="E213" s="134">
        <v>24</v>
      </c>
      <c r="F213" s="134">
        <v>28</v>
      </c>
      <c r="G213" s="134">
        <v>20</v>
      </c>
      <c r="H213" s="134">
        <v>16</v>
      </c>
      <c r="I213" s="134">
        <v>24</v>
      </c>
      <c r="J213" s="134">
        <v>26</v>
      </c>
      <c r="K213" s="134">
        <v>0</v>
      </c>
      <c r="L213" s="136" t="s">
        <v>866</v>
      </c>
      <c r="M213" s="137">
        <f t="shared" ref="M213:M214" si="43">D213</f>
        <v>138</v>
      </c>
      <c r="N213" s="135" t="e">
        <f>VLOOKUP(L213,#REF!,7,0)</f>
        <v>#REF!</v>
      </c>
      <c r="O213" s="138" t="e">
        <f t="shared" ref="O213:O214" si="44">N213*M213</f>
        <v>#REF!</v>
      </c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spans="1:26" ht="17.25" customHeight="1" outlineLevel="2">
      <c r="A214" s="3"/>
      <c r="B214" s="132" t="s">
        <v>598</v>
      </c>
      <c r="C214" s="133" t="s">
        <v>88</v>
      </c>
      <c r="D214" s="134">
        <f t="shared" si="42"/>
        <v>19</v>
      </c>
      <c r="E214" s="134">
        <v>0</v>
      </c>
      <c r="F214" s="134">
        <v>10</v>
      </c>
      <c r="G214" s="134">
        <v>1</v>
      </c>
      <c r="H214" s="134">
        <v>4</v>
      </c>
      <c r="I214" s="134">
        <v>3</v>
      </c>
      <c r="J214" s="134">
        <v>1</v>
      </c>
      <c r="K214" s="134">
        <v>0</v>
      </c>
      <c r="L214" s="136" t="s">
        <v>867</v>
      </c>
      <c r="M214" s="137">
        <f t="shared" si="43"/>
        <v>19</v>
      </c>
      <c r="N214" s="135" t="e">
        <f>VLOOKUP(L214,#REF!,7,0)</f>
        <v>#REF!</v>
      </c>
      <c r="O214" s="138" t="e">
        <f t="shared" si="44"/>
        <v>#REF!</v>
      </c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spans="1:26" ht="17.25" customHeight="1" outlineLevel="1">
      <c r="A215" s="3"/>
      <c r="B215" s="116"/>
      <c r="C215" s="117"/>
      <c r="D215" s="118"/>
      <c r="E215" s="119"/>
      <c r="F215" s="119"/>
      <c r="G215" s="119"/>
      <c r="H215" s="119"/>
      <c r="I215" s="119"/>
      <c r="J215" s="119"/>
      <c r="K215" s="116"/>
      <c r="L215" s="120"/>
      <c r="M215" s="121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spans="1:26" ht="17.25" customHeight="1">
      <c r="A216" s="3"/>
      <c r="B216" s="123" t="s">
        <v>868</v>
      </c>
      <c r="C216" s="124"/>
      <c r="D216" s="125"/>
      <c r="E216" s="126"/>
      <c r="F216" s="126"/>
      <c r="G216" s="126"/>
      <c r="H216" s="126"/>
      <c r="I216" s="126"/>
      <c r="J216" s="126"/>
      <c r="K216" s="126"/>
      <c r="L216" s="127"/>
      <c r="M216" s="128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spans="1:26" ht="17.25" customHeight="1" outlineLevel="1">
      <c r="A217" s="3"/>
      <c r="B217" s="116"/>
      <c r="C217" s="117"/>
      <c r="D217" s="118"/>
      <c r="E217" s="119"/>
      <c r="F217" s="119"/>
      <c r="G217" s="119"/>
      <c r="H217" s="119"/>
      <c r="I217" s="119"/>
      <c r="J217" s="119"/>
      <c r="K217" s="116"/>
      <c r="L217" s="120"/>
      <c r="M217" s="121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spans="1:26" ht="17.25" customHeight="1" outlineLevel="1">
      <c r="A218" s="148"/>
      <c r="B218" s="140" t="s">
        <v>686</v>
      </c>
      <c r="C218" s="130" t="s">
        <v>58</v>
      </c>
      <c r="D218" s="149" t="s">
        <v>525</v>
      </c>
      <c r="E218" s="141" t="s">
        <v>702</v>
      </c>
      <c r="F218" s="141" t="s">
        <v>703</v>
      </c>
      <c r="G218" s="141" t="s">
        <v>704</v>
      </c>
      <c r="H218" s="141" t="s">
        <v>705</v>
      </c>
      <c r="I218" s="141" t="s">
        <v>706</v>
      </c>
      <c r="J218" s="141" t="s">
        <v>707</v>
      </c>
      <c r="K218" s="141" t="s">
        <v>708</v>
      </c>
      <c r="L218" s="150"/>
      <c r="M218" s="151"/>
      <c r="N218" s="152"/>
      <c r="O218" s="152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2"/>
    </row>
    <row r="219" spans="1:26" ht="17.25" customHeight="1" outlineLevel="1">
      <c r="A219" s="3"/>
      <c r="B219" s="132" t="s">
        <v>571</v>
      </c>
      <c r="C219" s="133" t="s">
        <v>88</v>
      </c>
      <c r="D219" s="134">
        <f>SUM(E219:K219)</f>
        <v>42</v>
      </c>
      <c r="E219" s="134">
        <v>8</v>
      </c>
      <c r="F219" s="134">
        <v>9</v>
      </c>
      <c r="G219" s="134">
        <v>8</v>
      </c>
      <c r="H219" s="134">
        <v>4</v>
      </c>
      <c r="I219" s="134">
        <v>7</v>
      </c>
      <c r="J219" s="134">
        <v>6</v>
      </c>
      <c r="K219" s="134">
        <v>0</v>
      </c>
      <c r="L219" s="136" t="s">
        <v>869</v>
      </c>
      <c r="M219" s="137">
        <f>D219</f>
        <v>42</v>
      </c>
      <c r="N219" s="135" t="e">
        <f>VLOOKUP(L219,#REF!,7,0)</f>
        <v>#REF!</v>
      </c>
      <c r="O219" s="138" t="e">
        <f>N219*M219</f>
        <v>#REF!</v>
      </c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spans="1:26" ht="17.25" customHeight="1" outlineLevel="1">
      <c r="A220" s="3"/>
      <c r="B220" s="116"/>
      <c r="C220" s="117"/>
      <c r="D220" s="118"/>
      <c r="E220" s="119"/>
      <c r="F220" s="119"/>
      <c r="G220" s="119"/>
      <c r="H220" s="119"/>
      <c r="I220" s="119"/>
      <c r="J220" s="119"/>
      <c r="K220" s="116"/>
      <c r="L220" s="120"/>
      <c r="M220" s="121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spans="1:26" ht="17.25" customHeight="1">
      <c r="A221" s="3"/>
      <c r="B221" s="123" t="s">
        <v>870</v>
      </c>
      <c r="C221" s="124"/>
      <c r="D221" s="125"/>
      <c r="E221" s="126"/>
      <c r="F221" s="126"/>
      <c r="G221" s="126"/>
      <c r="H221" s="126"/>
      <c r="I221" s="126"/>
      <c r="J221" s="126"/>
      <c r="K221" s="126"/>
      <c r="L221" s="127"/>
      <c r="M221" s="128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spans="1:26" ht="17.25" customHeight="1" outlineLevel="1">
      <c r="A222" s="3"/>
      <c r="B222" s="116"/>
      <c r="C222" s="117"/>
      <c r="D222" s="118"/>
      <c r="E222" s="119"/>
      <c r="F222" s="119"/>
      <c r="G222" s="119"/>
      <c r="H222" s="119"/>
      <c r="I222" s="119"/>
      <c r="J222" s="119"/>
      <c r="K222" s="116"/>
      <c r="L222" s="120"/>
      <c r="M222" s="121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spans="1:26" ht="17.25" customHeight="1" outlineLevel="1">
      <c r="A223" s="148"/>
      <c r="B223" s="140" t="s">
        <v>686</v>
      </c>
      <c r="C223" s="130" t="s">
        <v>58</v>
      </c>
      <c r="D223" s="149" t="s">
        <v>525</v>
      </c>
      <c r="E223" s="141" t="s">
        <v>702</v>
      </c>
      <c r="F223" s="141" t="s">
        <v>703</v>
      </c>
      <c r="G223" s="141" t="s">
        <v>704</v>
      </c>
      <c r="H223" s="141" t="s">
        <v>705</v>
      </c>
      <c r="I223" s="141" t="s">
        <v>706</v>
      </c>
      <c r="J223" s="141" t="s">
        <v>707</v>
      </c>
      <c r="K223" s="141" t="s">
        <v>708</v>
      </c>
      <c r="L223" s="150"/>
      <c r="M223" s="151"/>
      <c r="N223" s="152"/>
      <c r="O223" s="152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2"/>
    </row>
    <row r="224" spans="1:26" ht="17.25" customHeight="1" outlineLevel="1">
      <c r="A224" s="3"/>
      <c r="B224" s="132" t="s">
        <v>592</v>
      </c>
      <c r="C224" s="133" t="s">
        <v>697</v>
      </c>
      <c r="D224" s="134">
        <f>SUM(E224:K224)</f>
        <v>6</v>
      </c>
      <c r="E224" s="134">
        <v>1</v>
      </c>
      <c r="F224" s="134">
        <v>1</v>
      </c>
      <c r="G224" s="134">
        <v>1</v>
      </c>
      <c r="H224" s="134">
        <v>1</v>
      </c>
      <c r="I224" s="134">
        <v>1</v>
      </c>
      <c r="J224" s="134">
        <v>1</v>
      </c>
      <c r="K224" s="134">
        <v>0</v>
      </c>
      <c r="L224" s="136" t="s">
        <v>871</v>
      </c>
      <c r="M224" s="137">
        <f>D224</f>
        <v>6</v>
      </c>
      <c r="N224" s="135" t="e">
        <f>VLOOKUP(L224,#REF!,7,0)</f>
        <v>#REF!</v>
      </c>
      <c r="O224" s="138" t="e">
        <f>N224*M224</f>
        <v>#REF!</v>
      </c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spans="1:26" ht="17.25" customHeight="1" outlineLevel="1">
      <c r="A225" s="3"/>
      <c r="B225" s="116"/>
      <c r="C225" s="117"/>
      <c r="D225" s="118"/>
      <c r="E225" s="119"/>
      <c r="F225" s="119"/>
      <c r="G225" s="119"/>
      <c r="H225" s="119"/>
      <c r="I225" s="119"/>
      <c r="J225" s="119"/>
      <c r="K225" s="116"/>
      <c r="L225" s="120"/>
      <c r="M225" s="121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spans="1:26" ht="17.25" customHeight="1">
      <c r="A226" s="3"/>
      <c r="B226" s="123" t="s">
        <v>264</v>
      </c>
      <c r="C226" s="124"/>
      <c r="D226" s="125"/>
      <c r="E226" s="126"/>
      <c r="F226" s="126"/>
      <c r="G226" s="126"/>
      <c r="H226" s="126"/>
      <c r="I226" s="126"/>
      <c r="J226" s="126"/>
      <c r="K226" s="126"/>
      <c r="L226" s="127"/>
      <c r="M226" s="128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spans="1:26" ht="17.25" customHeight="1" outlineLevel="1">
      <c r="A227" s="3"/>
      <c r="B227" s="116"/>
      <c r="C227" s="117"/>
      <c r="D227" s="118"/>
      <c r="E227" s="119"/>
      <c r="F227" s="119"/>
      <c r="G227" s="119"/>
      <c r="H227" s="119"/>
      <c r="I227" s="119"/>
      <c r="J227" s="119"/>
      <c r="K227" s="116"/>
      <c r="L227" s="120"/>
      <c r="M227" s="121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spans="1:26" ht="17.25" customHeight="1" outlineLevel="1">
      <c r="A228" s="148"/>
      <c r="B228" s="140" t="s">
        <v>686</v>
      </c>
      <c r="C228" s="130" t="s">
        <v>58</v>
      </c>
      <c r="D228" s="149" t="s">
        <v>525</v>
      </c>
      <c r="E228" s="141" t="s">
        <v>702</v>
      </c>
      <c r="F228" s="141" t="s">
        <v>703</v>
      </c>
      <c r="G228" s="141" t="s">
        <v>704</v>
      </c>
      <c r="H228" s="141" t="s">
        <v>705</v>
      </c>
      <c r="I228" s="141" t="s">
        <v>706</v>
      </c>
      <c r="J228" s="141" t="s">
        <v>707</v>
      </c>
      <c r="K228" s="141" t="s">
        <v>708</v>
      </c>
      <c r="L228" s="150"/>
      <c r="M228" s="151"/>
      <c r="N228" s="152"/>
      <c r="O228" s="152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2"/>
    </row>
    <row r="229" spans="1:26" ht="17.25" customHeight="1" outlineLevel="1">
      <c r="A229" s="3"/>
      <c r="B229" s="132" t="s">
        <v>271</v>
      </c>
      <c r="C229" s="133" t="s">
        <v>88</v>
      </c>
      <c r="D229" s="134">
        <f t="shared" ref="D229:D231" si="45">SUM(E229:K229)</f>
        <v>6</v>
      </c>
      <c r="E229" s="134">
        <v>1</v>
      </c>
      <c r="F229" s="134">
        <v>1</v>
      </c>
      <c r="G229" s="134">
        <v>1</v>
      </c>
      <c r="H229" s="134">
        <v>1</v>
      </c>
      <c r="I229" s="134">
        <v>1</v>
      </c>
      <c r="J229" s="134">
        <v>1</v>
      </c>
      <c r="K229" s="134">
        <v>0</v>
      </c>
      <c r="L229" s="136" t="s">
        <v>269</v>
      </c>
      <c r="M229" s="137">
        <f t="shared" ref="M229:M243" si="46">D229</f>
        <v>6</v>
      </c>
      <c r="N229" s="135" t="e">
        <f>VLOOKUP(L229,#REF!,7,0)</f>
        <v>#REF!</v>
      </c>
      <c r="O229" s="138" t="e">
        <f t="shared" ref="O229:O243" si="47">N229*M229</f>
        <v>#REF!</v>
      </c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spans="1:26" ht="17.25" customHeight="1" outlineLevel="1">
      <c r="A230" s="3"/>
      <c r="B230" s="132" t="s">
        <v>276</v>
      </c>
      <c r="C230" s="133" t="s">
        <v>88</v>
      </c>
      <c r="D230" s="134">
        <f t="shared" si="45"/>
        <v>12</v>
      </c>
      <c r="E230" s="134">
        <v>2</v>
      </c>
      <c r="F230" s="134">
        <v>2</v>
      </c>
      <c r="G230" s="134">
        <v>2</v>
      </c>
      <c r="H230" s="134">
        <v>2</v>
      </c>
      <c r="I230" s="134">
        <v>2</v>
      </c>
      <c r="J230" s="134">
        <v>2</v>
      </c>
      <c r="K230" s="134">
        <v>0</v>
      </c>
      <c r="L230" s="136" t="s">
        <v>274</v>
      </c>
      <c r="M230" s="137">
        <f t="shared" si="46"/>
        <v>12</v>
      </c>
      <c r="N230" s="135" t="e">
        <f>VLOOKUP(L230,#REF!,7,0)</f>
        <v>#REF!</v>
      </c>
      <c r="O230" s="138" t="e">
        <f t="shared" si="47"/>
        <v>#REF!</v>
      </c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spans="1:26" ht="17.25" customHeight="1" outlineLevel="1">
      <c r="A231" s="3"/>
      <c r="B231" s="132" t="s">
        <v>280</v>
      </c>
      <c r="C231" s="133" t="s">
        <v>88</v>
      </c>
      <c r="D231" s="134">
        <f t="shared" si="45"/>
        <v>9</v>
      </c>
      <c r="E231" s="134">
        <v>3</v>
      </c>
      <c r="F231" s="134">
        <v>1</v>
      </c>
      <c r="G231" s="134">
        <v>1</v>
      </c>
      <c r="H231" s="134">
        <v>1</v>
      </c>
      <c r="I231" s="134">
        <v>2</v>
      </c>
      <c r="J231" s="134">
        <v>1</v>
      </c>
      <c r="K231" s="134">
        <v>0</v>
      </c>
      <c r="L231" s="136" t="s">
        <v>278</v>
      </c>
      <c r="M231" s="137">
        <f t="shared" si="46"/>
        <v>9</v>
      </c>
      <c r="N231" s="135" t="e">
        <f>VLOOKUP(L231,#REF!,7,0)</f>
        <v>#REF!</v>
      </c>
      <c r="O231" s="138" t="e">
        <f t="shared" si="47"/>
        <v>#REF!</v>
      </c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spans="1:26" ht="17.25" customHeight="1" outlineLevel="1">
      <c r="A232" s="3"/>
      <c r="B232" s="132" t="s">
        <v>665</v>
      </c>
      <c r="C232" s="133" t="s">
        <v>88</v>
      </c>
      <c r="D232" s="134">
        <v>16</v>
      </c>
      <c r="E232" s="134">
        <v>0</v>
      </c>
      <c r="F232" s="134">
        <v>0</v>
      </c>
      <c r="G232" s="134">
        <v>1</v>
      </c>
      <c r="H232" s="134">
        <v>1</v>
      </c>
      <c r="I232" s="134">
        <v>0</v>
      </c>
      <c r="J232" s="134">
        <v>0</v>
      </c>
      <c r="K232" s="134">
        <v>0</v>
      </c>
      <c r="L232" s="136" t="s">
        <v>872</v>
      </c>
      <c r="M232" s="137">
        <f t="shared" si="46"/>
        <v>16</v>
      </c>
      <c r="N232" s="135" t="e">
        <f>VLOOKUP(L232,#REF!,7,0)</f>
        <v>#REF!</v>
      </c>
      <c r="O232" s="138" t="e">
        <f t="shared" si="47"/>
        <v>#REF!</v>
      </c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spans="1:26" ht="17.25" customHeight="1" outlineLevel="1">
      <c r="A233" s="3"/>
      <c r="B233" s="132" t="s">
        <v>671</v>
      </c>
      <c r="C233" s="133" t="s">
        <v>88</v>
      </c>
      <c r="D233" s="134">
        <f t="shared" ref="D233:D243" si="48">SUM(E233:K233)</f>
        <v>12</v>
      </c>
      <c r="E233" s="134">
        <v>2</v>
      </c>
      <c r="F233" s="134">
        <v>2</v>
      </c>
      <c r="G233" s="134">
        <v>2</v>
      </c>
      <c r="H233" s="134">
        <v>2</v>
      </c>
      <c r="I233" s="134">
        <v>2</v>
      </c>
      <c r="J233" s="134">
        <v>2</v>
      </c>
      <c r="K233" s="134">
        <v>0</v>
      </c>
      <c r="L233" s="136" t="s">
        <v>873</v>
      </c>
      <c r="M233" s="137">
        <f t="shared" si="46"/>
        <v>12</v>
      </c>
      <c r="N233" s="135" t="e">
        <f>VLOOKUP(L233,#REF!,7,0)</f>
        <v>#REF!</v>
      </c>
      <c r="O233" s="138" t="e">
        <f t="shared" si="47"/>
        <v>#REF!</v>
      </c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spans="1:26" ht="17.25" customHeight="1" outlineLevel="1">
      <c r="A234" s="3"/>
      <c r="B234" s="132" t="s">
        <v>284</v>
      </c>
      <c r="C234" s="133" t="s">
        <v>88</v>
      </c>
      <c r="D234" s="134">
        <f t="shared" si="48"/>
        <v>6</v>
      </c>
      <c r="E234" s="134">
        <v>1</v>
      </c>
      <c r="F234" s="134">
        <v>1</v>
      </c>
      <c r="G234" s="134">
        <v>1</v>
      </c>
      <c r="H234" s="134">
        <v>1</v>
      </c>
      <c r="I234" s="134">
        <v>1</v>
      </c>
      <c r="J234" s="134">
        <v>1</v>
      </c>
      <c r="K234" s="134">
        <v>0</v>
      </c>
      <c r="L234" s="136" t="s">
        <v>282</v>
      </c>
      <c r="M234" s="137">
        <f t="shared" si="46"/>
        <v>6</v>
      </c>
      <c r="N234" s="135" t="e">
        <f>VLOOKUP(L234,#REF!,7,0)</f>
        <v>#REF!</v>
      </c>
      <c r="O234" s="138" t="e">
        <f t="shared" si="47"/>
        <v>#REF!</v>
      </c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spans="1:26" ht="17.25" customHeight="1" outlineLevel="1">
      <c r="A235" s="3"/>
      <c r="B235" s="132" t="s">
        <v>288</v>
      </c>
      <c r="C235" s="133" t="s">
        <v>88</v>
      </c>
      <c r="D235" s="134">
        <f t="shared" si="48"/>
        <v>22</v>
      </c>
      <c r="E235" s="134">
        <v>5</v>
      </c>
      <c r="F235" s="134">
        <v>5</v>
      </c>
      <c r="G235" s="134">
        <v>3</v>
      </c>
      <c r="H235" s="134">
        <v>3</v>
      </c>
      <c r="I235" s="134">
        <v>3</v>
      </c>
      <c r="J235" s="134">
        <v>3</v>
      </c>
      <c r="K235" s="134">
        <v>0</v>
      </c>
      <c r="L235" s="136" t="s">
        <v>286</v>
      </c>
      <c r="M235" s="137">
        <f t="shared" si="46"/>
        <v>22</v>
      </c>
      <c r="N235" s="135" t="e">
        <f>VLOOKUP(L235,#REF!,7,0)</f>
        <v>#REF!</v>
      </c>
      <c r="O235" s="138" t="e">
        <f t="shared" si="47"/>
        <v>#REF!</v>
      </c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spans="1:26" ht="17.25" customHeight="1" outlineLevel="1">
      <c r="A236" s="3"/>
      <c r="B236" s="132" t="s">
        <v>292</v>
      </c>
      <c r="C236" s="133" t="s">
        <v>88</v>
      </c>
      <c r="D236" s="134">
        <f t="shared" si="48"/>
        <v>22</v>
      </c>
      <c r="E236" s="134">
        <v>5</v>
      </c>
      <c r="F236" s="134">
        <v>5</v>
      </c>
      <c r="G236" s="134">
        <v>3</v>
      </c>
      <c r="H236" s="134">
        <v>3</v>
      </c>
      <c r="I236" s="134">
        <v>3</v>
      </c>
      <c r="J236" s="134">
        <v>3</v>
      </c>
      <c r="K236" s="134">
        <v>0</v>
      </c>
      <c r="L236" s="136" t="s">
        <v>290</v>
      </c>
      <c r="M236" s="137">
        <f t="shared" si="46"/>
        <v>22</v>
      </c>
      <c r="N236" s="135" t="e">
        <f>VLOOKUP(L236,#REF!,7,0)</f>
        <v>#REF!</v>
      </c>
      <c r="O236" s="138" t="e">
        <f t="shared" si="47"/>
        <v>#REF!</v>
      </c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spans="1:26" ht="17.25" customHeight="1" outlineLevel="1">
      <c r="A237" s="3"/>
      <c r="B237" s="132" t="s">
        <v>296</v>
      </c>
      <c r="C237" s="133" t="s">
        <v>88</v>
      </c>
      <c r="D237" s="134">
        <f t="shared" si="48"/>
        <v>16</v>
      </c>
      <c r="E237" s="134">
        <v>3</v>
      </c>
      <c r="F237" s="134">
        <v>4</v>
      </c>
      <c r="G237" s="134">
        <v>3</v>
      </c>
      <c r="H237" s="134">
        <v>2</v>
      </c>
      <c r="I237" s="134">
        <v>2</v>
      </c>
      <c r="J237" s="134">
        <v>2</v>
      </c>
      <c r="K237" s="134">
        <v>0</v>
      </c>
      <c r="L237" s="136" t="s">
        <v>294</v>
      </c>
      <c r="M237" s="137">
        <f t="shared" si="46"/>
        <v>16</v>
      </c>
      <c r="N237" s="135" t="e">
        <f>VLOOKUP(L237,#REF!,7,0)</f>
        <v>#REF!</v>
      </c>
      <c r="O237" s="138" t="e">
        <f t="shared" si="47"/>
        <v>#REF!</v>
      </c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spans="1:26" ht="17.25" customHeight="1" outlineLevel="1">
      <c r="A238" s="3"/>
      <c r="B238" s="132" t="s">
        <v>300</v>
      </c>
      <c r="C238" s="133" t="s">
        <v>88</v>
      </c>
      <c r="D238" s="134">
        <f t="shared" si="48"/>
        <v>1</v>
      </c>
      <c r="E238" s="134">
        <v>1</v>
      </c>
      <c r="F238" s="134">
        <v>0</v>
      </c>
      <c r="G238" s="134">
        <v>0</v>
      </c>
      <c r="H238" s="134">
        <v>0</v>
      </c>
      <c r="I238" s="134">
        <v>0</v>
      </c>
      <c r="J238" s="134">
        <v>0</v>
      </c>
      <c r="K238" s="134">
        <v>0</v>
      </c>
      <c r="L238" s="136" t="s">
        <v>298</v>
      </c>
      <c r="M238" s="137">
        <f t="shared" si="46"/>
        <v>1</v>
      </c>
      <c r="N238" s="135" t="e">
        <f>VLOOKUP(L238,#REF!,7,0)</f>
        <v>#REF!</v>
      </c>
      <c r="O238" s="138" t="e">
        <f t="shared" si="47"/>
        <v>#REF!</v>
      </c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spans="1:26" ht="17.25" customHeight="1" outlineLevel="1">
      <c r="A239" s="3"/>
      <c r="B239" s="132" t="s">
        <v>304</v>
      </c>
      <c r="C239" s="133" t="s">
        <v>88</v>
      </c>
      <c r="D239" s="134">
        <f t="shared" si="48"/>
        <v>6</v>
      </c>
      <c r="E239" s="134">
        <v>1</v>
      </c>
      <c r="F239" s="134">
        <v>1</v>
      </c>
      <c r="G239" s="134">
        <v>1</v>
      </c>
      <c r="H239" s="134">
        <v>1</v>
      </c>
      <c r="I239" s="134">
        <v>1</v>
      </c>
      <c r="J239" s="134">
        <v>1</v>
      </c>
      <c r="K239" s="134">
        <v>0</v>
      </c>
      <c r="L239" s="136" t="s">
        <v>302</v>
      </c>
      <c r="M239" s="137">
        <f t="shared" si="46"/>
        <v>6</v>
      </c>
      <c r="N239" s="135" t="e">
        <f>VLOOKUP(L239,#REF!,7,0)</f>
        <v>#REF!</v>
      </c>
      <c r="O239" s="138" t="e">
        <f t="shared" si="47"/>
        <v>#REF!</v>
      </c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spans="1:26" ht="17.25" customHeight="1" outlineLevel="1">
      <c r="A240" s="3"/>
      <c r="B240" s="132" t="s">
        <v>308</v>
      </c>
      <c r="C240" s="133" t="s">
        <v>88</v>
      </c>
      <c r="D240" s="134">
        <f t="shared" si="48"/>
        <v>66</v>
      </c>
      <c r="E240" s="134">
        <v>13</v>
      </c>
      <c r="F240" s="134">
        <v>15</v>
      </c>
      <c r="G240" s="134">
        <v>10</v>
      </c>
      <c r="H240" s="134">
        <v>8</v>
      </c>
      <c r="I240" s="134">
        <v>11</v>
      </c>
      <c r="J240" s="134">
        <v>9</v>
      </c>
      <c r="K240" s="134">
        <v>0</v>
      </c>
      <c r="L240" s="136" t="s">
        <v>306</v>
      </c>
      <c r="M240" s="137">
        <f t="shared" si="46"/>
        <v>66</v>
      </c>
      <c r="N240" s="135" t="e">
        <f>VLOOKUP(L240,#REF!,7,0)</f>
        <v>#REF!</v>
      </c>
      <c r="O240" s="138" t="e">
        <f t="shared" si="47"/>
        <v>#REF!</v>
      </c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spans="1:26" ht="17.25" customHeight="1" outlineLevel="1">
      <c r="A241" s="3"/>
      <c r="B241" s="132" t="s">
        <v>312</v>
      </c>
      <c r="C241" s="133" t="s">
        <v>88</v>
      </c>
      <c r="D241" s="134">
        <f t="shared" si="48"/>
        <v>6</v>
      </c>
      <c r="E241" s="134">
        <v>1</v>
      </c>
      <c r="F241" s="134">
        <v>1</v>
      </c>
      <c r="G241" s="134">
        <v>1</v>
      </c>
      <c r="H241" s="134">
        <v>1</v>
      </c>
      <c r="I241" s="134">
        <v>1</v>
      </c>
      <c r="J241" s="134">
        <v>1</v>
      </c>
      <c r="K241" s="134">
        <v>0</v>
      </c>
      <c r="L241" s="136" t="s">
        <v>310</v>
      </c>
      <c r="M241" s="137">
        <f t="shared" si="46"/>
        <v>6</v>
      </c>
      <c r="N241" s="135" t="e">
        <f>VLOOKUP(L241,#REF!,7,0)</f>
        <v>#REF!</v>
      </c>
      <c r="O241" s="138" t="e">
        <f t="shared" si="47"/>
        <v>#REF!</v>
      </c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spans="1:26" ht="17.25" customHeight="1" outlineLevel="1">
      <c r="A242" s="3"/>
      <c r="B242" s="132" t="s">
        <v>316</v>
      </c>
      <c r="C242" s="133" t="s">
        <v>88</v>
      </c>
      <c r="D242" s="134">
        <f t="shared" si="48"/>
        <v>6</v>
      </c>
      <c r="E242" s="134">
        <v>1</v>
      </c>
      <c r="F242" s="134">
        <v>1</v>
      </c>
      <c r="G242" s="134">
        <v>1</v>
      </c>
      <c r="H242" s="134">
        <v>1</v>
      </c>
      <c r="I242" s="134">
        <v>1</v>
      </c>
      <c r="J242" s="134">
        <v>1</v>
      </c>
      <c r="K242" s="134">
        <v>0</v>
      </c>
      <c r="L242" s="136" t="s">
        <v>314</v>
      </c>
      <c r="M242" s="137">
        <f t="shared" si="46"/>
        <v>6</v>
      </c>
      <c r="N242" s="135" t="e">
        <f>VLOOKUP(L242,#REF!,7,0)</f>
        <v>#REF!</v>
      </c>
      <c r="O242" s="138" t="e">
        <f t="shared" si="47"/>
        <v>#REF!</v>
      </c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spans="1:26" ht="17.25" customHeight="1" outlineLevel="1">
      <c r="A243" s="3"/>
      <c r="B243" s="132" t="s">
        <v>320</v>
      </c>
      <c r="C243" s="133" t="s">
        <v>88</v>
      </c>
      <c r="D243" s="134">
        <f t="shared" si="48"/>
        <v>47</v>
      </c>
      <c r="E243" s="134">
        <v>9</v>
      </c>
      <c r="F243" s="134">
        <v>7</v>
      </c>
      <c r="G243" s="134">
        <v>7</v>
      </c>
      <c r="H243" s="134">
        <v>12</v>
      </c>
      <c r="I243" s="134">
        <v>5</v>
      </c>
      <c r="J243" s="134">
        <v>7</v>
      </c>
      <c r="K243" s="134">
        <v>0</v>
      </c>
      <c r="L243" s="136" t="s">
        <v>318</v>
      </c>
      <c r="M243" s="137">
        <f t="shared" si="46"/>
        <v>47</v>
      </c>
      <c r="N243" s="135" t="e">
        <f>VLOOKUP(L243,#REF!,7,0)</f>
        <v>#REF!</v>
      </c>
      <c r="O243" s="138" t="e">
        <f t="shared" si="47"/>
        <v>#REF!</v>
      </c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spans="1:26" ht="17.25" customHeight="1" outlineLevel="1">
      <c r="A244" s="3"/>
      <c r="B244" s="116"/>
      <c r="C244" s="117"/>
      <c r="D244" s="118"/>
      <c r="E244" s="119"/>
      <c r="F244" s="119"/>
      <c r="G244" s="119"/>
      <c r="H244" s="119"/>
      <c r="I244" s="119"/>
      <c r="J244" s="119"/>
      <c r="K244" s="116"/>
      <c r="L244" s="120"/>
      <c r="M244" s="121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spans="1:26" ht="17.25" customHeight="1">
      <c r="A245" s="3"/>
      <c r="B245" s="123" t="s">
        <v>874</v>
      </c>
      <c r="C245" s="124"/>
      <c r="D245" s="125"/>
      <c r="E245" s="126"/>
      <c r="F245" s="126"/>
      <c r="G245" s="126"/>
      <c r="H245" s="126"/>
      <c r="I245" s="126"/>
      <c r="J245" s="126"/>
      <c r="K245" s="126"/>
      <c r="L245" s="127"/>
      <c r="M245" s="128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spans="1:26" ht="17.25" customHeight="1" outlineLevel="1">
      <c r="A246" s="3"/>
      <c r="B246" s="116"/>
      <c r="C246" s="117"/>
      <c r="D246" s="118"/>
      <c r="E246" s="119"/>
      <c r="F246" s="119"/>
      <c r="G246" s="119"/>
      <c r="H246" s="119"/>
      <c r="I246" s="119"/>
      <c r="J246" s="119"/>
      <c r="K246" s="116"/>
      <c r="L246" s="120"/>
      <c r="M246" s="121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spans="1:26" ht="17.25" customHeight="1" outlineLevel="1">
      <c r="A247" s="3"/>
      <c r="B247" s="142" t="s">
        <v>27</v>
      </c>
      <c r="C247" s="143"/>
      <c r="D247" s="144"/>
      <c r="E247" s="145"/>
      <c r="F247" s="145"/>
      <c r="G247" s="145"/>
      <c r="H247" s="145"/>
      <c r="I247" s="145"/>
      <c r="J247" s="145"/>
      <c r="K247" s="145"/>
      <c r="L247" s="146"/>
      <c r="M247" s="147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spans="1:26" ht="17.25" customHeight="1" outlineLevel="2">
      <c r="A248" s="148"/>
      <c r="B248" s="140" t="s">
        <v>686</v>
      </c>
      <c r="C248" s="130" t="s">
        <v>58</v>
      </c>
      <c r="D248" s="149" t="s">
        <v>525</v>
      </c>
      <c r="E248" s="141" t="s">
        <v>702</v>
      </c>
      <c r="F248" s="141" t="s">
        <v>703</v>
      </c>
      <c r="G248" s="141" t="s">
        <v>704</v>
      </c>
      <c r="H248" s="141" t="s">
        <v>705</v>
      </c>
      <c r="I248" s="141" t="s">
        <v>706</v>
      </c>
      <c r="J248" s="141" t="s">
        <v>707</v>
      </c>
      <c r="K248" s="141" t="s">
        <v>708</v>
      </c>
      <c r="L248" s="150"/>
      <c r="M248" s="151"/>
      <c r="N248" s="152"/>
      <c r="O248" s="152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2"/>
    </row>
    <row r="249" spans="1:26" ht="17.25" customHeight="1" outlineLevel="2">
      <c r="A249" s="3"/>
      <c r="B249" s="132" t="s">
        <v>591</v>
      </c>
      <c r="C249" s="133" t="s">
        <v>697</v>
      </c>
      <c r="D249" s="134">
        <v>65</v>
      </c>
      <c r="E249" s="134"/>
      <c r="F249" s="134"/>
      <c r="G249" s="134"/>
      <c r="H249" s="134"/>
      <c r="I249" s="134"/>
      <c r="J249" s="134"/>
      <c r="K249" s="134"/>
      <c r="L249" s="136" t="s">
        <v>875</v>
      </c>
      <c r="M249" s="137">
        <f t="shared" ref="M249:M255" si="49">D249</f>
        <v>65</v>
      </c>
      <c r="N249" s="135" t="e">
        <f>VLOOKUP(L249,#REF!,7,0)</f>
        <v>#REF!</v>
      </c>
      <c r="O249" s="138" t="e">
        <f t="shared" ref="O249:O255" si="50">N249*M249</f>
        <v>#REF!</v>
      </c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spans="1:26" ht="17.25" customHeight="1" outlineLevel="2">
      <c r="A250" s="3"/>
      <c r="B250" s="132" t="s">
        <v>533</v>
      </c>
      <c r="C250" s="133" t="s">
        <v>697</v>
      </c>
      <c r="D250" s="134">
        <v>55</v>
      </c>
      <c r="E250" s="134"/>
      <c r="F250" s="134"/>
      <c r="G250" s="134"/>
      <c r="H250" s="134"/>
      <c r="I250" s="134"/>
      <c r="J250" s="134"/>
      <c r="K250" s="134"/>
      <c r="L250" s="136" t="s">
        <v>876</v>
      </c>
      <c r="M250" s="137">
        <f t="shared" si="49"/>
        <v>55</v>
      </c>
      <c r="N250" s="135" t="e">
        <f>VLOOKUP(L250,#REF!,7,0)</f>
        <v>#REF!</v>
      </c>
      <c r="O250" s="138" t="e">
        <f t="shared" si="50"/>
        <v>#REF!</v>
      </c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spans="1:26" ht="17.25" customHeight="1" outlineLevel="2">
      <c r="A251" s="3"/>
      <c r="B251" s="132" t="s">
        <v>577</v>
      </c>
      <c r="C251" s="133" t="s">
        <v>697</v>
      </c>
      <c r="D251" s="134">
        <v>85</v>
      </c>
      <c r="E251" s="134"/>
      <c r="F251" s="134"/>
      <c r="G251" s="134"/>
      <c r="H251" s="134"/>
      <c r="I251" s="134"/>
      <c r="J251" s="134"/>
      <c r="K251" s="134"/>
      <c r="L251" s="136" t="s">
        <v>877</v>
      </c>
      <c r="M251" s="137">
        <f t="shared" si="49"/>
        <v>85</v>
      </c>
      <c r="N251" s="135" t="e">
        <f>VLOOKUP(L251,#REF!,7,0)</f>
        <v>#REF!</v>
      </c>
      <c r="O251" s="138" t="e">
        <f t="shared" si="50"/>
        <v>#REF!</v>
      </c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spans="1:26" ht="17.25" customHeight="1" outlineLevel="2">
      <c r="A252" s="3"/>
      <c r="B252" s="132" t="s">
        <v>645</v>
      </c>
      <c r="C252" s="133" t="s">
        <v>697</v>
      </c>
      <c r="D252" s="134">
        <v>10</v>
      </c>
      <c r="E252" s="134"/>
      <c r="F252" s="134"/>
      <c r="G252" s="134"/>
      <c r="H252" s="134"/>
      <c r="I252" s="134"/>
      <c r="J252" s="134"/>
      <c r="K252" s="134"/>
      <c r="L252" s="136" t="s">
        <v>878</v>
      </c>
      <c r="M252" s="137">
        <f t="shared" si="49"/>
        <v>10</v>
      </c>
      <c r="N252" s="135" t="e">
        <f>VLOOKUP(L252,#REF!,7,0)</f>
        <v>#REF!</v>
      </c>
      <c r="O252" s="138" t="e">
        <f t="shared" si="50"/>
        <v>#REF!</v>
      </c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spans="1:26" ht="17.25" customHeight="1" outlineLevel="2">
      <c r="A253" s="3"/>
      <c r="B253" s="132" t="s">
        <v>601</v>
      </c>
      <c r="C253" s="133" t="s">
        <v>697</v>
      </c>
      <c r="D253" s="134">
        <v>55</v>
      </c>
      <c r="E253" s="134"/>
      <c r="F253" s="134"/>
      <c r="G253" s="134"/>
      <c r="H253" s="134"/>
      <c r="I253" s="134"/>
      <c r="J253" s="134"/>
      <c r="K253" s="134"/>
      <c r="L253" s="136" t="s">
        <v>879</v>
      </c>
      <c r="M253" s="137">
        <f t="shared" si="49"/>
        <v>55</v>
      </c>
      <c r="N253" s="135" t="e">
        <f>VLOOKUP(L253,#REF!,7,0)</f>
        <v>#REF!</v>
      </c>
      <c r="O253" s="138" t="e">
        <f t="shared" si="50"/>
        <v>#REF!</v>
      </c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spans="1:26" ht="17.25" customHeight="1" outlineLevel="2">
      <c r="A254" s="3"/>
      <c r="B254" s="132" t="s">
        <v>652</v>
      </c>
      <c r="C254" s="133" t="s">
        <v>88</v>
      </c>
      <c r="D254" s="134">
        <v>9</v>
      </c>
      <c r="E254" s="134"/>
      <c r="F254" s="134"/>
      <c r="G254" s="134"/>
      <c r="H254" s="134"/>
      <c r="I254" s="134"/>
      <c r="J254" s="134"/>
      <c r="K254" s="134"/>
      <c r="L254" s="136" t="s">
        <v>880</v>
      </c>
      <c r="M254" s="137">
        <f t="shared" si="49"/>
        <v>9</v>
      </c>
      <c r="N254" s="135" t="e">
        <f>VLOOKUP(L254,#REF!,7,0)</f>
        <v>#REF!</v>
      </c>
      <c r="O254" s="138" t="e">
        <f t="shared" si="50"/>
        <v>#REF!</v>
      </c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spans="1:26" ht="17.25" customHeight="1" outlineLevel="2">
      <c r="A255" s="3"/>
      <c r="B255" s="132" t="s">
        <v>676</v>
      </c>
      <c r="C255" s="133" t="s">
        <v>88</v>
      </c>
      <c r="D255" s="134">
        <v>4</v>
      </c>
      <c r="E255" s="134"/>
      <c r="F255" s="134"/>
      <c r="G255" s="134"/>
      <c r="H255" s="134"/>
      <c r="I255" s="134"/>
      <c r="J255" s="134"/>
      <c r="K255" s="134"/>
      <c r="L255" s="136" t="s">
        <v>881</v>
      </c>
      <c r="M255" s="137">
        <f t="shared" si="49"/>
        <v>4</v>
      </c>
      <c r="N255" s="135" t="e">
        <f>VLOOKUP(L255,#REF!,7,0)</f>
        <v>#REF!</v>
      </c>
      <c r="O255" s="138" t="e">
        <f t="shared" si="50"/>
        <v>#REF!</v>
      </c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spans="1:26" ht="17.25" customHeight="1" outlineLevel="1">
      <c r="A256" s="3"/>
      <c r="B256" s="142" t="s">
        <v>731</v>
      </c>
      <c r="C256" s="143"/>
      <c r="D256" s="144"/>
      <c r="E256" s="145"/>
      <c r="F256" s="145"/>
      <c r="G256" s="145"/>
      <c r="H256" s="145"/>
      <c r="I256" s="145"/>
      <c r="J256" s="145"/>
      <c r="K256" s="145"/>
      <c r="L256" s="146"/>
      <c r="M256" s="147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spans="1:26" ht="17.25" customHeight="1" outlineLevel="2">
      <c r="A257" s="148"/>
      <c r="B257" s="140" t="s">
        <v>686</v>
      </c>
      <c r="C257" s="130" t="s">
        <v>58</v>
      </c>
      <c r="D257" s="149" t="s">
        <v>525</v>
      </c>
      <c r="E257" s="141" t="s">
        <v>702</v>
      </c>
      <c r="F257" s="141" t="s">
        <v>703</v>
      </c>
      <c r="G257" s="141" t="s">
        <v>704</v>
      </c>
      <c r="H257" s="141" t="s">
        <v>705</v>
      </c>
      <c r="I257" s="141" t="s">
        <v>706</v>
      </c>
      <c r="J257" s="141" t="s">
        <v>707</v>
      </c>
      <c r="K257" s="141" t="s">
        <v>708</v>
      </c>
      <c r="L257" s="150"/>
      <c r="M257" s="151"/>
      <c r="N257" s="152"/>
      <c r="O257" s="152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2"/>
    </row>
    <row r="258" spans="1:26" ht="17.25" customHeight="1" outlineLevel="2">
      <c r="A258" s="3"/>
      <c r="B258" s="132" t="s">
        <v>560</v>
      </c>
      <c r="C258" s="133" t="s">
        <v>697</v>
      </c>
      <c r="D258" s="134">
        <v>150</v>
      </c>
      <c r="E258" s="134"/>
      <c r="F258" s="134"/>
      <c r="G258" s="134"/>
      <c r="H258" s="134"/>
      <c r="I258" s="134"/>
      <c r="J258" s="134"/>
      <c r="K258" s="134"/>
      <c r="L258" s="136" t="s">
        <v>882</v>
      </c>
      <c r="M258" s="137">
        <f t="shared" ref="M258:M271" si="51">D258</f>
        <v>150</v>
      </c>
      <c r="N258" s="135" t="e">
        <f>VLOOKUP(L258,#REF!,7,0)</f>
        <v>#REF!</v>
      </c>
      <c r="O258" s="138" t="e">
        <f t="shared" ref="O258:O271" si="52">N258*M258</f>
        <v>#REF!</v>
      </c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spans="1:26" ht="17.25" customHeight="1" outlineLevel="2">
      <c r="A259" s="3"/>
      <c r="B259" s="132" t="s">
        <v>666</v>
      </c>
      <c r="C259" s="133" t="s">
        <v>697</v>
      </c>
      <c r="D259" s="134">
        <v>55</v>
      </c>
      <c r="E259" s="134"/>
      <c r="F259" s="134"/>
      <c r="G259" s="134"/>
      <c r="H259" s="134"/>
      <c r="I259" s="134"/>
      <c r="J259" s="134"/>
      <c r="K259" s="134"/>
      <c r="L259" s="136" t="s">
        <v>883</v>
      </c>
      <c r="M259" s="137">
        <f t="shared" si="51"/>
        <v>55</v>
      </c>
      <c r="N259" s="135" t="e">
        <f>VLOOKUP(L259,#REF!,7,0)</f>
        <v>#REF!</v>
      </c>
      <c r="O259" s="138" t="e">
        <f t="shared" si="52"/>
        <v>#REF!</v>
      </c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spans="1:26" ht="17.25" customHeight="1" outlineLevel="2">
      <c r="A260" s="3"/>
      <c r="B260" s="132" t="s">
        <v>658</v>
      </c>
      <c r="C260" s="133" t="s">
        <v>697</v>
      </c>
      <c r="D260" s="134">
        <v>55</v>
      </c>
      <c r="E260" s="134"/>
      <c r="F260" s="134"/>
      <c r="G260" s="134"/>
      <c r="H260" s="134"/>
      <c r="I260" s="134"/>
      <c r="J260" s="134"/>
      <c r="K260" s="134"/>
      <c r="L260" s="136" t="s">
        <v>884</v>
      </c>
      <c r="M260" s="137">
        <f t="shared" si="51"/>
        <v>55</v>
      </c>
      <c r="N260" s="135" t="e">
        <f>VLOOKUP(L260,#REF!,7,0)</f>
        <v>#REF!</v>
      </c>
      <c r="O260" s="138" t="e">
        <f t="shared" si="52"/>
        <v>#REF!</v>
      </c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spans="1:26" ht="17.25" customHeight="1" outlineLevel="2">
      <c r="A261" s="3"/>
      <c r="B261" s="132" t="s">
        <v>668</v>
      </c>
      <c r="C261" s="133" t="s">
        <v>697</v>
      </c>
      <c r="D261" s="134">
        <v>10</v>
      </c>
      <c r="E261" s="134"/>
      <c r="F261" s="134"/>
      <c r="G261" s="134"/>
      <c r="H261" s="134"/>
      <c r="I261" s="134"/>
      <c r="J261" s="134"/>
      <c r="K261" s="134"/>
      <c r="L261" s="136" t="s">
        <v>885</v>
      </c>
      <c r="M261" s="137">
        <f t="shared" si="51"/>
        <v>10</v>
      </c>
      <c r="N261" s="135" t="e">
        <f>VLOOKUP(L261,#REF!,7,0)</f>
        <v>#REF!</v>
      </c>
      <c r="O261" s="138" t="e">
        <f t="shared" si="52"/>
        <v>#REF!</v>
      </c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spans="1:26" ht="17.25" customHeight="1" outlineLevel="2">
      <c r="A262" s="3"/>
      <c r="B262" s="132" t="s">
        <v>609</v>
      </c>
      <c r="C262" s="133" t="s">
        <v>697</v>
      </c>
      <c r="D262" s="134">
        <v>65</v>
      </c>
      <c r="E262" s="134"/>
      <c r="F262" s="134"/>
      <c r="G262" s="134"/>
      <c r="H262" s="134"/>
      <c r="I262" s="134"/>
      <c r="J262" s="134"/>
      <c r="K262" s="134"/>
      <c r="L262" s="136" t="s">
        <v>886</v>
      </c>
      <c r="M262" s="137">
        <f t="shared" si="51"/>
        <v>65</v>
      </c>
      <c r="N262" s="135" t="e">
        <f>VLOOKUP(L262,#REF!,7,0)</f>
        <v>#REF!</v>
      </c>
      <c r="O262" s="138" t="e">
        <f t="shared" si="52"/>
        <v>#REF!</v>
      </c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spans="1:26" ht="17.25" customHeight="1" outlineLevel="2">
      <c r="A263" s="3"/>
      <c r="B263" s="132" t="s">
        <v>667</v>
      </c>
      <c r="C263" s="133" t="s">
        <v>697</v>
      </c>
      <c r="D263" s="134">
        <v>55</v>
      </c>
      <c r="E263" s="134"/>
      <c r="F263" s="134"/>
      <c r="G263" s="134"/>
      <c r="H263" s="134"/>
      <c r="I263" s="134"/>
      <c r="J263" s="134"/>
      <c r="K263" s="134"/>
      <c r="L263" s="136" t="s">
        <v>887</v>
      </c>
      <c r="M263" s="137">
        <f t="shared" si="51"/>
        <v>55</v>
      </c>
      <c r="N263" s="135" t="e">
        <f>VLOOKUP(L263,#REF!,7,0)</f>
        <v>#REF!</v>
      </c>
      <c r="O263" s="138" t="e">
        <f t="shared" si="52"/>
        <v>#REF!</v>
      </c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spans="1:26" ht="17.25" customHeight="1" outlineLevel="2">
      <c r="A264" s="3"/>
      <c r="B264" s="132" t="s">
        <v>585</v>
      </c>
      <c r="C264" s="133" t="s">
        <v>697</v>
      </c>
      <c r="D264" s="134">
        <v>85</v>
      </c>
      <c r="E264" s="134"/>
      <c r="F264" s="134"/>
      <c r="G264" s="134"/>
      <c r="H264" s="134"/>
      <c r="I264" s="134"/>
      <c r="J264" s="134"/>
      <c r="K264" s="134"/>
      <c r="L264" s="136" t="s">
        <v>888</v>
      </c>
      <c r="M264" s="137">
        <f t="shared" si="51"/>
        <v>85</v>
      </c>
      <c r="N264" s="135" t="e">
        <f>VLOOKUP(L264,#REF!,7,0)</f>
        <v>#REF!</v>
      </c>
      <c r="O264" s="138" t="e">
        <f t="shared" si="52"/>
        <v>#REF!</v>
      </c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spans="1:26" ht="17.25" customHeight="1" outlineLevel="2">
      <c r="A265" s="3"/>
      <c r="B265" s="132" t="s">
        <v>657</v>
      </c>
      <c r="C265" s="133" t="s">
        <v>697</v>
      </c>
      <c r="D265" s="134">
        <v>55</v>
      </c>
      <c r="E265" s="134"/>
      <c r="F265" s="134"/>
      <c r="G265" s="134"/>
      <c r="H265" s="134"/>
      <c r="I265" s="134"/>
      <c r="J265" s="134"/>
      <c r="K265" s="134"/>
      <c r="L265" s="136" t="s">
        <v>889</v>
      </c>
      <c r="M265" s="137">
        <f t="shared" si="51"/>
        <v>55</v>
      </c>
      <c r="N265" s="135" t="e">
        <f>VLOOKUP(L265,#REF!,7,0)</f>
        <v>#REF!</v>
      </c>
      <c r="O265" s="138" t="e">
        <f t="shared" si="52"/>
        <v>#REF!</v>
      </c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spans="1:26" ht="17.25" customHeight="1" outlineLevel="2">
      <c r="A266" s="3"/>
      <c r="B266" s="132" t="s">
        <v>669</v>
      </c>
      <c r="C266" s="133" t="s">
        <v>697</v>
      </c>
      <c r="D266" s="134">
        <v>10</v>
      </c>
      <c r="E266" s="134"/>
      <c r="F266" s="134"/>
      <c r="G266" s="134"/>
      <c r="H266" s="134"/>
      <c r="I266" s="134"/>
      <c r="J266" s="134"/>
      <c r="K266" s="134"/>
      <c r="L266" s="136" t="s">
        <v>890</v>
      </c>
      <c r="M266" s="137">
        <f t="shared" si="51"/>
        <v>10</v>
      </c>
      <c r="N266" s="135" t="e">
        <f>VLOOKUP(L266,#REF!,7,0)</f>
        <v>#REF!</v>
      </c>
      <c r="O266" s="138" t="e">
        <f t="shared" si="52"/>
        <v>#REF!</v>
      </c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spans="1:26" ht="17.25" customHeight="1" outlineLevel="2">
      <c r="A267" s="3"/>
      <c r="B267" s="132" t="s">
        <v>580</v>
      </c>
      <c r="C267" s="133" t="s">
        <v>697</v>
      </c>
      <c r="D267" s="134">
        <v>195</v>
      </c>
      <c r="E267" s="134"/>
      <c r="F267" s="134"/>
      <c r="G267" s="134"/>
      <c r="H267" s="134"/>
      <c r="I267" s="134"/>
      <c r="J267" s="134"/>
      <c r="K267" s="134"/>
      <c r="L267" s="136" t="s">
        <v>891</v>
      </c>
      <c r="M267" s="137">
        <f t="shared" si="51"/>
        <v>195</v>
      </c>
      <c r="N267" s="135" t="e">
        <f>VLOOKUP(L267,#REF!,7,0)</f>
        <v>#REF!</v>
      </c>
      <c r="O267" s="138" t="e">
        <f t="shared" si="52"/>
        <v>#REF!</v>
      </c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spans="1:26" ht="17.25" customHeight="1" outlineLevel="2">
      <c r="A268" s="3"/>
      <c r="B268" s="132" t="s">
        <v>643</v>
      </c>
      <c r="C268" s="133" t="s">
        <v>697</v>
      </c>
      <c r="D268" s="134">
        <v>165</v>
      </c>
      <c r="E268" s="134"/>
      <c r="F268" s="134"/>
      <c r="G268" s="134"/>
      <c r="H268" s="134"/>
      <c r="I268" s="134"/>
      <c r="J268" s="134"/>
      <c r="K268" s="134"/>
      <c r="L268" s="136" t="s">
        <v>892</v>
      </c>
      <c r="M268" s="137">
        <f t="shared" si="51"/>
        <v>165</v>
      </c>
      <c r="N268" s="135" t="e">
        <f>VLOOKUP(L268,#REF!,7,0)</f>
        <v>#REF!</v>
      </c>
      <c r="O268" s="138" t="e">
        <f t="shared" si="52"/>
        <v>#REF!</v>
      </c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spans="1:26" ht="17.25" customHeight="1" outlineLevel="2">
      <c r="A269" s="3"/>
      <c r="B269" s="132" t="s">
        <v>553</v>
      </c>
      <c r="C269" s="133" t="s">
        <v>697</v>
      </c>
      <c r="D269" s="134">
        <v>255</v>
      </c>
      <c r="E269" s="134"/>
      <c r="F269" s="134"/>
      <c r="G269" s="134"/>
      <c r="H269" s="134"/>
      <c r="I269" s="134"/>
      <c r="J269" s="134"/>
      <c r="K269" s="134"/>
      <c r="L269" s="136" t="s">
        <v>893</v>
      </c>
      <c r="M269" s="137">
        <f t="shared" si="51"/>
        <v>255</v>
      </c>
      <c r="N269" s="135" t="e">
        <f>VLOOKUP(L269,#REF!,7,0)</f>
        <v>#REF!</v>
      </c>
      <c r="O269" s="138" t="e">
        <f t="shared" si="52"/>
        <v>#REF!</v>
      </c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spans="1:26" ht="17.25" customHeight="1" outlineLevel="2">
      <c r="A270" s="3"/>
      <c r="B270" s="132" t="s">
        <v>632</v>
      </c>
      <c r="C270" s="133" t="s">
        <v>697</v>
      </c>
      <c r="D270" s="134">
        <v>165</v>
      </c>
      <c r="E270" s="134"/>
      <c r="F270" s="134"/>
      <c r="G270" s="134"/>
      <c r="H270" s="134"/>
      <c r="I270" s="134"/>
      <c r="J270" s="134"/>
      <c r="K270" s="134"/>
      <c r="L270" s="136" t="s">
        <v>894</v>
      </c>
      <c r="M270" s="137">
        <f t="shared" si="51"/>
        <v>165</v>
      </c>
      <c r="N270" s="135" t="e">
        <f>VLOOKUP(L270,#REF!,7,0)</f>
        <v>#REF!</v>
      </c>
      <c r="O270" s="138" t="e">
        <f t="shared" si="52"/>
        <v>#REF!</v>
      </c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spans="1:26" ht="17.25" customHeight="1" outlineLevel="2">
      <c r="A271" s="3"/>
      <c r="B271" s="132" t="s">
        <v>623</v>
      </c>
      <c r="C271" s="133" t="s">
        <v>697</v>
      </c>
      <c r="D271" s="134">
        <v>60</v>
      </c>
      <c r="E271" s="134"/>
      <c r="F271" s="134"/>
      <c r="G271" s="134"/>
      <c r="H271" s="134"/>
      <c r="I271" s="134"/>
      <c r="J271" s="134"/>
      <c r="K271" s="134"/>
      <c r="L271" s="136" t="s">
        <v>895</v>
      </c>
      <c r="M271" s="137">
        <f t="shared" si="51"/>
        <v>60</v>
      </c>
      <c r="N271" s="135" t="e">
        <f>VLOOKUP(L271,#REF!,7,0)</f>
        <v>#REF!</v>
      </c>
      <c r="O271" s="138" t="e">
        <f t="shared" si="52"/>
        <v>#REF!</v>
      </c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spans="1:26" ht="17.25" customHeight="1" outlineLevel="1">
      <c r="A272" s="3"/>
      <c r="B272" s="116"/>
      <c r="C272" s="117"/>
      <c r="D272" s="118"/>
      <c r="E272" s="119"/>
      <c r="F272" s="119"/>
      <c r="G272" s="119"/>
      <c r="H272" s="119"/>
      <c r="I272" s="119"/>
      <c r="J272" s="119"/>
      <c r="K272" s="116"/>
      <c r="L272" s="120"/>
      <c r="M272" s="121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spans="1:26" ht="17.25" customHeight="1">
      <c r="A273" s="3"/>
      <c r="B273" s="123" t="s">
        <v>896</v>
      </c>
      <c r="C273" s="124"/>
      <c r="D273" s="125"/>
      <c r="E273" s="126"/>
      <c r="F273" s="126"/>
      <c r="G273" s="126"/>
      <c r="H273" s="126"/>
      <c r="I273" s="126"/>
      <c r="J273" s="126"/>
      <c r="K273" s="126"/>
      <c r="L273" s="127"/>
      <c r="M273" s="128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spans="1:26" ht="17.25" customHeight="1" outlineLevel="1">
      <c r="A274" s="3"/>
      <c r="B274" s="116"/>
      <c r="C274" s="117"/>
      <c r="D274" s="118"/>
      <c r="E274" s="119"/>
      <c r="F274" s="119"/>
      <c r="G274" s="119"/>
      <c r="H274" s="119"/>
      <c r="I274" s="119"/>
      <c r="J274" s="119"/>
      <c r="K274" s="116"/>
      <c r="L274" s="120"/>
      <c r="M274" s="121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spans="1:26" ht="17.25" customHeight="1" outlineLevel="1">
      <c r="A275" s="3"/>
      <c r="B275" s="142" t="s">
        <v>19</v>
      </c>
      <c r="C275" s="143"/>
      <c r="D275" s="144"/>
      <c r="E275" s="145"/>
      <c r="F275" s="145"/>
      <c r="G275" s="145"/>
      <c r="H275" s="145"/>
      <c r="I275" s="145"/>
      <c r="J275" s="145"/>
      <c r="K275" s="145"/>
      <c r="L275" s="146"/>
      <c r="M275" s="147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spans="1:26" ht="17.25" customHeight="1" outlineLevel="2">
      <c r="A276" s="148"/>
      <c r="B276" s="140" t="s">
        <v>686</v>
      </c>
      <c r="C276" s="130" t="s">
        <v>58</v>
      </c>
      <c r="D276" s="149" t="s">
        <v>525</v>
      </c>
      <c r="E276" s="141"/>
      <c r="F276" s="141"/>
      <c r="G276" s="141"/>
      <c r="H276" s="141"/>
      <c r="I276" s="141"/>
      <c r="J276" s="141"/>
      <c r="K276" s="141"/>
      <c r="L276" s="150"/>
      <c r="M276" s="151"/>
      <c r="N276" s="152"/>
      <c r="O276" s="152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2"/>
    </row>
    <row r="277" spans="1:26" ht="17.25" customHeight="1" outlineLevel="2">
      <c r="A277" s="3"/>
      <c r="B277" s="153" t="s">
        <v>637</v>
      </c>
      <c r="C277" s="133" t="s">
        <v>75</v>
      </c>
      <c r="D277" s="134">
        <v>57.35</v>
      </c>
      <c r="E277" s="134" t="s">
        <v>897</v>
      </c>
      <c r="F277" s="134"/>
      <c r="G277" s="134"/>
      <c r="H277" s="134"/>
      <c r="I277" s="134"/>
      <c r="J277" s="134"/>
      <c r="K277" s="134"/>
      <c r="L277" s="136" t="s">
        <v>898</v>
      </c>
      <c r="M277" s="137">
        <f>D277</f>
        <v>57.35</v>
      </c>
      <c r="N277" s="135" t="e">
        <f>VLOOKUP(L277,#REF!,7,0)</f>
        <v>#REF!</v>
      </c>
      <c r="O277" s="138" t="e">
        <f>N277*M277</f>
        <v>#REF!</v>
      </c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spans="1:26" ht="17.25" customHeight="1" outlineLevel="1">
      <c r="A278" s="3"/>
      <c r="B278" s="142" t="s">
        <v>899</v>
      </c>
      <c r="C278" s="143"/>
      <c r="D278" s="144"/>
      <c r="E278" s="145"/>
      <c r="F278" s="145"/>
      <c r="G278" s="145"/>
      <c r="H278" s="145"/>
      <c r="I278" s="145"/>
      <c r="J278" s="145"/>
      <c r="K278" s="145"/>
      <c r="L278" s="146"/>
      <c r="M278" s="147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spans="1:26" ht="17.25" customHeight="1" outlineLevel="2">
      <c r="A279" s="148"/>
      <c r="B279" s="140" t="s">
        <v>686</v>
      </c>
      <c r="C279" s="130" t="s">
        <v>58</v>
      </c>
      <c r="D279" s="149" t="s">
        <v>525</v>
      </c>
      <c r="E279" s="141"/>
      <c r="F279" s="141"/>
      <c r="G279" s="141"/>
      <c r="H279" s="141"/>
      <c r="I279" s="141"/>
      <c r="J279" s="141"/>
      <c r="K279" s="141"/>
      <c r="L279" s="150"/>
      <c r="M279" s="151"/>
      <c r="N279" s="152"/>
      <c r="O279" s="152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2"/>
    </row>
    <row r="280" spans="1:26" ht="17.25" customHeight="1" outlineLevel="2">
      <c r="A280" s="3"/>
      <c r="B280" s="154" t="s">
        <v>559</v>
      </c>
      <c r="C280" s="133" t="s">
        <v>693</v>
      </c>
      <c r="D280" s="134">
        <f>D281</f>
        <v>6.85</v>
      </c>
      <c r="E280" s="134" t="s">
        <v>900</v>
      </c>
      <c r="F280" s="134"/>
      <c r="G280" s="134"/>
      <c r="H280" s="134"/>
      <c r="I280" s="134"/>
      <c r="J280" s="134"/>
      <c r="K280" s="134"/>
      <c r="L280" s="136" t="s">
        <v>901</v>
      </c>
      <c r="M280" s="137">
        <f t="shared" ref="M280:M284" si="53">D280</f>
        <v>6.85</v>
      </c>
      <c r="N280" s="135" t="e">
        <f>VLOOKUP(L280,#REF!,7,0)</f>
        <v>#REF!</v>
      </c>
      <c r="O280" s="138" t="e">
        <f t="shared" ref="O280:O284" si="54">N280*M280</f>
        <v>#REF!</v>
      </c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spans="1:26" ht="17.25" customHeight="1" outlineLevel="2">
      <c r="A281" s="3"/>
      <c r="B281" s="154" t="s">
        <v>599</v>
      </c>
      <c r="C281" s="133" t="s">
        <v>693</v>
      </c>
      <c r="D281" s="134">
        <v>6.85</v>
      </c>
      <c r="E281" s="134" t="s">
        <v>902</v>
      </c>
      <c r="F281" s="134"/>
      <c r="G281" s="134"/>
      <c r="H281" s="134"/>
      <c r="I281" s="134"/>
      <c r="J281" s="134"/>
      <c r="K281" s="134"/>
      <c r="L281" s="136" t="s">
        <v>903</v>
      </c>
      <c r="M281" s="137">
        <f t="shared" si="53"/>
        <v>6.85</v>
      </c>
      <c r="N281" s="135" t="e">
        <f>VLOOKUP(L281,#REF!,7,0)</f>
        <v>#REF!</v>
      </c>
      <c r="O281" s="138" t="e">
        <f t="shared" si="54"/>
        <v>#REF!</v>
      </c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spans="1:26" ht="17.25" customHeight="1" outlineLevel="2">
      <c r="A282" s="3"/>
      <c r="B282" s="154" t="s">
        <v>579</v>
      </c>
      <c r="C282" s="133" t="s">
        <v>693</v>
      </c>
      <c r="D282" s="134">
        <f>D281</f>
        <v>6.85</v>
      </c>
      <c r="E282" s="134" t="s">
        <v>904</v>
      </c>
      <c r="F282" s="134"/>
      <c r="G282" s="134"/>
      <c r="H282" s="134"/>
      <c r="I282" s="134"/>
      <c r="J282" s="134"/>
      <c r="K282" s="134"/>
      <c r="L282" s="136" t="s">
        <v>905</v>
      </c>
      <c r="M282" s="137">
        <f t="shared" si="53"/>
        <v>6.85</v>
      </c>
      <c r="N282" s="135" t="e">
        <f>VLOOKUP(L282,#REF!,7,0)</f>
        <v>#REF!</v>
      </c>
      <c r="O282" s="138" t="e">
        <f t="shared" si="54"/>
        <v>#REF!</v>
      </c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spans="1:26" ht="17.25" customHeight="1" outlineLevel="2">
      <c r="A283" s="3"/>
      <c r="B283" s="154" t="s">
        <v>540</v>
      </c>
      <c r="C283" s="133" t="s">
        <v>906</v>
      </c>
      <c r="D283" s="134">
        <v>605.96</v>
      </c>
      <c r="E283" s="134" t="s">
        <v>907</v>
      </c>
      <c r="F283" s="134"/>
      <c r="G283" s="134"/>
      <c r="H283" s="134"/>
      <c r="I283" s="134"/>
      <c r="J283" s="134"/>
      <c r="K283" s="134"/>
      <c r="L283" s="136" t="s">
        <v>908</v>
      </c>
      <c r="M283" s="137">
        <f t="shared" si="53"/>
        <v>605.96</v>
      </c>
      <c r="N283" s="135" t="e">
        <f>VLOOKUP(L283,#REF!,7,0)</f>
        <v>#REF!</v>
      </c>
      <c r="O283" s="138" t="e">
        <f t="shared" si="54"/>
        <v>#REF!</v>
      </c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spans="1:26" ht="17.25" customHeight="1" outlineLevel="2">
      <c r="A284" s="3"/>
      <c r="B284" s="154" t="s">
        <v>604</v>
      </c>
      <c r="C284" s="133" t="s">
        <v>906</v>
      </c>
      <c r="D284" s="134">
        <v>47.04</v>
      </c>
      <c r="E284" s="134" t="s">
        <v>909</v>
      </c>
      <c r="F284" s="134"/>
      <c r="G284" s="134"/>
      <c r="H284" s="134"/>
      <c r="I284" s="134"/>
      <c r="J284" s="134"/>
      <c r="K284" s="134"/>
      <c r="L284" s="136" t="s">
        <v>910</v>
      </c>
      <c r="M284" s="137">
        <f t="shared" si="53"/>
        <v>47.04</v>
      </c>
      <c r="N284" s="135" t="e">
        <f>VLOOKUP(L284,#REF!,7,0)</f>
        <v>#REF!</v>
      </c>
      <c r="O284" s="138" t="e">
        <f t="shared" si="54"/>
        <v>#REF!</v>
      </c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spans="1:26" ht="17.25" customHeight="1" outlineLevel="2">
      <c r="A285" s="3"/>
      <c r="B285" s="116"/>
      <c r="C285" s="152"/>
      <c r="D285" s="118"/>
      <c r="E285" s="118"/>
      <c r="F285" s="118"/>
      <c r="G285" s="118"/>
      <c r="H285" s="118"/>
      <c r="I285" s="118"/>
      <c r="J285" s="118"/>
      <c r="K285" s="118"/>
      <c r="L285" s="120"/>
      <c r="M285" s="155"/>
      <c r="N285" s="119"/>
      <c r="O285" s="15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spans="1:26" ht="17.25" customHeight="1" outlineLevel="1">
      <c r="A286" s="3"/>
      <c r="B286" s="142" t="s">
        <v>911</v>
      </c>
      <c r="C286" s="143"/>
      <c r="D286" s="144"/>
      <c r="E286" s="145"/>
      <c r="F286" s="145"/>
      <c r="G286" s="145"/>
      <c r="H286" s="145"/>
      <c r="I286" s="145"/>
      <c r="J286" s="145"/>
      <c r="K286" s="145"/>
      <c r="L286" s="146"/>
      <c r="M286" s="147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spans="1:26" ht="17.25" customHeight="1" outlineLevel="2">
      <c r="A287" s="148"/>
      <c r="B287" s="140" t="s">
        <v>686</v>
      </c>
      <c r="C287" s="130" t="s">
        <v>58</v>
      </c>
      <c r="D287" s="149" t="s">
        <v>525</v>
      </c>
      <c r="E287" s="141"/>
      <c r="F287" s="141"/>
      <c r="G287" s="141"/>
      <c r="H287" s="141"/>
      <c r="I287" s="141"/>
      <c r="J287" s="141"/>
      <c r="K287" s="141"/>
      <c r="L287" s="150"/>
      <c r="M287" s="151"/>
      <c r="N287" s="152"/>
      <c r="O287" s="152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2"/>
    </row>
    <row r="288" spans="1:26" ht="17.25" customHeight="1" outlineLevel="2">
      <c r="A288" s="3"/>
      <c r="B288" s="154" t="s">
        <v>559</v>
      </c>
      <c r="C288" s="133" t="s">
        <v>693</v>
      </c>
      <c r="D288" s="134">
        <f>D290</f>
        <v>12.54</v>
      </c>
      <c r="E288" s="134" t="s">
        <v>900</v>
      </c>
      <c r="F288" s="134" t="str">
        <f t="shared" ref="F288:F293" si="55">UPPER(B288)</f>
        <v>ESCAVAÇÃO MANUAL EM CAMPO ABERTO PARA TUBULÃO, FUSTE E/OU BASE</v>
      </c>
      <c r="G288" s="134"/>
      <c r="H288" s="134"/>
      <c r="I288" s="134"/>
      <c r="J288" s="134"/>
      <c r="K288" s="134"/>
      <c r="L288" s="136" t="s">
        <v>912</v>
      </c>
      <c r="M288" s="137">
        <f t="shared" ref="M288:M293" si="56">D288</f>
        <v>12.54</v>
      </c>
      <c r="N288" s="135" t="e">
        <f>VLOOKUP(L288,#REF!,7,0)</f>
        <v>#REF!</v>
      </c>
      <c r="O288" s="138" t="e">
        <f t="shared" ref="O288:O293" si="57">N288*M288</f>
        <v>#REF!</v>
      </c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spans="1:26" ht="17.25" customHeight="1" outlineLevel="2">
      <c r="A289" s="3"/>
      <c r="B289" s="154" t="s">
        <v>568</v>
      </c>
      <c r="C289" s="133" t="s">
        <v>75</v>
      </c>
      <c r="D289" s="134">
        <v>28.8</v>
      </c>
      <c r="E289" s="134" t="s">
        <v>913</v>
      </c>
      <c r="F289" s="134" t="str">
        <f t="shared" si="55"/>
        <v>FORMA EM MADEIRA COMUM PARA FUNDAÇÃO</v>
      </c>
      <c r="G289" s="134"/>
      <c r="H289" s="134"/>
      <c r="I289" s="134"/>
      <c r="J289" s="134"/>
      <c r="K289" s="134"/>
      <c r="L289" s="136" t="s">
        <v>914</v>
      </c>
      <c r="M289" s="137">
        <f t="shared" si="56"/>
        <v>28.8</v>
      </c>
      <c r="N289" s="135" t="e">
        <f>VLOOKUP(L289,#REF!,7,0)</f>
        <v>#REF!</v>
      </c>
      <c r="O289" s="138" t="e">
        <f t="shared" si="57"/>
        <v>#REF!</v>
      </c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spans="1:26" ht="17.25" customHeight="1" outlineLevel="2">
      <c r="A290" s="3"/>
      <c r="B290" s="154" t="s">
        <v>584</v>
      </c>
      <c r="C290" s="133" t="s">
        <v>693</v>
      </c>
      <c r="D290" s="134">
        <v>12.54</v>
      </c>
      <c r="E290" s="134" t="s">
        <v>915</v>
      </c>
      <c r="F290" s="134" t="str">
        <f t="shared" si="55"/>
        <v>CONCRETO USINADO, FCK = 25 MPA</v>
      </c>
      <c r="G290" s="134"/>
      <c r="H290" s="134"/>
      <c r="I290" s="134"/>
      <c r="J290" s="134"/>
      <c r="K290" s="134"/>
      <c r="L290" s="136" t="s">
        <v>916</v>
      </c>
      <c r="M290" s="137">
        <f t="shared" si="56"/>
        <v>12.54</v>
      </c>
      <c r="N290" s="135" t="e">
        <f>VLOOKUP(L290,#REF!,7,0)</f>
        <v>#REF!</v>
      </c>
      <c r="O290" s="138" t="e">
        <f t="shared" si="57"/>
        <v>#REF!</v>
      </c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spans="1:26" ht="17.25" customHeight="1" outlineLevel="2">
      <c r="A291" s="3"/>
      <c r="B291" s="154" t="s">
        <v>579</v>
      </c>
      <c r="C291" s="133" t="s">
        <v>693</v>
      </c>
      <c r="D291" s="134">
        <f>D290</f>
        <v>12.54</v>
      </c>
      <c r="E291" s="134" t="s">
        <v>904</v>
      </c>
      <c r="F291" s="134" t="str">
        <f t="shared" si="55"/>
        <v>LANÇAMENTO E ADENSAMENTO DE CONCRETO OU MASSA POR BOMBEAMENTO</v>
      </c>
      <c r="G291" s="134"/>
      <c r="H291" s="134"/>
      <c r="I291" s="134"/>
      <c r="J291" s="134"/>
      <c r="K291" s="134"/>
      <c r="L291" s="136" t="s">
        <v>917</v>
      </c>
      <c r="M291" s="137">
        <f t="shared" si="56"/>
        <v>12.54</v>
      </c>
      <c r="N291" s="135" t="e">
        <f>VLOOKUP(L291,#REF!,7,0)</f>
        <v>#REF!</v>
      </c>
      <c r="O291" s="138" t="e">
        <f t="shared" si="57"/>
        <v>#REF!</v>
      </c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spans="1:26" ht="17.25" customHeight="1" outlineLevel="2">
      <c r="A292" s="3"/>
      <c r="B292" s="154" t="s">
        <v>540</v>
      </c>
      <c r="C292" s="133" t="s">
        <v>906</v>
      </c>
      <c r="D292" s="134">
        <v>820.5</v>
      </c>
      <c r="E292" s="134" t="s">
        <v>907</v>
      </c>
      <c r="F292" s="134" t="str">
        <f t="shared" si="55"/>
        <v>ARMADURA EM BARRA DE AÇO CA-50 (A OU B) FYK = 500 MPA</v>
      </c>
      <c r="G292" s="134"/>
      <c r="H292" s="134"/>
      <c r="I292" s="134"/>
      <c r="J292" s="134"/>
      <c r="K292" s="134"/>
      <c r="L292" s="136" t="s">
        <v>918</v>
      </c>
      <c r="M292" s="137">
        <f t="shared" si="56"/>
        <v>820.5</v>
      </c>
      <c r="N292" s="135" t="e">
        <f>VLOOKUP(L292,#REF!,7,0)</f>
        <v>#REF!</v>
      </c>
      <c r="O292" s="138" t="e">
        <f t="shared" si="57"/>
        <v>#REF!</v>
      </c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spans="1:26" ht="17.25" customHeight="1" outlineLevel="2">
      <c r="A293" s="3"/>
      <c r="B293" s="154" t="s">
        <v>604</v>
      </c>
      <c r="C293" s="133" t="s">
        <v>906</v>
      </c>
      <c r="D293" s="134">
        <v>32.4</v>
      </c>
      <c r="E293" s="134" t="s">
        <v>909</v>
      </c>
      <c r="F293" s="134" t="str">
        <f t="shared" si="55"/>
        <v>ARMADURA EM BARRA DE AÇO CA-60 (A OU B) FYK = 600 MPA</v>
      </c>
      <c r="G293" s="134"/>
      <c r="H293" s="134"/>
      <c r="I293" s="134"/>
      <c r="J293" s="134"/>
      <c r="K293" s="134"/>
      <c r="L293" s="136" t="s">
        <v>919</v>
      </c>
      <c r="M293" s="137">
        <f t="shared" si="56"/>
        <v>32.4</v>
      </c>
      <c r="N293" s="135" t="e">
        <f>VLOOKUP(L293,#REF!,7,0)</f>
        <v>#REF!</v>
      </c>
      <c r="O293" s="138" t="e">
        <f t="shared" si="57"/>
        <v>#REF!</v>
      </c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spans="1:26" ht="17.25" customHeight="1" outlineLevel="2">
      <c r="A294" s="3"/>
      <c r="B294" s="116"/>
      <c r="C294" s="152"/>
      <c r="D294" s="118"/>
      <c r="E294" s="118"/>
      <c r="F294" s="118"/>
      <c r="G294" s="118"/>
      <c r="H294" s="118"/>
      <c r="I294" s="118"/>
      <c r="J294" s="118"/>
      <c r="K294" s="118"/>
      <c r="L294" s="120"/>
      <c r="M294" s="155"/>
      <c r="N294" s="119"/>
      <c r="O294" s="15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spans="1:26" ht="17.25" customHeight="1" outlineLevel="1">
      <c r="A295" s="3"/>
      <c r="B295" s="142" t="s">
        <v>920</v>
      </c>
      <c r="C295" s="143"/>
      <c r="D295" s="144"/>
      <c r="E295" s="145"/>
      <c r="F295" s="145"/>
      <c r="G295" s="145"/>
      <c r="H295" s="145"/>
      <c r="I295" s="145"/>
      <c r="J295" s="145"/>
      <c r="K295" s="145"/>
      <c r="L295" s="146"/>
      <c r="M295" s="147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spans="1:26" ht="17.25" customHeight="1" outlineLevel="2">
      <c r="A296" s="148"/>
      <c r="B296" s="140" t="s">
        <v>686</v>
      </c>
      <c r="C296" s="130" t="s">
        <v>58</v>
      </c>
      <c r="D296" s="149" t="s">
        <v>525</v>
      </c>
      <c r="E296" s="141"/>
      <c r="F296" s="141"/>
      <c r="G296" s="141"/>
      <c r="H296" s="141"/>
      <c r="I296" s="141"/>
      <c r="J296" s="141"/>
      <c r="K296" s="141"/>
      <c r="L296" s="150"/>
      <c r="M296" s="151"/>
      <c r="N296" s="152"/>
      <c r="O296" s="152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2"/>
    </row>
    <row r="297" spans="1:26" ht="17.25" customHeight="1" outlineLevel="2">
      <c r="A297" s="3"/>
      <c r="B297" s="154" t="s">
        <v>559</v>
      </c>
      <c r="C297" s="133" t="s">
        <v>693</v>
      </c>
      <c r="D297" s="134">
        <f>D300</f>
        <v>4.24</v>
      </c>
      <c r="E297" s="134" t="s">
        <v>900</v>
      </c>
      <c r="F297" s="134" t="str">
        <f t="shared" ref="F297:F303" si="58">UPPER(B297)</f>
        <v>ESCAVAÇÃO MANUAL EM CAMPO ABERTO PARA TUBULÃO, FUSTE E/OU BASE</v>
      </c>
      <c r="G297" s="134"/>
      <c r="H297" s="134"/>
      <c r="I297" s="134"/>
      <c r="J297" s="134"/>
      <c r="K297" s="134"/>
      <c r="L297" s="136" t="s">
        <v>921</v>
      </c>
      <c r="M297" s="137">
        <f t="shared" ref="M297:M303" si="59">D297</f>
        <v>4.24</v>
      </c>
      <c r="N297" s="135" t="e">
        <f>VLOOKUP(L297,#REF!,7,0)</f>
        <v>#REF!</v>
      </c>
      <c r="O297" s="138" t="e">
        <f t="shared" ref="O297:O303" si="60">N297*M297</f>
        <v>#REF!</v>
      </c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spans="1:26" ht="17.25" customHeight="1" outlineLevel="2">
      <c r="A298" s="3"/>
      <c r="B298" s="154" t="s">
        <v>568</v>
      </c>
      <c r="C298" s="133" t="s">
        <v>75</v>
      </c>
      <c r="D298" s="134">
        <v>52.97</v>
      </c>
      <c r="E298" s="134" t="s">
        <v>913</v>
      </c>
      <c r="F298" s="134" t="str">
        <f t="shared" si="58"/>
        <v>FORMA EM MADEIRA COMUM PARA FUNDAÇÃO</v>
      </c>
      <c r="G298" s="134"/>
      <c r="H298" s="134"/>
      <c r="I298" s="134"/>
      <c r="J298" s="134"/>
      <c r="K298" s="134"/>
      <c r="L298" s="136" t="s">
        <v>922</v>
      </c>
      <c r="M298" s="137">
        <f t="shared" si="59"/>
        <v>52.97</v>
      </c>
      <c r="N298" s="135" t="e">
        <f>VLOOKUP(L298,#REF!,7,0)</f>
        <v>#REF!</v>
      </c>
      <c r="O298" s="138" t="e">
        <f t="shared" si="60"/>
        <v>#REF!</v>
      </c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spans="1:26" ht="17.25" customHeight="1" outlineLevel="2">
      <c r="A299" s="3"/>
      <c r="B299" s="134" t="s">
        <v>603</v>
      </c>
      <c r="C299" s="133" t="s">
        <v>75</v>
      </c>
      <c r="D299" s="134">
        <f>D298</f>
        <v>52.97</v>
      </c>
      <c r="E299" s="134" t="s">
        <v>923</v>
      </c>
      <c r="F299" s="134" t="str">
        <f t="shared" si="58"/>
        <v>IMPERMEABILIZAÇÃO EM MEMBRANA DE ASFALTO MODIFICADO COM ELASTÔMEROS, NA COR PRETA</v>
      </c>
      <c r="G299" s="134"/>
      <c r="H299" s="134"/>
      <c r="I299" s="134"/>
      <c r="J299" s="134"/>
      <c r="K299" s="134"/>
      <c r="L299" s="136" t="s">
        <v>924</v>
      </c>
      <c r="M299" s="137">
        <f t="shared" si="59"/>
        <v>52.97</v>
      </c>
      <c r="N299" s="135" t="e">
        <f>VLOOKUP(L299,#REF!,7,0)</f>
        <v>#REF!</v>
      </c>
      <c r="O299" s="138" t="e">
        <f t="shared" si="60"/>
        <v>#REF!</v>
      </c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spans="1:26" ht="17.25" customHeight="1" outlineLevel="2">
      <c r="A300" s="3"/>
      <c r="B300" s="154" t="s">
        <v>660</v>
      </c>
      <c r="C300" s="133" t="s">
        <v>693</v>
      </c>
      <c r="D300" s="134">
        <v>4.24</v>
      </c>
      <c r="E300" s="134" t="s">
        <v>925</v>
      </c>
      <c r="F300" s="134" t="str">
        <f t="shared" si="58"/>
        <v>CONCRETO USINADO, FCK = 30 MPA</v>
      </c>
      <c r="G300" s="134"/>
      <c r="H300" s="134"/>
      <c r="I300" s="134"/>
      <c r="J300" s="134"/>
      <c r="K300" s="134"/>
      <c r="L300" s="136" t="s">
        <v>926</v>
      </c>
      <c r="M300" s="137">
        <f t="shared" si="59"/>
        <v>4.24</v>
      </c>
      <c r="N300" s="135" t="e">
        <f>VLOOKUP(L300,#REF!,7,0)</f>
        <v>#REF!</v>
      </c>
      <c r="O300" s="138" t="e">
        <f t="shared" si="60"/>
        <v>#REF!</v>
      </c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spans="1:26" ht="17.25" customHeight="1" outlineLevel="2">
      <c r="A301" s="3"/>
      <c r="B301" s="154" t="s">
        <v>579</v>
      </c>
      <c r="C301" s="133" t="s">
        <v>693</v>
      </c>
      <c r="D301" s="134">
        <f>D300</f>
        <v>4.24</v>
      </c>
      <c r="E301" s="134" t="s">
        <v>904</v>
      </c>
      <c r="F301" s="134" t="str">
        <f t="shared" si="58"/>
        <v>LANÇAMENTO E ADENSAMENTO DE CONCRETO OU MASSA POR BOMBEAMENTO</v>
      </c>
      <c r="G301" s="134"/>
      <c r="H301" s="134"/>
      <c r="I301" s="134"/>
      <c r="J301" s="134"/>
      <c r="K301" s="134"/>
      <c r="L301" s="136" t="s">
        <v>927</v>
      </c>
      <c r="M301" s="137">
        <f t="shared" si="59"/>
        <v>4.24</v>
      </c>
      <c r="N301" s="135" t="e">
        <f>VLOOKUP(L301,#REF!,7,0)</f>
        <v>#REF!</v>
      </c>
      <c r="O301" s="138" t="e">
        <f t="shared" si="60"/>
        <v>#REF!</v>
      </c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spans="1:26" ht="17.25" customHeight="1" outlineLevel="2">
      <c r="A302" s="3"/>
      <c r="B302" s="154" t="s">
        <v>540</v>
      </c>
      <c r="C302" s="133" t="s">
        <v>906</v>
      </c>
      <c r="D302" s="134">
        <v>147.69999999999999</v>
      </c>
      <c r="E302" s="134" t="s">
        <v>907</v>
      </c>
      <c r="F302" s="134" t="str">
        <f t="shared" si="58"/>
        <v>ARMADURA EM BARRA DE AÇO CA-50 (A OU B) FYK = 500 MPA</v>
      </c>
      <c r="G302" s="134"/>
      <c r="H302" s="134"/>
      <c r="I302" s="134"/>
      <c r="J302" s="134"/>
      <c r="K302" s="134"/>
      <c r="L302" s="136" t="s">
        <v>928</v>
      </c>
      <c r="M302" s="137">
        <f t="shared" si="59"/>
        <v>147.69999999999999</v>
      </c>
      <c r="N302" s="135" t="e">
        <f>VLOOKUP(L302,#REF!,7,0)</f>
        <v>#REF!</v>
      </c>
      <c r="O302" s="138" t="e">
        <f t="shared" si="60"/>
        <v>#REF!</v>
      </c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spans="1:26" ht="17.25" customHeight="1" outlineLevel="2">
      <c r="A303" s="3"/>
      <c r="B303" s="154" t="s">
        <v>604</v>
      </c>
      <c r="C303" s="133" t="s">
        <v>906</v>
      </c>
      <c r="D303" s="134">
        <v>57.9</v>
      </c>
      <c r="E303" s="134" t="s">
        <v>909</v>
      </c>
      <c r="F303" s="134" t="str">
        <f t="shared" si="58"/>
        <v>ARMADURA EM BARRA DE AÇO CA-60 (A OU B) FYK = 600 MPA</v>
      </c>
      <c r="G303" s="134"/>
      <c r="H303" s="134"/>
      <c r="I303" s="134"/>
      <c r="J303" s="134"/>
      <c r="K303" s="134"/>
      <c r="L303" s="136" t="s">
        <v>929</v>
      </c>
      <c r="M303" s="137">
        <f t="shared" si="59"/>
        <v>57.9</v>
      </c>
      <c r="N303" s="135" t="e">
        <f>VLOOKUP(L303,#REF!,7,0)</f>
        <v>#REF!</v>
      </c>
      <c r="O303" s="138" t="e">
        <f t="shared" si="60"/>
        <v>#REF!</v>
      </c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spans="1:26" ht="17.25" customHeight="1" outlineLevel="2">
      <c r="A304" s="3"/>
      <c r="B304" s="116"/>
      <c r="C304" s="152"/>
      <c r="D304" s="118"/>
      <c r="E304" s="118"/>
      <c r="F304" s="118"/>
      <c r="G304" s="118"/>
      <c r="H304" s="118"/>
      <c r="I304" s="118"/>
      <c r="J304" s="118"/>
      <c r="K304" s="118"/>
      <c r="L304" s="120"/>
      <c r="M304" s="155"/>
      <c r="N304" s="119"/>
      <c r="O304" s="15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spans="1:26" ht="17.25" customHeight="1" outlineLevel="1">
      <c r="A305" s="3"/>
      <c r="B305" s="142" t="s">
        <v>930</v>
      </c>
      <c r="C305" s="143"/>
      <c r="D305" s="144"/>
      <c r="E305" s="145"/>
      <c r="F305" s="145"/>
      <c r="G305" s="145"/>
      <c r="H305" s="145"/>
      <c r="I305" s="145"/>
      <c r="J305" s="145"/>
      <c r="K305" s="145"/>
      <c r="L305" s="146"/>
      <c r="M305" s="147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spans="1:26" ht="17.25" customHeight="1" outlineLevel="2">
      <c r="A306" s="148"/>
      <c r="B306" s="140" t="s">
        <v>686</v>
      </c>
      <c r="C306" s="130" t="s">
        <v>58</v>
      </c>
      <c r="D306" s="149" t="s">
        <v>525</v>
      </c>
      <c r="E306" s="141"/>
      <c r="F306" s="141"/>
      <c r="G306" s="141"/>
      <c r="H306" s="141"/>
      <c r="I306" s="141"/>
      <c r="J306" s="141"/>
      <c r="K306" s="141"/>
      <c r="L306" s="150"/>
      <c r="M306" s="151"/>
      <c r="N306" s="152"/>
      <c r="O306" s="152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2"/>
    </row>
    <row r="307" spans="1:26" ht="17.25" customHeight="1" outlineLevel="2">
      <c r="A307" s="3"/>
      <c r="B307" s="153" t="s">
        <v>931</v>
      </c>
      <c r="C307" s="133" t="s">
        <v>693</v>
      </c>
      <c r="D307" s="134">
        <f>57.35*0.2</f>
        <v>11.47</v>
      </c>
      <c r="E307" s="134"/>
      <c r="F307" s="134" t="str">
        <f t="shared" ref="F307:F313" si="61">UPPER(B307)</f>
        <v>COMPACTAÇÃO DE ATERRO MECANIZADO MÍNIMO DE 95% PN, SEM FORNECIMENTO DE SOLO EM CAMPO ABERTO</v>
      </c>
      <c r="G307" s="134"/>
      <c r="H307" s="134"/>
      <c r="I307" s="134"/>
      <c r="J307" s="134"/>
      <c r="K307" s="134"/>
      <c r="L307" s="136" t="s">
        <v>929</v>
      </c>
      <c r="M307" s="137">
        <f t="shared" ref="M307:M313" si="62">D307</f>
        <v>11.47</v>
      </c>
      <c r="N307" s="135" t="e">
        <f>VLOOKUP(L307,#REF!,7,0)</f>
        <v>#REF!</v>
      </c>
      <c r="O307" s="138" t="e">
        <f t="shared" ref="O307:O313" si="63">N307*M307</f>
        <v>#REF!</v>
      </c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spans="1:26" ht="17.25" customHeight="1" outlineLevel="2">
      <c r="A308" s="3"/>
      <c r="B308" s="153" t="s">
        <v>932</v>
      </c>
      <c r="C308" s="133" t="s">
        <v>693</v>
      </c>
      <c r="D308" s="134">
        <f>57.35*0.1</f>
        <v>5.7350000000000003</v>
      </c>
      <c r="E308" s="134"/>
      <c r="F308" s="134" t="str">
        <f t="shared" si="61"/>
        <v>BASE DE BRITA GRADUADA</v>
      </c>
      <c r="G308" s="134"/>
      <c r="H308" s="134"/>
      <c r="I308" s="134"/>
      <c r="J308" s="134"/>
      <c r="K308" s="134"/>
      <c r="L308" s="136" t="s">
        <v>933</v>
      </c>
      <c r="M308" s="137">
        <f t="shared" si="62"/>
        <v>5.7350000000000003</v>
      </c>
      <c r="N308" s="135" t="e">
        <f>VLOOKUP(L308,#REF!,7,0)</f>
        <v>#REF!</v>
      </c>
      <c r="O308" s="138" t="e">
        <f t="shared" si="63"/>
        <v>#REF!</v>
      </c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spans="1:26" ht="17.25" customHeight="1" outlineLevel="2">
      <c r="A309" s="3"/>
      <c r="B309" s="153" t="s">
        <v>934</v>
      </c>
      <c r="C309" s="133" t="s">
        <v>75</v>
      </c>
      <c r="D309" s="134">
        <v>57.35</v>
      </c>
      <c r="E309" s="134"/>
      <c r="F309" s="134" t="str">
        <f t="shared" si="61"/>
        <v>LONA PLÁSTICA</v>
      </c>
      <c r="G309" s="134"/>
      <c r="H309" s="134"/>
      <c r="I309" s="134"/>
      <c r="J309" s="134"/>
      <c r="K309" s="134"/>
      <c r="L309" s="136" t="s">
        <v>935</v>
      </c>
      <c r="M309" s="137">
        <f t="shared" si="62"/>
        <v>57.35</v>
      </c>
      <c r="N309" s="135" t="e">
        <f>VLOOKUP(L309,#REF!,7,0)</f>
        <v>#REF!</v>
      </c>
      <c r="O309" s="138" t="e">
        <f t="shared" si="63"/>
        <v>#REF!</v>
      </c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spans="1:26" ht="17.25" customHeight="1" outlineLevel="2">
      <c r="A310" s="3"/>
      <c r="B310" s="153" t="s">
        <v>568</v>
      </c>
      <c r="C310" s="133" t="s">
        <v>75</v>
      </c>
      <c r="D310" s="134">
        <f>36.83*0.2</f>
        <v>7.3659999999999997</v>
      </c>
      <c r="E310" s="134"/>
      <c r="F310" s="134" t="str">
        <f t="shared" si="61"/>
        <v>FORMA EM MADEIRA COMUM PARA FUNDAÇÃO</v>
      </c>
      <c r="G310" s="134"/>
      <c r="H310" s="134"/>
      <c r="I310" s="134"/>
      <c r="J310" s="134"/>
      <c r="K310" s="134"/>
      <c r="L310" s="136" t="s">
        <v>936</v>
      </c>
      <c r="M310" s="137">
        <f t="shared" si="62"/>
        <v>7.3659999999999997</v>
      </c>
      <c r="N310" s="135" t="e">
        <f>VLOOKUP(L310,#REF!,7,0)</f>
        <v>#REF!</v>
      </c>
      <c r="O310" s="138" t="e">
        <f t="shared" si="63"/>
        <v>#REF!</v>
      </c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spans="1:26" ht="17.25" customHeight="1" outlineLevel="2">
      <c r="A311" s="3"/>
      <c r="B311" s="153" t="s">
        <v>660</v>
      </c>
      <c r="C311" s="133" t="s">
        <v>693</v>
      </c>
      <c r="D311" s="134">
        <f>57.35*0.2</f>
        <v>11.47</v>
      </c>
      <c r="E311" s="134"/>
      <c r="F311" s="134" t="str">
        <f t="shared" si="61"/>
        <v>CONCRETO USINADO, FCK = 30 MPA</v>
      </c>
      <c r="G311" s="134"/>
      <c r="H311" s="134"/>
      <c r="I311" s="134"/>
      <c r="J311" s="134"/>
      <c r="K311" s="134"/>
      <c r="L311" s="136" t="s">
        <v>937</v>
      </c>
      <c r="M311" s="137">
        <f t="shared" si="62"/>
        <v>11.47</v>
      </c>
      <c r="N311" s="135" t="e">
        <f>VLOOKUP(L311,#REF!,7,0)</f>
        <v>#REF!</v>
      </c>
      <c r="O311" s="138" t="e">
        <f t="shared" si="63"/>
        <v>#REF!</v>
      </c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spans="1:26" ht="17.25" customHeight="1" outlineLevel="2">
      <c r="A312" s="3"/>
      <c r="B312" s="154" t="s">
        <v>579</v>
      </c>
      <c r="C312" s="133" t="s">
        <v>693</v>
      </c>
      <c r="D312" s="134">
        <f>D311</f>
        <v>11.47</v>
      </c>
      <c r="E312" s="134" t="s">
        <v>904</v>
      </c>
      <c r="F312" s="134" t="str">
        <f t="shared" si="61"/>
        <v>LANÇAMENTO E ADENSAMENTO DE CONCRETO OU MASSA POR BOMBEAMENTO</v>
      </c>
      <c r="G312" s="134"/>
      <c r="H312" s="134"/>
      <c r="I312" s="134"/>
      <c r="J312" s="134"/>
      <c r="K312" s="134"/>
      <c r="L312" s="136" t="s">
        <v>938</v>
      </c>
      <c r="M312" s="137">
        <f t="shared" si="62"/>
        <v>11.47</v>
      </c>
      <c r="N312" s="135" t="e">
        <f>VLOOKUP(L312,#REF!,7,0)</f>
        <v>#REF!</v>
      </c>
      <c r="O312" s="138" t="e">
        <f t="shared" si="63"/>
        <v>#REF!</v>
      </c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spans="1:26" ht="17.25" customHeight="1" outlineLevel="2">
      <c r="A313" s="3"/>
      <c r="B313" s="153" t="s">
        <v>540</v>
      </c>
      <c r="C313" s="133" t="s">
        <v>906</v>
      </c>
      <c r="D313" s="134">
        <f>E330</f>
        <v>737.72570000000007</v>
      </c>
      <c r="E313" s="134"/>
      <c r="F313" s="134" t="str">
        <f t="shared" si="61"/>
        <v>ARMADURA EM BARRA DE AÇO CA-50 (A OU B) FYK = 500 MPA</v>
      </c>
      <c r="G313" s="134"/>
      <c r="H313" s="134"/>
      <c r="I313" s="134"/>
      <c r="J313" s="134"/>
      <c r="K313" s="134"/>
      <c r="L313" s="136" t="s">
        <v>939</v>
      </c>
      <c r="M313" s="137">
        <f t="shared" si="62"/>
        <v>737.72570000000007</v>
      </c>
      <c r="N313" s="135" t="e">
        <f>VLOOKUP(L313,#REF!,7,0)</f>
        <v>#REF!</v>
      </c>
      <c r="O313" s="138" t="e">
        <f t="shared" si="63"/>
        <v>#REF!</v>
      </c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spans="1:26" ht="17.25" customHeight="1" outlineLevel="2">
      <c r="A314" s="3"/>
      <c r="B314" s="116"/>
      <c r="C314" s="152"/>
      <c r="D314" s="118"/>
      <c r="E314" s="118"/>
      <c r="F314" s="118"/>
      <c r="G314" s="118"/>
      <c r="H314" s="118"/>
      <c r="I314" s="118"/>
      <c r="J314" s="118"/>
      <c r="K314" s="118"/>
      <c r="L314" s="120"/>
      <c r="M314" s="155"/>
      <c r="N314" s="119"/>
      <c r="O314" s="15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spans="1:26" ht="17.25" customHeight="1" outlineLevel="2">
      <c r="A315" s="3"/>
      <c r="B315" s="140" t="s">
        <v>940</v>
      </c>
      <c r="C315" s="140" t="s">
        <v>525</v>
      </c>
      <c r="D315" s="149" t="s">
        <v>941</v>
      </c>
      <c r="E315" s="131" t="s">
        <v>942</v>
      </c>
      <c r="F315" s="118"/>
      <c r="G315" s="118"/>
      <c r="H315" s="118"/>
      <c r="I315" s="118"/>
      <c r="J315" s="118"/>
      <c r="K315" s="118"/>
      <c r="L315" s="120"/>
      <c r="M315" s="155"/>
      <c r="N315" s="119"/>
      <c r="O315" s="15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spans="1:26" ht="17.25" customHeight="1" outlineLevel="2">
      <c r="A316" s="3"/>
      <c r="B316" s="139" t="s">
        <v>943</v>
      </c>
      <c r="C316" s="152">
        <v>26</v>
      </c>
      <c r="D316" s="118">
        <v>2.36</v>
      </c>
      <c r="E316" s="118">
        <f t="shared" ref="E316:E320" si="64">D316*C316*2</f>
        <v>122.72</v>
      </c>
      <c r="F316" s="118"/>
      <c r="G316" s="118"/>
      <c r="H316" s="118"/>
      <c r="I316" s="118"/>
      <c r="J316" s="118"/>
      <c r="K316" s="118"/>
      <c r="L316" s="120"/>
      <c r="M316" s="155"/>
      <c r="N316" s="119"/>
      <c r="O316" s="15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spans="1:26" ht="17.25" customHeight="1" outlineLevel="2">
      <c r="A317" s="3"/>
      <c r="B317" s="139" t="s">
        <v>944</v>
      </c>
      <c r="C317" s="152">
        <v>34</v>
      </c>
      <c r="D317" s="118">
        <v>3.2</v>
      </c>
      <c r="E317" s="118">
        <f t="shared" si="64"/>
        <v>217.60000000000002</v>
      </c>
      <c r="F317" s="118"/>
      <c r="G317" s="118"/>
      <c r="H317" s="118"/>
      <c r="I317" s="118"/>
      <c r="J317" s="118"/>
      <c r="K317" s="118"/>
      <c r="L317" s="120"/>
      <c r="M317" s="155"/>
      <c r="N317" s="119"/>
      <c r="O317" s="15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spans="1:26" ht="17.25" customHeight="1" outlineLevel="2">
      <c r="A318" s="3"/>
      <c r="B318" s="139" t="s">
        <v>945</v>
      </c>
      <c r="C318" s="152">
        <v>34</v>
      </c>
      <c r="D318" s="118">
        <v>3.12</v>
      </c>
      <c r="E318" s="118">
        <f t="shared" si="64"/>
        <v>212.16</v>
      </c>
      <c r="F318" s="118"/>
      <c r="G318" s="118"/>
      <c r="H318" s="118"/>
      <c r="I318" s="118"/>
      <c r="J318" s="118"/>
      <c r="K318" s="118"/>
      <c r="L318" s="120"/>
      <c r="M318" s="155"/>
      <c r="N318" s="119"/>
      <c r="O318" s="15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spans="1:26" ht="17.25" customHeight="1" outlineLevel="2">
      <c r="A319" s="3"/>
      <c r="B319" s="139" t="s">
        <v>946</v>
      </c>
      <c r="C319" s="152">
        <v>34</v>
      </c>
      <c r="D319" s="118">
        <v>3.12</v>
      </c>
      <c r="E319" s="118">
        <f t="shared" si="64"/>
        <v>212.16</v>
      </c>
      <c r="F319" s="118"/>
      <c r="G319" s="118"/>
      <c r="H319" s="118"/>
      <c r="I319" s="118"/>
      <c r="J319" s="118"/>
      <c r="K319" s="118"/>
      <c r="L319" s="120"/>
      <c r="M319" s="155"/>
      <c r="N319" s="119"/>
      <c r="O319" s="15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spans="1:26" ht="17.25" customHeight="1" outlineLevel="2">
      <c r="A320" s="3"/>
      <c r="B320" s="139" t="s">
        <v>947</v>
      </c>
      <c r="C320" s="152">
        <v>34</v>
      </c>
      <c r="D320" s="118">
        <v>2.69</v>
      </c>
      <c r="E320" s="118">
        <f t="shared" si="64"/>
        <v>182.92</v>
      </c>
      <c r="F320" s="118"/>
      <c r="G320" s="118"/>
      <c r="H320" s="118"/>
      <c r="I320" s="118"/>
      <c r="J320" s="118"/>
      <c r="K320" s="118"/>
      <c r="L320" s="120"/>
      <c r="M320" s="155"/>
      <c r="N320" s="119"/>
      <c r="O320" s="15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spans="1:26" ht="17.25" customHeight="1" outlineLevel="2">
      <c r="A321" s="3"/>
      <c r="B321" s="140" t="s">
        <v>948</v>
      </c>
      <c r="C321" s="140" t="s">
        <v>525</v>
      </c>
      <c r="D321" s="149" t="s">
        <v>941</v>
      </c>
      <c r="E321" s="131" t="s">
        <v>942</v>
      </c>
      <c r="F321" s="118"/>
      <c r="G321" s="118"/>
      <c r="H321" s="118"/>
      <c r="I321" s="118"/>
      <c r="J321" s="118"/>
      <c r="K321" s="118"/>
      <c r="L321" s="120"/>
      <c r="M321" s="155"/>
      <c r="N321" s="119"/>
      <c r="O321" s="15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spans="1:26" ht="17.25" customHeight="1" outlineLevel="2">
      <c r="A322" s="3"/>
      <c r="B322" s="139" t="s">
        <v>943</v>
      </c>
      <c r="C322" s="152">
        <v>21</v>
      </c>
      <c r="D322" s="118">
        <v>2.91</v>
      </c>
      <c r="E322" s="118">
        <f t="shared" ref="E322:E326" si="65">D322*C322*2</f>
        <v>122.22</v>
      </c>
      <c r="F322" s="118"/>
      <c r="G322" s="118"/>
      <c r="H322" s="118"/>
      <c r="I322" s="118"/>
      <c r="J322" s="118"/>
      <c r="K322" s="118"/>
      <c r="L322" s="120"/>
      <c r="M322" s="155"/>
      <c r="N322" s="119"/>
      <c r="O322" s="15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spans="1:26" ht="17.25" customHeight="1" outlineLevel="2">
      <c r="A323" s="3"/>
      <c r="B323" s="139" t="s">
        <v>944</v>
      </c>
      <c r="C323" s="152">
        <v>29</v>
      </c>
      <c r="D323" s="118">
        <v>3.66</v>
      </c>
      <c r="E323" s="118">
        <f t="shared" si="65"/>
        <v>212.28</v>
      </c>
      <c r="F323" s="118"/>
      <c r="G323" s="118"/>
      <c r="H323" s="118"/>
      <c r="I323" s="118"/>
      <c r="J323" s="118"/>
      <c r="K323" s="118"/>
      <c r="L323" s="120"/>
      <c r="M323" s="155"/>
      <c r="N323" s="119"/>
      <c r="O323" s="15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spans="1:26" ht="17.25" customHeight="1" outlineLevel="2">
      <c r="A324" s="3"/>
      <c r="B324" s="139" t="s">
        <v>945</v>
      </c>
      <c r="C324" s="152">
        <v>28</v>
      </c>
      <c r="D324" s="118">
        <v>3.66</v>
      </c>
      <c r="E324" s="118">
        <f t="shared" si="65"/>
        <v>204.96</v>
      </c>
      <c r="F324" s="118"/>
      <c r="G324" s="118"/>
      <c r="H324" s="118"/>
      <c r="I324" s="118"/>
      <c r="J324" s="118"/>
      <c r="K324" s="118"/>
      <c r="L324" s="120"/>
      <c r="M324" s="155"/>
      <c r="N324" s="119"/>
      <c r="O324" s="15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spans="1:26" ht="17.25" customHeight="1" outlineLevel="2">
      <c r="A325" s="3"/>
      <c r="B325" s="139" t="s">
        <v>946</v>
      </c>
      <c r="C325" s="152">
        <v>28</v>
      </c>
      <c r="D325" s="118">
        <v>3.66</v>
      </c>
      <c r="E325" s="118">
        <f t="shared" si="65"/>
        <v>204.96</v>
      </c>
      <c r="F325" s="118"/>
      <c r="G325" s="118"/>
      <c r="H325" s="118"/>
      <c r="I325" s="118"/>
      <c r="J325" s="118"/>
      <c r="K325" s="118"/>
      <c r="L325" s="120"/>
      <c r="M325" s="155"/>
      <c r="N325" s="119"/>
      <c r="O325" s="15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spans="1:26" ht="17.25" customHeight="1" outlineLevel="2">
      <c r="A326" s="3"/>
      <c r="B326" s="139" t="s">
        <v>947</v>
      </c>
      <c r="C326" s="152">
        <v>24</v>
      </c>
      <c r="D326" s="118">
        <v>3.66</v>
      </c>
      <c r="E326" s="118">
        <f t="shared" si="65"/>
        <v>175.68</v>
      </c>
      <c r="F326" s="118"/>
      <c r="G326" s="118"/>
      <c r="H326" s="118"/>
      <c r="I326" s="118"/>
      <c r="J326" s="118"/>
      <c r="K326" s="118"/>
      <c r="L326" s="120"/>
      <c r="M326" s="155"/>
      <c r="N326" s="119"/>
      <c r="O326" s="15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spans="1:26" ht="17.25" customHeight="1" outlineLevel="2">
      <c r="A327" s="3"/>
      <c r="B327" s="139"/>
      <c r="C327" s="152"/>
      <c r="D327" s="118"/>
      <c r="E327" s="118"/>
      <c r="F327" s="118"/>
      <c r="G327" s="118"/>
      <c r="H327" s="118"/>
      <c r="I327" s="118"/>
      <c r="J327" s="118"/>
      <c r="K327" s="118"/>
      <c r="L327" s="120"/>
      <c r="M327" s="155"/>
      <c r="N327" s="119"/>
      <c r="O327" s="15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spans="1:26" ht="17.25" customHeight="1" outlineLevel="2">
      <c r="A328" s="3"/>
      <c r="B328" s="116"/>
      <c r="C328" s="152"/>
      <c r="D328" s="131" t="s">
        <v>942</v>
      </c>
      <c r="E328" s="118">
        <f>SUM(E316:E326)</f>
        <v>1867.66</v>
      </c>
      <c r="F328" s="118"/>
      <c r="G328" s="118"/>
      <c r="H328" s="118"/>
      <c r="I328" s="118"/>
      <c r="J328" s="118"/>
      <c r="K328" s="118"/>
      <c r="L328" s="120"/>
      <c r="M328" s="155"/>
      <c r="N328" s="119"/>
      <c r="O328" s="15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spans="1:26" ht="17.25" customHeight="1" outlineLevel="2">
      <c r="A329" s="3"/>
      <c r="B329" s="116"/>
      <c r="C329" s="152"/>
      <c r="D329" s="157" t="s">
        <v>949</v>
      </c>
      <c r="E329" s="158">
        <v>0.39500000000000002</v>
      </c>
      <c r="F329" s="118"/>
      <c r="G329" s="118"/>
      <c r="H329" s="118"/>
      <c r="I329" s="118"/>
      <c r="J329" s="118"/>
      <c r="K329" s="118"/>
      <c r="L329" s="120"/>
      <c r="M329" s="155"/>
      <c r="N329" s="119"/>
      <c r="O329" s="15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spans="1:26" ht="17.25" customHeight="1" outlineLevel="2">
      <c r="A330" s="3"/>
      <c r="B330" s="116"/>
      <c r="C330" s="152"/>
      <c r="D330" s="131" t="s">
        <v>950</v>
      </c>
      <c r="E330" s="131">
        <f>E329*E328</f>
        <v>737.72570000000007</v>
      </c>
      <c r="F330" s="118"/>
      <c r="G330" s="118"/>
      <c r="H330" s="118"/>
      <c r="I330" s="118"/>
      <c r="J330" s="118"/>
      <c r="K330" s="118"/>
      <c r="L330" s="120"/>
      <c r="M330" s="155"/>
      <c r="N330" s="119"/>
      <c r="O330" s="15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spans="1:26" ht="17.25" customHeight="1" outlineLevel="2">
      <c r="A331" s="3"/>
      <c r="B331" s="116"/>
      <c r="C331" s="152"/>
      <c r="D331" s="131"/>
      <c r="E331" s="131"/>
      <c r="F331" s="118"/>
      <c r="G331" s="118"/>
      <c r="H331" s="118"/>
      <c r="I331" s="118"/>
      <c r="J331" s="118"/>
      <c r="K331" s="118"/>
      <c r="L331" s="120"/>
      <c r="M331" s="155"/>
      <c r="N331" s="119"/>
      <c r="O331" s="15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spans="1:26" ht="17.25" customHeight="1" outlineLevel="2">
      <c r="A332" s="3"/>
      <c r="B332" s="116"/>
      <c r="C332" s="152"/>
      <c r="D332" s="118"/>
      <c r="E332" s="118"/>
      <c r="F332" s="118"/>
      <c r="G332" s="118"/>
      <c r="H332" s="118"/>
      <c r="I332" s="118"/>
      <c r="J332" s="118"/>
      <c r="K332" s="118"/>
      <c r="L332" s="120"/>
      <c r="M332" s="155"/>
      <c r="N332" s="119"/>
      <c r="O332" s="15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spans="1:26" ht="17.25" customHeight="1" outlineLevel="1">
      <c r="A333" s="3"/>
      <c r="B333" s="142" t="s">
        <v>712</v>
      </c>
      <c r="C333" s="143"/>
      <c r="D333" s="144"/>
      <c r="E333" s="145"/>
      <c r="F333" s="145"/>
      <c r="G333" s="145"/>
      <c r="H333" s="145"/>
      <c r="I333" s="145"/>
      <c r="J333" s="145"/>
      <c r="K333" s="145"/>
      <c r="L333" s="146"/>
      <c r="M333" s="147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spans="1:26" ht="17.25" customHeight="1" outlineLevel="2">
      <c r="A334" s="148"/>
      <c r="B334" s="140" t="s">
        <v>686</v>
      </c>
      <c r="C334" s="130" t="s">
        <v>58</v>
      </c>
      <c r="D334" s="149" t="s">
        <v>525</v>
      </c>
      <c r="E334" s="141"/>
      <c r="F334" s="141"/>
      <c r="G334" s="141"/>
      <c r="H334" s="141"/>
      <c r="I334" s="141"/>
      <c r="J334" s="141"/>
      <c r="K334" s="141"/>
      <c r="L334" s="150"/>
      <c r="M334" s="151"/>
      <c r="N334" s="152"/>
      <c r="O334" s="152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2"/>
    </row>
    <row r="335" spans="1:26" ht="17.25" customHeight="1" outlineLevel="2">
      <c r="A335" s="3"/>
      <c r="B335" s="132" t="s">
        <v>554</v>
      </c>
      <c r="C335" s="133" t="s">
        <v>75</v>
      </c>
      <c r="D335" s="134">
        <v>59.31</v>
      </c>
      <c r="E335" s="134" t="str">
        <f>UPPER(B335)</f>
        <v>PAVIMENTAÇÃO EM PARALELEPÍPEDO, SEM REJUNTE</v>
      </c>
      <c r="F335" s="134"/>
      <c r="G335" s="134"/>
      <c r="H335" s="134"/>
      <c r="I335" s="134"/>
      <c r="J335" s="134"/>
      <c r="K335" s="134"/>
      <c r="L335" s="136" t="s">
        <v>951</v>
      </c>
      <c r="M335" s="137">
        <f>D335</f>
        <v>59.31</v>
      </c>
      <c r="N335" s="135" t="e">
        <f>VLOOKUP(L335,#REF!,7,0)</f>
        <v>#REF!</v>
      </c>
      <c r="O335" s="138" t="e">
        <f>N335*M335</f>
        <v>#REF!</v>
      </c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spans="1:26" ht="17.25" customHeight="1" outlineLevel="2">
      <c r="A336" s="3"/>
      <c r="B336" s="116"/>
      <c r="C336" s="117"/>
      <c r="D336" s="118"/>
      <c r="E336" s="119"/>
      <c r="F336" s="119"/>
      <c r="G336" s="119"/>
      <c r="H336" s="119"/>
      <c r="I336" s="119"/>
      <c r="J336" s="119"/>
      <c r="K336" s="116"/>
      <c r="L336" s="120"/>
      <c r="M336" s="121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spans="1:26" ht="17.25" customHeight="1" outlineLevel="1">
      <c r="A337" s="3"/>
      <c r="B337" s="142" t="s">
        <v>952</v>
      </c>
      <c r="C337" s="143"/>
      <c r="D337" s="144"/>
      <c r="E337" s="145"/>
      <c r="F337" s="145"/>
      <c r="G337" s="145"/>
      <c r="H337" s="145"/>
      <c r="I337" s="145"/>
      <c r="J337" s="145"/>
      <c r="K337" s="145"/>
      <c r="L337" s="146"/>
      <c r="M337" s="147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spans="1:26" ht="17.25" customHeight="1" outlineLevel="2">
      <c r="A338" s="148"/>
      <c r="B338" s="140" t="s">
        <v>686</v>
      </c>
      <c r="C338" s="130" t="s">
        <v>58</v>
      </c>
      <c r="D338" s="149" t="s">
        <v>525</v>
      </c>
      <c r="E338" s="141"/>
      <c r="F338" s="141"/>
      <c r="G338" s="141"/>
      <c r="H338" s="141"/>
      <c r="I338" s="141"/>
      <c r="J338" s="141"/>
      <c r="K338" s="141"/>
      <c r="L338" s="150"/>
      <c r="M338" s="151"/>
      <c r="N338" s="152"/>
      <c r="O338" s="152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2"/>
    </row>
    <row r="339" spans="1:26" ht="17.25" customHeight="1" outlineLevel="2">
      <c r="A339" s="3"/>
      <c r="B339" s="132" t="s">
        <v>541</v>
      </c>
      <c r="C339" s="133" t="s">
        <v>88</v>
      </c>
      <c r="D339" s="134">
        <v>4</v>
      </c>
      <c r="E339" s="134" t="str">
        <f t="shared" ref="E339:E340" si="66">UPPER(A339)</f>
        <v/>
      </c>
      <c r="F339" s="134"/>
      <c r="G339" s="134"/>
      <c r="H339" s="134"/>
      <c r="I339" s="134"/>
      <c r="J339" s="134"/>
      <c r="K339" s="134"/>
      <c r="L339" s="136" t="s">
        <v>953</v>
      </c>
      <c r="M339" s="137">
        <f t="shared" ref="M339:M340" si="67">D339</f>
        <v>4</v>
      </c>
      <c r="N339" s="135" t="e">
        <f>VLOOKUP(L339,#REF!,7,0)</f>
        <v>#REF!</v>
      </c>
      <c r="O339" s="138" t="e">
        <f t="shared" ref="O339:O340" si="68">N339*M339</f>
        <v>#REF!</v>
      </c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spans="1:26" ht="17.25" customHeight="1" outlineLevel="2">
      <c r="A340" s="3"/>
      <c r="B340" s="132" t="s">
        <v>597</v>
      </c>
      <c r="C340" s="133" t="s">
        <v>906</v>
      </c>
      <c r="D340" s="134">
        <v>168</v>
      </c>
      <c r="E340" s="134" t="str">
        <f t="shared" si="66"/>
        <v/>
      </c>
      <c r="F340" s="134"/>
      <c r="G340" s="134"/>
      <c r="H340" s="134"/>
      <c r="I340" s="134"/>
      <c r="J340" s="134"/>
      <c r="K340" s="134"/>
      <c r="L340" s="136" t="s">
        <v>954</v>
      </c>
      <c r="M340" s="137">
        <f t="shared" si="67"/>
        <v>168</v>
      </c>
      <c r="N340" s="135" t="e">
        <f>VLOOKUP(L340,#REF!,7,0)</f>
        <v>#REF!</v>
      </c>
      <c r="O340" s="138" t="e">
        <f t="shared" si="68"/>
        <v>#REF!</v>
      </c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spans="1:26" ht="17.25" customHeight="1" outlineLevel="2">
      <c r="A341" s="3"/>
      <c r="B341" s="116"/>
      <c r="C341" s="117"/>
      <c r="D341" s="118"/>
      <c r="E341" s="119"/>
      <c r="F341" s="119"/>
      <c r="G341" s="119"/>
      <c r="H341" s="119"/>
      <c r="I341" s="119"/>
      <c r="J341" s="119"/>
      <c r="K341" s="116"/>
      <c r="L341" s="120"/>
      <c r="M341" s="121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spans="1:26" ht="17.25" customHeight="1" outlineLevel="1">
      <c r="A342" s="3"/>
      <c r="B342" s="142" t="s">
        <v>955</v>
      </c>
      <c r="C342" s="143"/>
      <c r="D342" s="144"/>
      <c r="E342" s="145"/>
      <c r="F342" s="145"/>
      <c r="G342" s="145"/>
      <c r="H342" s="145"/>
      <c r="I342" s="145"/>
      <c r="J342" s="145"/>
      <c r="K342" s="145"/>
      <c r="L342" s="146"/>
      <c r="M342" s="147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spans="1:26" ht="17.25" customHeight="1" outlineLevel="2">
      <c r="A343" s="3"/>
      <c r="B343" s="116"/>
      <c r="C343" s="117"/>
      <c r="D343" s="118"/>
      <c r="E343" s="119"/>
      <c r="F343" s="119"/>
      <c r="G343" s="119"/>
      <c r="H343" s="119"/>
      <c r="I343" s="119"/>
      <c r="J343" s="119"/>
      <c r="K343" s="116"/>
      <c r="L343" s="120"/>
      <c r="M343" s="121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spans="1:26" ht="17.25" customHeight="1" outlineLevel="2">
      <c r="A344" s="148"/>
      <c r="B344" s="140" t="s">
        <v>686</v>
      </c>
      <c r="C344" s="130" t="s">
        <v>58</v>
      </c>
      <c r="D344" s="149" t="s">
        <v>525</v>
      </c>
      <c r="E344" s="141"/>
      <c r="F344" s="141"/>
      <c r="G344" s="141"/>
      <c r="H344" s="141"/>
      <c r="I344" s="141"/>
      <c r="J344" s="141"/>
      <c r="K344" s="141"/>
      <c r="L344" s="150"/>
      <c r="M344" s="151"/>
      <c r="N344" s="152"/>
      <c r="O344" s="152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2"/>
    </row>
    <row r="345" spans="1:26" ht="17.25" customHeight="1" outlineLevel="2">
      <c r="A345" s="3"/>
      <c r="B345" s="154" t="s">
        <v>605</v>
      </c>
      <c r="C345" s="133" t="s">
        <v>75</v>
      </c>
      <c r="D345" s="134">
        <f>(9.95*3)-(0.9*2.1)</f>
        <v>27.959999999999997</v>
      </c>
      <c r="E345" s="134" t="s">
        <v>956</v>
      </c>
      <c r="F345" s="134" t="str">
        <f t="shared" ref="F345:F346" si="69">UPPER(B345)</f>
        <v>ALVENARIA DE BLOCO DE CONCRETO DE VEDAÇÃO DE 19 X 19 X 39 CM - CLASSE C</v>
      </c>
      <c r="G345" s="134"/>
      <c r="H345" s="134"/>
      <c r="I345" s="134"/>
      <c r="J345" s="134"/>
      <c r="K345" s="134"/>
      <c r="L345" s="136" t="s">
        <v>957</v>
      </c>
      <c r="M345" s="137">
        <f t="shared" ref="M345:M349" si="70">D345</f>
        <v>27.959999999999997</v>
      </c>
      <c r="N345" s="135" t="e">
        <f>VLOOKUP(L345,#REF!,7,0)</f>
        <v>#REF!</v>
      </c>
      <c r="O345" s="138" t="e">
        <f t="shared" ref="O345:O349" si="71">N345*M345</f>
        <v>#REF!</v>
      </c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spans="1:26" ht="17.25" customHeight="1" outlineLevel="2">
      <c r="A346" s="3"/>
      <c r="B346" s="153" t="s">
        <v>624</v>
      </c>
      <c r="C346" s="133" t="s">
        <v>75</v>
      </c>
      <c r="D346" s="134">
        <v>8.1</v>
      </c>
      <c r="E346" s="134" t="s">
        <v>958</v>
      </c>
      <c r="F346" s="134" t="str">
        <f t="shared" si="69"/>
        <v>LAJE PRÉ-FABRICADA UNIDIRECIONAL EM VIGA TRELIÇADA/LAJOTA EM EPS LT 12 (8 + 4), COM CAPA DE CONCRETO DE 25 MPA</v>
      </c>
      <c r="G346" s="134"/>
      <c r="H346" s="134"/>
      <c r="I346" s="134"/>
      <c r="J346" s="134"/>
      <c r="K346" s="134"/>
      <c r="L346" s="136" t="s">
        <v>959</v>
      </c>
      <c r="M346" s="137">
        <f t="shared" si="70"/>
        <v>8.1</v>
      </c>
      <c r="N346" s="135" t="e">
        <f>VLOOKUP(L346,#REF!,7,0)</f>
        <v>#REF!</v>
      </c>
      <c r="O346" s="138" t="e">
        <f t="shared" si="71"/>
        <v>#REF!</v>
      </c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spans="1:26" ht="17.25" customHeight="1" outlineLevel="2">
      <c r="A347" s="3"/>
      <c r="B347" s="153" t="s">
        <v>653</v>
      </c>
      <c r="C347" s="133" t="s">
        <v>75</v>
      </c>
      <c r="D347" s="134">
        <f>(9.16*3)+(10.68*3)-(0.9*2.1*2)</f>
        <v>55.739999999999995</v>
      </c>
      <c r="E347" s="134" t="s">
        <v>960</v>
      </c>
      <c r="F347" s="134"/>
      <c r="G347" s="134"/>
      <c r="H347" s="134"/>
      <c r="I347" s="134"/>
      <c r="J347" s="134"/>
      <c r="K347" s="134"/>
      <c r="L347" s="136" t="s">
        <v>961</v>
      </c>
      <c r="M347" s="137">
        <f t="shared" si="70"/>
        <v>55.739999999999995</v>
      </c>
      <c r="N347" s="135" t="e">
        <f>VLOOKUP(L347,#REF!,7,0)</f>
        <v>#REF!</v>
      </c>
      <c r="O347" s="138" t="e">
        <f t="shared" si="71"/>
        <v>#REF!</v>
      </c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spans="1:26" ht="17.25" customHeight="1" outlineLevel="2">
      <c r="A348" s="3"/>
      <c r="B348" s="153" t="s">
        <v>642</v>
      </c>
      <c r="C348" s="133" t="s">
        <v>75</v>
      </c>
      <c r="D348" s="134">
        <f>D347</f>
        <v>55.739999999999995</v>
      </c>
      <c r="E348" s="134" t="s">
        <v>962</v>
      </c>
      <c r="F348" s="134"/>
      <c r="G348" s="134"/>
      <c r="H348" s="134"/>
      <c r="I348" s="134"/>
      <c r="J348" s="134"/>
      <c r="K348" s="134"/>
      <c r="L348" s="136" t="s">
        <v>963</v>
      </c>
      <c r="M348" s="137">
        <f t="shared" si="70"/>
        <v>55.739999999999995</v>
      </c>
      <c r="N348" s="135" t="e">
        <f>VLOOKUP(L348,#REF!,7,0)</f>
        <v>#REF!</v>
      </c>
      <c r="O348" s="138" t="e">
        <f t="shared" si="71"/>
        <v>#REF!</v>
      </c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spans="1:26" ht="17.25" customHeight="1" outlineLevel="2">
      <c r="A349" s="3"/>
      <c r="B349" s="154" t="s">
        <v>621</v>
      </c>
      <c r="C349" s="133" t="s">
        <v>75</v>
      </c>
      <c r="D349" s="134">
        <f>(10.68*3)-(0.9*2.1)</f>
        <v>30.15</v>
      </c>
      <c r="E349" s="134" t="s">
        <v>964</v>
      </c>
      <c r="F349" s="134" t="str">
        <f>UPPER(B349)</f>
        <v>TEXTURA ACRÍLICA PARA USO INTERNO / EXTERNO, INCLUSIVE PREPARO</v>
      </c>
      <c r="G349" s="134"/>
      <c r="H349" s="134"/>
      <c r="I349" s="134"/>
      <c r="J349" s="134"/>
      <c r="K349" s="134"/>
      <c r="L349" s="136" t="s">
        <v>965</v>
      </c>
      <c r="M349" s="137">
        <f t="shared" si="70"/>
        <v>30.15</v>
      </c>
      <c r="N349" s="135" t="e">
        <f>VLOOKUP(L349,#REF!,7,0)</f>
        <v>#REF!</v>
      </c>
      <c r="O349" s="138" t="e">
        <f t="shared" si="71"/>
        <v>#REF!</v>
      </c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spans="1:26" ht="17.25" customHeight="1" outlineLevel="2">
      <c r="A350" s="3"/>
      <c r="B350" s="116"/>
      <c r="C350" s="117"/>
      <c r="D350" s="118"/>
      <c r="E350" s="119"/>
      <c r="F350" s="119"/>
      <c r="G350" s="119"/>
      <c r="H350" s="119"/>
      <c r="I350" s="119"/>
      <c r="J350" s="119"/>
      <c r="K350" s="116"/>
      <c r="L350" s="120"/>
      <c r="M350" s="121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spans="1:26" ht="17.25" customHeight="1" outlineLevel="1">
      <c r="A351" s="3"/>
      <c r="B351" s="116"/>
      <c r="C351" s="117"/>
      <c r="D351" s="118"/>
      <c r="E351" s="119"/>
      <c r="F351" s="119"/>
      <c r="G351" s="119"/>
      <c r="H351" s="119"/>
      <c r="I351" s="119"/>
      <c r="J351" s="119"/>
      <c r="K351" s="116"/>
      <c r="L351" s="120"/>
      <c r="M351" s="121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spans="1:26" ht="17.25" customHeight="1">
      <c r="A352" s="3"/>
      <c r="B352" s="123" t="s">
        <v>966</v>
      </c>
      <c r="C352" s="124"/>
      <c r="D352" s="125"/>
      <c r="E352" s="126"/>
      <c r="F352" s="126"/>
      <c r="G352" s="126"/>
      <c r="H352" s="126"/>
      <c r="I352" s="126"/>
      <c r="J352" s="126"/>
      <c r="K352" s="126"/>
      <c r="L352" s="127"/>
      <c r="M352" s="128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spans="1:26" ht="17.25" customHeight="1" outlineLevel="1">
      <c r="A353" s="3"/>
      <c r="B353" s="116"/>
      <c r="C353" s="117"/>
      <c r="D353" s="118"/>
      <c r="E353" s="119"/>
      <c r="F353" s="119"/>
      <c r="G353" s="119"/>
      <c r="H353" s="119"/>
      <c r="I353" s="119"/>
      <c r="J353" s="119"/>
      <c r="K353" s="116"/>
      <c r="L353" s="120"/>
      <c r="M353" s="121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spans="1:26" ht="17.25" customHeight="1" outlineLevel="1">
      <c r="A354" s="3"/>
      <c r="B354" s="139" t="s">
        <v>967</v>
      </c>
      <c r="C354" s="117">
        <v>0</v>
      </c>
      <c r="D354" s="118"/>
      <c r="E354" s="119"/>
      <c r="F354" s="119"/>
      <c r="G354" s="119"/>
      <c r="H354" s="119"/>
      <c r="I354" s="119"/>
      <c r="J354" s="119"/>
      <c r="K354" s="116"/>
      <c r="L354" s="120"/>
      <c r="M354" s="121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spans="1:26" ht="17.25" customHeight="1" outlineLevel="1">
      <c r="A355" s="3"/>
      <c r="B355" s="139" t="s">
        <v>968</v>
      </c>
      <c r="C355" s="117">
        <v>63</v>
      </c>
      <c r="D355" s="118">
        <f t="shared" ref="D355:D359" si="72">C355/$C$360</f>
        <v>0.23954372623574144</v>
      </c>
      <c r="E355" s="119"/>
      <c r="F355" s="119"/>
      <c r="G355" s="119"/>
      <c r="H355" s="119"/>
      <c r="I355" s="119"/>
      <c r="J355" s="119"/>
      <c r="K355" s="116"/>
      <c r="L355" s="120"/>
      <c r="M355" s="121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spans="1:26" ht="17.25" customHeight="1" outlineLevel="1">
      <c r="A356" s="3"/>
      <c r="B356" s="139" t="s">
        <v>969</v>
      </c>
      <c r="C356" s="117">
        <v>68</v>
      </c>
      <c r="D356" s="118">
        <f t="shared" si="72"/>
        <v>0.2585551330798479</v>
      </c>
      <c r="E356" s="119"/>
      <c r="F356" s="119"/>
      <c r="G356" s="119"/>
      <c r="H356" s="119"/>
      <c r="I356" s="119"/>
      <c r="J356" s="119"/>
      <c r="K356" s="116"/>
      <c r="L356" s="120"/>
      <c r="M356" s="121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spans="1:26" ht="17.25" customHeight="1" outlineLevel="1">
      <c r="A357" s="3"/>
      <c r="B357" s="139" t="s">
        <v>970</v>
      </c>
      <c r="C357" s="117">
        <v>36</v>
      </c>
      <c r="D357" s="118">
        <f t="shared" si="72"/>
        <v>0.13688212927756654</v>
      </c>
      <c r="E357" s="119"/>
      <c r="F357" s="119"/>
      <c r="G357" s="119"/>
      <c r="H357" s="119"/>
      <c r="I357" s="119"/>
      <c r="J357" s="119"/>
      <c r="K357" s="116"/>
      <c r="L357" s="120"/>
      <c r="M357" s="121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spans="1:26" ht="17.25" customHeight="1" outlineLevel="1">
      <c r="A358" s="3"/>
      <c r="B358" s="139" t="s">
        <v>971</v>
      </c>
      <c r="C358" s="117">
        <v>52</v>
      </c>
      <c r="D358" s="118">
        <f t="shared" si="72"/>
        <v>0.19771863117870722</v>
      </c>
      <c r="E358" s="119"/>
      <c r="F358" s="119"/>
      <c r="G358" s="119"/>
      <c r="H358" s="119"/>
      <c r="I358" s="119"/>
      <c r="J358" s="119"/>
      <c r="K358" s="116"/>
      <c r="L358" s="120"/>
      <c r="M358" s="121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spans="1:26" ht="17.25" customHeight="1" outlineLevel="1">
      <c r="A359" s="3"/>
      <c r="B359" s="139" t="s">
        <v>972</v>
      </c>
      <c r="C359" s="117">
        <v>44</v>
      </c>
      <c r="D359" s="118">
        <f t="shared" si="72"/>
        <v>0.16730038022813687</v>
      </c>
      <c r="E359" s="119"/>
      <c r="F359" s="119"/>
      <c r="G359" s="119"/>
      <c r="H359" s="119"/>
      <c r="I359" s="119"/>
      <c r="J359" s="119"/>
      <c r="K359" s="116"/>
      <c r="L359" s="120"/>
      <c r="M359" s="121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spans="1:26" ht="17.25" customHeight="1" outlineLevel="1">
      <c r="A360" s="3"/>
      <c r="B360" s="159" t="s">
        <v>973</v>
      </c>
      <c r="C360" s="130">
        <f>SUM(C354:C359)</f>
        <v>263</v>
      </c>
      <c r="D360" s="118"/>
      <c r="E360" s="119"/>
      <c r="F360" s="119"/>
      <c r="G360" s="119"/>
      <c r="H360" s="119"/>
      <c r="I360" s="119"/>
      <c r="J360" s="119"/>
      <c r="K360" s="116"/>
      <c r="L360" s="120"/>
      <c r="M360" s="121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spans="1:26" ht="17.25" customHeight="1" outlineLevel="1">
      <c r="A361" s="3"/>
      <c r="B361" s="116"/>
      <c r="C361" s="117"/>
      <c r="D361" s="118"/>
      <c r="E361" s="119"/>
      <c r="F361" s="119"/>
      <c r="G361" s="119"/>
      <c r="H361" s="119"/>
      <c r="I361" s="119"/>
      <c r="J361" s="119"/>
      <c r="K361" s="116"/>
      <c r="L361" s="120"/>
      <c r="M361" s="121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spans="1:26" ht="17.25" customHeight="1" outlineLevel="1">
      <c r="A362" s="148"/>
      <c r="B362" s="140" t="s">
        <v>686</v>
      </c>
      <c r="C362" s="130" t="s">
        <v>58</v>
      </c>
      <c r="D362" s="149" t="s">
        <v>525</v>
      </c>
      <c r="E362" s="141"/>
      <c r="F362" s="141"/>
      <c r="G362" s="141"/>
      <c r="H362" s="141"/>
      <c r="I362" s="141"/>
      <c r="J362" s="141"/>
      <c r="K362" s="141"/>
      <c r="L362" s="150"/>
      <c r="M362" s="151"/>
      <c r="N362" s="152"/>
      <c r="O362" s="152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2"/>
    </row>
    <row r="363" spans="1:26" ht="17.25" customHeight="1" outlineLevel="1">
      <c r="A363" s="3"/>
      <c r="B363" s="153"/>
      <c r="C363" s="133" t="s">
        <v>88</v>
      </c>
      <c r="D363" s="134">
        <f>C360</f>
        <v>263</v>
      </c>
      <c r="E363" s="134"/>
      <c r="F363" s="134"/>
      <c r="G363" s="134"/>
      <c r="H363" s="134"/>
      <c r="I363" s="134"/>
      <c r="J363" s="134"/>
      <c r="K363" s="134"/>
      <c r="L363" s="136" t="s">
        <v>974</v>
      </c>
      <c r="M363" s="137">
        <f>D363</f>
        <v>263</v>
      </c>
      <c r="N363" s="135" t="e">
        <f>VLOOKUP(L363,#REF!,7,0)</f>
        <v>#REF!</v>
      </c>
      <c r="O363" s="138" t="e">
        <f>N363*M363</f>
        <v>#REF!</v>
      </c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spans="1:26" ht="17.25" customHeight="1" outlineLevel="1">
      <c r="A364" s="3"/>
      <c r="B364" s="116"/>
      <c r="C364" s="117"/>
      <c r="D364" s="118"/>
      <c r="E364" s="119"/>
      <c r="F364" s="119"/>
      <c r="G364" s="119"/>
      <c r="H364" s="119"/>
      <c r="I364" s="119"/>
      <c r="J364" s="119"/>
      <c r="K364" s="116"/>
      <c r="L364" s="120"/>
      <c r="M364" s="121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spans="1:26" ht="17.25" customHeight="1">
      <c r="A365" s="3"/>
      <c r="B365" s="116"/>
      <c r="C365" s="117"/>
      <c r="D365" s="118"/>
      <c r="E365" s="119"/>
      <c r="F365" s="119"/>
      <c r="G365" s="119"/>
      <c r="H365" s="119"/>
      <c r="I365" s="119"/>
      <c r="J365" s="119"/>
      <c r="K365" s="116"/>
      <c r="L365" s="120"/>
      <c r="M365" s="121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spans="1:26" ht="17.25" customHeight="1">
      <c r="A366" s="3"/>
      <c r="B366" s="116"/>
      <c r="C366" s="117"/>
      <c r="D366" s="118"/>
      <c r="E366" s="119"/>
      <c r="F366" s="119"/>
      <c r="G366" s="119"/>
      <c r="H366" s="119"/>
      <c r="I366" s="119"/>
      <c r="J366" s="119"/>
      <c r="K366" s="116"/>
      <c r="L366" s="120"/>
      <c r="M366" s="121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spans="1:26" ht="17.25" customHeight="1">
      <c r="A367" s="3"/>
      <c r="B367" s="116"/>
      <c r="C367" s="117"/>
      <c r="D367" s="118"/>
      <c r="E367" s="119"/>
      <c r="F367" s="119"/>
      <c r="G367" s="119"/>
      <c r="H367" s="119"/>
      <c r="I367" s="119"/>
      <c r="J367" s="119"/>
      <c r="K367" s="116"/>
      <c r="L367" s="120"/>
      <c r="M367" s="121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spans="1:26" ht="17.25" customHeight="1">
      <c r="A368" s="3"/>
      <c r="B368" s="116"/>
      <c r="C368" s="117"/>
      <c r="D368" s="118"/>
      <c r="E368" s="119"/>
      <c r="F368" s="119"/>
      <c r="G368" s="119"/>
      <c r="H368" s="119"/>
      <c r="I368" s="119"/>
      <c r="J368" s="119"/>
      <c r="K368" s="116"/>
      <c r="L368" s="120"/>
      <c r="M368" s="121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spans="1:26" ht="17.25" customHeight="1">
      <c r="A369" s="3"/>
      <c r="B369" s="116"/>
      <c r="C369" s="117"/>
      <c r="D369" s="118"/>
      <c r="E369" s="119"/>
      <c r="F369" s="119"/>
      <c r="G369" s="119"/>
      <c r="H369" s="119"/>
      <c r="I369" s="119"/>
      <c r="J369" s="119"/>
      <c r="K369" s="116"/>
      <c r="L369" s="120"/>
      <c r="M369" s="121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spans="1:26" ht="17.25" customHeight="1">
      <c r="A370" s="3"/>
      <c r="B370" s="116"/>
      <c r="C370" s="117"/>
      <c r="D370" s="118"/>
      <c r="E370" s="119"/>
      <c r="F370" s="119"/>
      <c r="G370" s="119"/>
      <c r="H370" s="119"/>
      <c r="I370" s="119"/>
      <c r="J370" s="119"/>
      <c r="K370" s="116"/>
      <c r="L370" s="120"/>
      <c r="M370" s="121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spans="1:26" ht="17.25" customHeight="1">
      <c r="A371" s="3"/>
      <c r="B371" s="116"/>
      <c r="C371" s="117"/>
      <c r="D371" s="118"/>
      <c r="E371" s="119"/>
      <c r="F371" s="119"/>
      <c r="G371" s="119"/>
      <c r="H371" s="119"/>
      <c r="I371" s="119"/>
      <c r="J371" s="119"/>
      <c r="K371" s="116"/>
      <c r="L371" s="120"/>
      <c r="M371" s="121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spans="1:26" ht="17.25" customHeight="1">
      <c r="A372" s="3"/>
      <c r="B372" s="116"/>
      <c r="C372" s="117"/>
      <c r="D372" s="118"/>
      <c r="E372" s="119"/>
      <c r="F372" s="119"/>
      <c r="G372" s="119"/>
      <c r="H372" s="119"/>
      <c r="I372" s="119"/>
      <c r="J372" s="119"/>
      <c r="K372" s="116"/>
      <c r="L372" s="120"/>
      <c r="M372" s="121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spans="1:26" ht="17.25" customHeight="1">
      <c r="A373" s="3"/>
      <c r="B373" s="116"/>
      <c r="C373" s="117"/>
      <c r="D373" s="118"/>
      <c r="E373" s="119"/>
      <c r="F373" s="119"/>
      <c r="G373" s="119"/>
      <c r="H373" s="119"/>
      <c r="I373" s="119"/>
      <c r="J373" s="119"/>
      <c r="K373" s="116"/>
      <c r="L373" s="120"/>
      <c r="M373" s="121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spans="1:26" ht="17.25" customHeight="1">
      <c r="A374" s="3"/>
      <c r="B374" s="116"/>
      <c r="C374" s="117"/>
      <c r="D374" s="118"/>
      <c r="E374" s="119"/>
      <c r="F374" s="119"/>
      <c r="G374" s="119"/>
      <c r="H374" s="119"/>
      <c r="I374" s="119"/>
      <c r="J374" s="119"/>
      <c r="K374" s="116"/>
      <c r="L374" s="120"/>
      <c r="M374" s="121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spans="1:26" ht="17.25" customHeight="1">
      <c r="A375" s="3"/>
      <c r="B375" s="116"/>
      <c r="C375" s="117"/>
      <c r="D375" s="118"/>
      <c r="E375" s="119"/>
      <c r="F375" s="119"/>
      <c r="G375" s="119"/>
      <c r="H375" s="119"/>
      <c r="I375" s="119"/>
      <c r="J375" s="119"/>
      <c r="K375" s="116"/>
      <c r="L375" s="120"/>
      <c r="M375" s="121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spans="1:26" ht="17.25" customHeight="1">
      <c r="A376" s="3"/>
      <c r="B376" s="116"/>
      <c r="C376" s="117"/>
      <c r="D376" s="118"/>
      <c r="E376" s="119"/>
      <c r="F376" s="119"/>
      <c r="G376" s="119"/>
      <c r="H376" s="119"/>
      <c r="I376" s="119"/>
      <c r="J376" s="119"/>
      <c r="K376" s="116"/>
      <c r="L376" s="120"/>
      <c r="M376" s="121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spans="1:26" ht="17.25" customHeight="1">
      <c r="A377" s="3"/>
      <c r="B377" s="116"/>
      <c r="C377" s="117"/>
      <c r="D377" s="118"/>
      <c r="E377" s="119"/>
      <c r="F377" s="119"/>
      <c r="G377" s="119"/>
      <c r="H377" s="119"/>
      <c r="I377" s="119"/>
      <c r="J377" s="119"/>
      <c r="K377" s="116"/>
      <c r="L377" s="120"/>
      <c r="M377" s="121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spans="1:26" ht="17.25" customHeight="1">
      <c r="A378" s="3"/>
      <c r="B378" s="116"/>
      <c r="C378" s="117"/>
      <c r="D378" s="118"/>
      <c r="E378" s="119"/>
      <c r="F378" s="119"/>
      <c r="G378" s="119"/>
      <c r="H378" s="119"/>
      <c r="I378" s="119"/>
      <c r="J378" s="119"/>
      <c r="K378" s="116"/>
      <c r="L378" s="120"/>
      <c r="M378" s="121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spans="1:26" ht="17.25" customHeight="1">
      <c r="A379" s="3"/>
      <c r="B379" s="116"/>
      <c r="C379" s="117"/>
      <c r="D379" s="118"/>
      <c r="E379" s="119"/>
      <c r="F379" s="119"/>
      <c r="G379" s="119"/>
      <c r="H379" s="119"/>
      <c r="I379" s="119"/>
      <c r="J379" s="119"/>
      <c r="K379" s="116"/>
      <c r="L379" s="120"/>
      <c r="M379" s="121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spans="1:26" ht="17.25" customHeight="1">
      <c r="A380" s="3"/>
      <c r="B380" s="116"/>
      <c r="C380" s="117"/>
      <c r="D380" s="118"/>
      <c r="E380" s="119"/>
      <c r="F380" s="119"/>
      <c r="G380" s="119"/>
      <c r="H380" s="119"/>
      <c r="I380" s="119"/>
      <c r="J380" s="119"/>
      <c r="K380" s="116"/>
      <c r="L380" s="120"/>
      <c r="M380" s="121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spans="1:26" ht="17.25" customHeight="1">
      <c r="A381" s="3"/>
      <c r="B381" s="116"/>
      <c r="C381" s="117"/>
      <c r="D381" s="118"/>
      <c r="E381" s="119"/>
      <c r="F381" s="119"/>
      <c r="G381" s="119"/>
      <c r="H381" s="119"/>
      <c r="I381" s="119"/>
      <c r="J381" s="119"/>
      <c r="K381" s="116"/>
      <c r="L381" s="120"/>
      <c r="M381" s="121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spans="1:26" ht="17.25" customHeight="1">
      <c r="A382" s="3"/>
      <c r="B382" s="116"/>
      <c r="C382" s="117"/>
      <c r="D382" s="118"/>
      <c r="E382" s="119"/>
      <c r="F382" s="119"/>
      <c r="G382" s="119"/>
      <c r="H382" s="119"/>
      <c r="I382" s="119"/>
      <c r="J382" s="119"/>
      <c r="K382" s="116"/>
      <c r="L382" s="120"/>
      <c r="M382" s="121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spans="1:26" ht="17.25" customHeight="1">
      <c r="A383" s="3"/>
      <c r="B383" s="116"/>
      <c r="C383" s="117"/>
      <c r="D383" s="118"/>
      <c r="E383" s="119"/>
      <c r="F383" s="119"/>
      <c r="G383" s="119"/>
      <c r="H383" s="119"/>
      <c r="I383" s="119"/>
      <c r="J383" s="119"/>
      <c r="K383" s="116"/>
      <c r="L383" s="120"/>
      <c r="M383" s="121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spans="1:26" ht="17.25" customHeight="1">
      <c r="A384" s="3"/>
      <c r="B384" s="116"/>
      <c r="C384" s="117"/>
      <c r="D384" s="118"/>
      <c r="E384" s="119"/>
      <c r="F384" s="119"/>
      <c r="G384" s="119"/>
      <c r="H384" s="119"/>
      <c r="I384" s="119"/>
      <c r="J384" s="119"/>
      <c r="K384" s="116"/>
      <c r="L384" s="120"/>
      <c r="M384" s="121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spans="1:26" ht="17.25" customHeight="1">
      <c r="A385" s="3"/>
      <c r="B385" s="116"/>
      <c r="C385" s="117"/>
      <c r="D385" s="118"/>
      <c r="E385" s="119"/>
      <c r="F385" s="119"/>
      <c r="G385" s="119"/>
      <c r="H385" s="119"/>
      <c r="I385" s="119"/>
      <c r="J385" s="119"/>
      <c r="K385" s="116"/>
      <c r="L385" s="120"/>
      <c r="M385" s="121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spans="1:26" ht="17.25" customHeight="1">
      <c r="A386" s="3"/>
      <c r="B386" s="116"/>
      <c r="C386" s="117"/>
      <c r="D386" s="118"/>
      <c r="E386" s="119"/>
      <c r="F386" s="119"/>
      <c r="G386" s="119"/>
      <c r="H386" s="119"/>
      <c r="I386" s="119"/>
      <c r="J386" s="119"/>
      <c r="K386" s="116"/>
      <c r="L386" s="120"/>
      <c r="M386" s="121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spans="1:26" ht="17.25" customHeight="1">
      <c r="A387" s="3"/>
      <c r="B387" s="116"/>
      <c r="C387" s="117"/>
      <c r="D387" s="118"/>
      <c r="E387" s="119"/>
      <c r="F387" s="119"/>
      <c r="G387" s="119"/>
      <c r="H387" s="119"/>
      <c r="I387" s="119"/>
      <c r="J387" s="119"/>
      <c r="K387" s="116"/>
      <c r="L387" s="120"/>
      <c r="M387" s="121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spans="1:26" ht="17.25" customHeight="1">
      <c r="A388" s="3"/>
      <c r="B388" s="116"/>
      <c r="C388" s="117"/>
      <c r="D388" s="118"/>
      <c r="E388" s="119"/>
      <c r="F388" s="119"/>
      <c r="G388" s="119"/>
      <c r="H388" s="119"/>
      <c r="I388" s="119"/>
      <c r="J388" s="119"/>
      <c r="K388" s="116"/>
      <c r="L388" s="120"/>
      <c r="M388" s="121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spans="1:26" ht="17.25" customHeight="1">
      <c r="A389" s="3"/>
      <c r="B389" s="116"/>
      <c r="C389" s="117"/>
      <c r="D389" s="118"/>
      <c r="E389" s="119"/>
      <c r="F389" s="119"/>
      <c r="G389" s="119"/>
      <c r="H389" s="119"/>
      <c r="I389" s="119"/>
      <c r="J389" s="119"/>
      <c r="K389" s="116"/>
      <c r="L389" s="120"/>
      <c r="M389" s="121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spans="1:26" ht="17.25" customHeight="1">
      <c r="A390" s="3"/>
      <c r="B390" s="116"/>
      <c r="C390" s="117"/>
      <c r="D390" s="118"/>
      <c r="E390" s="119"/>
      <c r="F390" s="119"/>
      <c r="G390" s="119"/>
      <c r="H390" s="119"/>
      <c r="I390" s="119"/>
      <c r="J390" s="119"/>
      <c r="K390" s="116"/>
      <c r="L390" s="120"/>
      <c r="M390" s="121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spans="1:26" ht="17.25" customHeight="1">
      <c r="A391" s="3"/>
      <c r="B391" s="116"/>
      <c r="C391" s="117"/>
      <c r="D391" s="118"/>
      <c r="E391" s="119"/>
      <c r="F391" s="119"/>
      <c r="G391" s="119"/>
      <c r="H391" s="119"/>
      <c r="I391" s="119"/>
      <c r="J391" s="119"/>
      <c r="K391" s="116"/>
      <c r="L391" s="120"/>
      <c r="M391" s="121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spans="1:26" ht="17.25" customHeight="1">
      <c r="A392" s="3"/>
      <c r="B392" s="116"/>
      <c r="C392" s="117"/>
      <c r="D392" s="118"/>
      <c r="E392" s="119"/>
      <c r="F392" s="119"/>
      <c r="G392" s="119"/>
      <c r="H392" s="119"/>
      <c r="I392" s="119"/>
      <c r="J392" s="119"/>
      <c r="K392" s="116"/>
      <c r="L392" s="120"/>
      <c r="M392" s="121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spans="1:26" ht="17.25" customHeight="1">
      <c r="A393" s="3"/>
      <c r="B393" s="116"/>
      <c r="C393" s="117"/>
      <c r="D393" s="118"/>
      <c r="E393" s="119"/>
      <c r="F393" s="119"/>
      <c r="G393" s="119"/>
      <c r="H393" s="119"/>
      <c r="I393" s="119"/>
      <c r="J393" s="119"/>
      <c r="K393" s="116"/>
      <c r="L393" s="120"/>
      <c r="M393" s="121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spans="1:26" ht="17.25" customHeight="1">
      <c r="A394" s="3"/>
      <c r="B394" s="116"/>
      <c r="C394" s="117"/>
      <c r="D394" s="118"/>
      <c r="E394" s="119"/>
      <c r="F394" s="119"/>
      <c r="G394" s="119"/>
      <c r="H394" s="119"/>
      <c r="I394" s="119"/>
      <c r="J394" s="119"/>
      <c r="K394" s="116"/>
      <c r="L394" s="120"/>
      <c r="M394" s="121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spans="1:26" ht="17.25" customHeight="1">
      <c r="A395" s="3"/>
      <c r="B395" s="116"/>
      <c r="C395" s="117"/>
      <c r="D395" s="118"/>
      <c r="E395" s="119"/>
      <c r="F395" s="119"/>
      <c r="G395" s="119"/>
      <c r="H395" s="119"/>
      <c r="I395" s="119"/>
      <c r="J395" s="119"/>
      <c r="K395" s="116"/>
      <c r="L395" s="120"/>
      <c r="M395" s="121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spans="1:26" ht="17.25" customHeight="1">
      <c r="A396" s="3"/>
      <c r="B396" s="116"/>
      <c r="C396" s="117"/>
      <c r="D396" s="118"/>
      <c r="E396" s="119"/>
      <c r="F396" s="119"/>
      <c r="G396" s="119"/>
      <c r="H396" s="119"/>
      <c r="I396" s="119"/>
      <c r="J396" s="119"/>
      <c r="K396" s="116"/>
      <c r="L396" s="120"/>
      <c r="M396" s="121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spans="1:26" ht="17.25" customHeight="1">
      <c r="A397" s="3"/>
      <c r="B397" s="116"/>
      <c r="C397" s="117"/>
      <c r="D397" s="118"/>
      <c r="E397" s="119"/>
      <c r="F397" s="119"/>
      <c r="G397" s="119"/>
      <c r="H397" s="119"/>
      <c r="I397" s="119"/>
      <c r="J397" s="119"/>
      <c r="K397" s="116"/>
      <c r="L397" s="120"/>
      <c r="M397" s="121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spans="1:26" ht="17.25" customHeight="1">
      <c r="A398" s="3"/>
      <c r="B398" s="116"/>
      <c r="C398" s="117"/>
      <c r="D398" s="118"/>
      <c r="E398" s="119"/>
      <c r="F398" s="119"/>
      <c r="G398" s="119"/>
      <c r="H398" s="119"/>
      <c r="I398" s="119"/>
      <c r="J398" s="119"/>
      <c r="K398" s="116"/>
      <c r="L398" s="120"/>
      <c r="M398" s="121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spans="1:26" ht="17.25" customHeight="1">
      <c r="A399" s="3"/>
      <c r="B399" s="116"/>
      <c r="C399" s="117"/>
      <c r="D399" s="118"/>
      <c r="E399" s="119"/>
      <c r="F399" s="119"/>
      <c r="G399" s="119"/>
      <c r="H399" s="119"/>
      <c r="I399" s="119"/>
      <c r="J399" s="119"/>
      <c r="K399" s="116"/>
      <c r="L399" s="120"/>
      <c r="M399" s="121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spans="1:26" ht="17.25" customHeight="1">
      <c r="A400" s="3"/>
      <c r="B400" s="116"/>
      <c r="C400" s="117"/>
      <c r="D400" s="118"/>
      <c r="E400" s="119"/>
      <c r="F400" s="119"/>
      <c r="G400" s="119"/>
      <c r="H400" s="119"/>
      <c r="I400" s="119"/>
      <c r="J400" s="119"/>
      <c r="K400" s="116"/>
      <c r="L400" s="120"/>
      <c r="M400" s="121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spans="1:26" ht="17.25" customHeight="1">
      <c r="A401" s="3"/>
      <c r="B401" s="116"/>
      <c r="C401" s="117"/>
      <c r="D401" s="118"/>
      <c r="E401" s="119"/>
      <c r="F401" s="119"/>
      <c r="G401" s="119"/>
      <c r="H401" s="119"/>
      <c r="I401" s="119"/>
      <c r="J401" s="119"/>
      <c r="K401" s="116"/>
      <c r="L401" s="120"/>
      <c r="M401" s="121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spans="1:26" ht="17.25" customHeight="1">
      <c r="A402" s="3"/>
      <c r="B402" s="116"/>
      <c r="C402" s="117"/>
      <c r="D402" s="118"/>
      <c r="E402" s="119"/>
      <c r="F402" s="119"/>
      <c r="G402" s="119"/>
      <c r="H402" s="119"/>
      <c r="I402" s="119"/>
      <c r="J402" s="119"/>
      <c r="K402" s="116"/>
      <c r="L402" s="120"/>
      <c r="M402" s="121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spans="1:26" ht="17.25" customHeight="1">
      <c r="A403" s="3"/>
      <c r="B403" s="116"/>
      <c r="C403" s="117"/>
      <c r="D403" s="118"/>
      <c r="E403" s="119"/>
      <c r="F403" s="119"/>
      <c r="G403" s="119"/>
      <c r="H403" s="119"/>
      <c r="I403" s="119"/>
      <c r="J403" s="119"/>
      <c r="K403" s="116"/>
      <c r="L403" s="120"/>
      <c r="M403" s="121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spans="1:26" ht="17.25" customHeight="1">
      <c r="A404" s="3"/>
      <c r="B404" s="116"/>
      <c r="C404" s="117"/>
      <c r="D404" s="118"/>
      <c r="E404" s="119"/>
      <c r="F404" s="119"/>
      <c r="G404" s="119"/>
      <c r="H404" s="119"/>
      <c r="I404" s="119"/>
      <c r="J404" s="119"/>
      <c r="K404" s="116"/>
      <c r="L404" s="120"/>
      <c r="M404" s="121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spans="1:26" ht="17.25" customHeight="1">
      <c r="A405" s="3"/>
      <c r="B405" s="116"/>
      <c r="C405" s="117"/>
      <c r="D405" s="118"/>
      <c r="E405" s="119"/>
      <c r="F405" s="119"/>
      <c r="G405" s="119"/>
      <c r="H405" s="119"/>
      <c r="I405" s="119"/>
      <c r="J405" s="119"/>
      <c r="K405" s="116"/>
      <c r="L405" s="120"/>
      <c r="M405" s="121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spans="1:26" ht="17.25" customHeight="1">
      <c r="A406" s="3"/>
      <c r="B406" s="116"/>
      <c r="C406" s="117"/>
      <c r="D406" s="118"/>
      <c r="E406" s="119"/>
      <c r="F406" s="119"/>
      <c r="G406" s="119"/>
      <c r="H406" s="119"/>
      <c r="I406" s="119"/>
      <c r="J406" s="119"/>
      <c r="K406" s="116"/>
      <c r="L406" s="120"/>
      <c r="M406" s="121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spans="1:26" ht="17.25" customHeight="1">
      <c r="A407" s="3"/>
      <c r="B407" s="116"/>
      <c r="C407" s="117"/>
      <c r="D407" s="118"/>
      <c r="E407" s="119"/>
      <c r="F407" s="119"/>
      <c r="G407" s="119"/>
      <c r="H407" s="119"/>
      <c r="I407" s="119"/>
      <c r="J407" s="119"/>
      <c r="K407" s="116"/>
      <c r="L407" s="120"/>
      <c r="M407" s="121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spans="1:26" ht="17.25" customHeight="1">
      <c r="A408" s="3"/>
      <c r="B408" s="116"/>
      <c r="C408" s="117"/>
      <c r="D408" s="118"/>
      <c r="E408" s="119"/>
      <c r="F408" s="119"/>
      <c r="G408" s="119"/>
      <c r="H408" s="119"/>
      <c r="I408" s="119"/>
      <c r="J408" s="119"/>
      <c r="K408" s="116"/>
      <c r="L408" s="120"/>
      <c r="M408" s="121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spans="1:26" ht="17.25" customHeight="1">
      <c r="A409" s="3"/>
      <c r="B409" s="116"/>
      <c r="C409" s="117"/>
      <c r="D409" s="118"/>
      <c r="E409" s="119"/>
      <c r="F409" s="119"/>
      <c r="G409" s="119"/>
      <c r="H409" s="119"/>
      <c r="I409" s="119"/>
      <c r="J409" s="119"/>
      <c r="K409" s="116"/>
      <c r="L409" s="120"/>
      <c r="M409" s="121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spans="1:26" ht="17.25" customHeight="1">
      <c r="A410" s="3"/>
      <c r="B410" s="116"/>
      <c r="C410" s="117"/>
      <c r="D410" s="118"/>
      <c r="E410" s="119"/>
      <c r="F410" s="119"/>
      <c r="G410" s="119"/>
      <c r="H410" s="119"/>
      <c r="I410" s="119"/>
      <c r="J410" s="119"/>
      <c r="K410" s="116"/>
      <c r="L410" s="120"/>
      <c r="M410" s="121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spans="1:26" ht="17.25" customHeight="1">
      <c r="A411" s="3"/>
      <c r="B411" s="116"/>
      <c r="C411" s="117"/>
      <c r="D411" s="118"/>
      <c r="E411" s="119"/>
      <c r="F411" s="119"/>
      <c r="G411" s="119"/>
      <c r="H411" s="119"/>
      <c r="I411" s="119"/>
      <c r="J411" s="119"/>
      <c r="K411" s="116"/>
      <c r="L411" s="120"/>
      <c r="M411" s="121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spans="1:26" ht="17.25" customHeight="1">
      <c r="A412" s="3"/>
      <c r="B412" s="116"/>
      <c r="C412" s="117"/>
      <c r="D412" s="118"/>
      <c r="E412" s="119"/>
      <c r="F412" s="119"/>
      <c r="G412" s="119"/>
      <c r="H412" s="119"/>
      <c r="I412" s="119"/>
      <c r="J412" s="119"/>
      <c r="K412" s="116"/>
      <c r="L412" s="120"/>
      <c r="M412" s="121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spans="1:26" ht="17.25" customHeight="1">
      <c r="A413" s="3"/>
      <c r="B413" s="116"/>
      <c r="C413" s="117"/>
      <c r="D413" s="118"/>
      <c r="E413" s="119"/>
      <c r="F413" s="119"/>
      <c r="G413" s="119"/>
      <c r="H413" s="119"/>
      <c r="I413" s="119"/>
      <c r="J413" s="119"/>
      <c r="K413" s="116"/>
      <c r="L413" s="120"/>
      <c r="M413" s="121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spans="1:26" ht="17.25" customHeight="1">
      <c r="A414" s="3"/>
      <c r="B414" s="116"/>
      <c r="C414" s="117"/>
      <c r="D414" s="118"/>
      <c r="E414" s="119"/>
      <c r="F414" s="119"/>
      <c r="G414" s="119"/>
      <c r="H414" s="119"/>
      <c r="I414" s="119"/>
      <c r="J414" s="119"/>
      <c r="K414" s="116"/>
      <c r="L414" s="120"/>
      <c r="M414" s="121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spans="1:26" ht="17.25" customHeight="1">
      <c r="A415" s="3"/>
      <c r="B415" s="116"/>
      <c r="C415" s="117"/>
      <c r="D415" s="118"/>
      <c r="E415" s="119"/>
      <c r="F415" s="119"/>
      <c r="G415" s="119"/>
      <c r="H415" s="119"/>
      <c r="I415" s="119"/>
      <c r="J415" s="119"/>
      <c r="K415" s="116"/>
      <c r="L415" s="120"/>
      <c r="M415" s="121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spans="1:26" ht="17.25" customHeight="1">
      <c r="A416" s="3"/>
      <c r="B416" s="116"/>
      <c r="C416" s="117"/>
      <c r="D416" s="118"/>
      <c r="E416" s="119"/>
      <c r="F416" s="119"/>
      <c r="G416" s="119"/>
      <c r="H416" s="119"/>
      <c r="I416" s="119"/>
      <c r="J416" s="119"/>
      <c r="K416" s="116"/>
      <c r="L416" s="120"/>
      <c r="M416" s="121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spans="1:26" ht="17.25" customHeight="1">
      <c r="A417" s="3"/>
      <c r="B417" s="116"/>
      <c r="C417" s="117"/>
      <c r="D417" s="118"/>
      <c r="E417" s="119"/>
      <c r="F417" s="119"/>
      <c r="G417" s="119"/>
      <c r="H417" s="119"/>
      <c r="I417" s="119"/>
      <c r="J417" s="119"/>
      <c r="K417" s="116"/>
      <c r="L417" s="120"/>
      <c r="M417" s="121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spans="1:26" ht="17.25" customHeight="1">
      <c r="A418" s="3"/>
      <c r="B418" s="116"/>
      <c r="C418" s="117"/>
      <c r="D418" s="118"/>
      <c r="E418" s="119"/>
      <c r="F418" s="119"/>
      <c r="G418" s="119"/>
      <c r="H418" s="119"/>
      <c r="I418" s="119"/>
      <c r="J418" s="119"/>
      <c r="K418" s="116"/>
      <c r="L418" s="120"/>
      <c r="M418" s="121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spans="1:26" ht="17.25" customHeight="1">
      <c r="A419" s="3"/>
      <c r="B419" s="116"/>
      <c r="C419" s="117"/>
      <c r="D419" s="118"/>
      <c r="E419" s="119"/>
      <c r="F419" s="119"/>
      <c r="G419" s="119"/>
      <c r="H419" s="119"/>
      <c r="I419" s="119"/>
      <c r="J419" s="119"/>
      <c r="K419" s="116"/>
      <c r="L419" s="120"/>
      <c r="M419" s="121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spans="1:26" ht="17.25" customHeight="1">
      <c r="A420" s="3"/>
      <c r="B420" s="116"/>
      <c r="C420" s="117"/>
      <c r="D420" s="118"/>
      <c r="E420" s="119"/>
      <c r="F420" s="119"/>
      <c r="G420" s="119"/>
      <c r="H420" s="119"/>
      <c r="I420" s="119"/>
      <c r="J420" s="119"/>
      <c r="K420" s="116"/>
      <c r="L420" s="120"/>
      <c r="M420" s="121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spans="1:26" ht="17.25" customHeight="1">
      <c r="A421" s="3"/>
      <c r="B421" s="116"/>
      <c r="C421" s="117"/>
      <c r="D421" s="118"/>
      <c r="E421" s="119"/>
      <c r="F421" s="119"/>
      <c r="G421" s="119"/>
      <c r="H421" s="119"/>
      <c r="I421" s="119"/>
      <c r="J421" s="119"/>
      <c r="K421" s="116"/>
      <c r="L421" s="120"/>
      <c r="M421" s="121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spans="1:26" ht="17.25" customHeight="1">
      <c r="A422" s="3"/>
      <c r="B422" s="116"/>
      <c r="C422" s="117"/>
      <c r="D422" s="118"/>
      <c r="E422" s="119"/>
      <c r="F422" s="119"/>
      <c r="G422" s="119"/>
      <c r="H422" s="119"/>
      <c r="I422" s="119"/>
      <c r="J422" s="119"/>
      <c r="K422" s="116"/>
      <c r="L422" s="120"/>
      <c r="M422" s="121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spans="1:26" ht="17.25" customHeight="1">
      <c r="A423" s="3"/>
      <c r="B423" s="116"/>
      <c r="C423" s="117"/>
      <c r="D423" s="118"/>
      <c r="E423" s="119"/>
      <c r="F423" s="119"/>
      <c r="G423" s="119"/>
      <c r="H423" s="119"/>
      <c r="I423" s="119"/>
      <c r="J423" s="119"/>
      <c r="K423" s="116"/>
      <c r="L423" s="120"/>
      <c r="M423" s="121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spans="1:26" ht="17.25" customHeight="1">
      <c r="A424" s="3"/>
      <c r="B424" s="116"/>
      <c r="C424" s="117"/>
      <c r="D424" s="118"/>
      <c r="E424" s="119"/>
      <c r="F424" s="119"/>
      <c r="G424" s="119"/>
      <c r="H424" s="119"/>
      <c r="I424" s="119"/>
      <c r="J424" s="119"/>
      <c r="K424" s="116"/>
      <c r="L424" s="120"/>
      <c r="M424" s="121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spans="1:26" ht="17.25" customHeight="1">
      <c r="A425" s="3"/>
      <c r="B425" s="116"/>
      <c r="C425" s="117"/>
      <c r="D425" s="118"/>
      <c r="E425" s="119"/>
      <c r="F425" s="119"/>
      <c r="G425" s="119"/>
      <c r="H425" s="119"/>
      <c r="I425" s="119"/>
      <c r="J425" s="119"/>
      <c r="K425" s="116"/>
      <c r="L425" s="120"/>
      <c r="M425" s="121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spans="1:26" ht="17.25" customHeight="1">
      <c r="A426" s="3"/>
      <c r="B426" s="116"/>
      <c r="C426" s="117"/>
      <c r="D426" s="118"/>
      <c r="E426" s="119"/>
      <c r="F426" s="119"/>
      <c r="G426" s="119"/>
      <c r="H426" s="119"/>
      <c r="I426" s="119"/>
      <c r="J426" s="119"/>
      <c r="K426" s="116"/>
      <c r="L426" s="120"/>
      <c r="M426" s="121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spans="1:26" ht="17.25" customHeight="1">
      <c r="A427" s="3"/>
      <c r="B427" s="116"/>
      <c r="C427" s="117"/>
      <c r="D427" s="118"/>
      <c r="E427" s="119"/>
      <c r="F427" s="119"/>
      <c r="G427" s="119"/>
      <c r="H427" s="119"/>
      <c r="I427" s="119"/>
      <c r="J427" s="119"/>
      <c r="K427" s="116"/>
      <c r="L427" s="120"/>
      <c r="M427" s="121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spans="1:26" ht="17.25" customHeight="1">
      <c r="A428" s="3"/>
      <c r="B428" s="116"/>
      <c r="C428" s="117"/>
      <c r="D428" s="118"/>
      <c r="E428" s="119"/>
      <c r="F428" s="119"/>
      <c r="G428" s="119"/>
      <c r="H428" s="119"/>
      <c r="I428" s="119"/>
      <c r="J428" s="119"/>
      <c r="K428" s="116"/>
      <c r="L428" s="120"/>
      <c r="M428" s="121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spans="1:26" ht="17.25" customHeight="1">
      <c r="A429" s="3"/>
      <c r="B429" s="116"/>
      <c r="C429" s="117"/>
      <c r="D429" s="118"/>
      <c r="E429" s="119"/>
      <c r="F429" s="119"/>
      <c r="G429" s="119"/>
      <c r="H429" s="119"/>
      <c r="I429" s="119"/>
      <c r="J429" s="119"/>
      <c r="K429" s="116"/>
      <c r="L429" s="120"/>
      <c r="M429" s="121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spans="1:26" ht="17.25" customHeight="1">
      <c r="A430" s="3"/>
      <c r="B430" s="116"/>
      <c r="C430" s="117"/>
      <c r="D430" s="118"/>
      <c r="E430" s="119"/>
      <c r="F430" s="119"/>
      <c r="G430" s="119"/>
      <c r="H430" s="119"/>
      <c r="I430" s="119"/>
      <c r="J430" s="119"/>
      <c r="K430" s="116"/>
      <c r="L430" s="120"/>
      <c r="M430" s="121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spans="1:26" ht="17.25" customHeight="1">
      <c r="A431" s="3"/>
      <c r="B431" s="116"/>
      <c r="C431" s="117"/>
      <c r="D431" s="118"/>
      <c r="E431" s="119"/>
      <c r="F431" s="119"/>
      <c r="G431" s="119"/>
      <c r="H431" s="119"/>
      <c r="I431" s="119"/>
      <c r="J431" s="119"/>
      <c r="K431" s="116"/>
      <c r="L431" s="120"/>
      <c r="M431" s="121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spans="1:26" ht="17.25" customHeight="1">
      <c r="A432" s="3"/>
      <c r="B432" s="116"/>
      <c r="C432" s="117"/>
      <c r="D432" s="118"/>
      <c r="E432" s="119"/>
      <c r="F432" s="119"/>
      <c r="G432" s="119"/>
      <c r="H432" s="119"/>
      <c r="I432" s="119"/>
      <c r="J432" s="119"/>
      <c r="K432" s="116"/>
      <c r="L432" s="120"/>
      <c r="M432" s="121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spans="1:26" ht="17.25" customHeight="1">
      <c r="A433" s="3"/>
      <c r="B433" s="116"/>
      <c r="C433" s="117"/>
      <c r="D433" s="118"/>
      <c r="E433" s="119"/>
      <c r="F433" s="119"/>
      <c r="G433" s="119"/>
      <c r="H433" s="119"/>
      <c r="I433" s="119"/>
      <c r="J433" s="119"/>
      <c r="K433" s="116"/>
      <c r="L433" s="120"/>
      <c r="M433" s="121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spans="1:26" ht="17.25" customHeight="1">
      <c r="A434" s="3"/>
      <c r="B434" s="116"/>
      <c r="C434" s="117"/>
      <c r="D434" s="118"/>
      <c r="E434" s="119"/>
      <c r="F434" s="119"/>
      <c r="G434" s="119"/>
      <c r="H434" s="119"/>
      <c r="I434" s="119"/>
      <c r="J434" s="119"/>
      <c r="K434" s="116"/>
      <c r="L434" s="120"/>
      <c r="M434" s="121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spans="1:26" ht="17.25" customHeight="1">
      <c r="A435" s="3"/>
      <c r="B435" s="116"/>
      <c r="C435" s="117"/>
      <c r="D435" s="118"/>
      <c r="E435" s="119"/>
      <c r="F435" s="119"/>
      <c r="G435" s="119"/>
      <c r="H435" s="119"/>
      <c r="I435" s="119"/>
      <c r="J435" s="119"/>
      <c r="K435" s="116"/>
      <c r="L435" s="120"/>
      <c r="M435" s="121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spans="1:26" ht="17.25" customHeight="1">
      <c r="A436" s="3"/>
      <c r="B436" s="116"/>
      <c r="C436" s="117"/>
      <c r="D436" s="118"/>
      <c r="E436" s="119"/>
      <c r="F436" s="119"/>
      <c r="G436" s="119"/>
      <c r="H436" s="119"/>
      <c r="I436" s="119"/>
      <c r="J436" s="119"/>
      <c r="K436" s="116"/>
      <c r="L436" s="120"/>
      <c r="M436" s="121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spans="1:26" ht="17.25" customHeight="1">
      <c r="A437" s="3"/>
      <c r="B437" s="116"/>
      <c r="C437" s="117"/>
      <c r="D437" s="118"/>
      <c r="E437" s="119"/>
      <c r="F437" s="119"/>
      <c r="G437" s="119"/>
      <c r="H437" s="119"/>
      <c r="I437" s="119"/>
      <c r="J437" s="119"/>
      <c r="K437" s="116"/>
      <c r="L437" s="120"/>
      <c r="M437" s="121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spans="1:26" ht="17.25" customHeight="1">
      <c r="A438" s="3"/>
      <c r="B438" s="116"/>
      <c r="C438" s="117"/>
      <c r="D438" s="118"/>
      <c r="E438" s="119"/>
      <c r="F438" s="119"/>
      <c r="G438" s="119"/>
      <c r="H438" s="119"/>
      <c r="I438" s="119"/>
      <c r="J438" s="119"/>
      <c r="K438" s="116"/>
      <c r="L438" s="120"/>
      <c r="M438" s="121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spans="1:26" ht="17.25" customHeight="1">
      <c r="A439" s="3"/>
      <c r="B439" s="116"/>
      <c r="C439" s="117"/>
      <c r="D439" s="118"/>
      <c r="E439" s="119"/>
      <c r="F439" s="119"/>
      <c r="G439" s="119"/>
      <c r="H439" s="119"/>
      <c r="I439" s="119"/>
      <c r="J439" s="119"/>
      <c r="K439" s="116"/>
      <c r="L439" s="120"/>
      <c r="M439" s="121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spans="1:26" ht="17.25" customHeight="1">
      <c r="A440" s="3"/>
      <c r="B440" s="116"/>
      <c r="C440" s="117"/>
      <c r="D440" s="118"/>
      <c r="E440" s="119"/>
      <c r="F440" s="119"/>
      <c r="G440" s="119"/>
      <c r="H440" s="119"/>
      <c r="I440" s="119"/>
      <c r="J440" s="119"/>
      <c r="K440" s="116"/>
      <c r="L440" s="120"/>
      <c r="M440" s="121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spans="1:26" ht="17.25" customHeight="1">
      <c r="A441" s="3"/>
      <c r="B441" s="116"/>
      <c r="C441" s="117"/>
      <c r="D441" s="118"/>
      <c r="E441" s="119"/>
      <c r="F441" s="119"/>
      <c r="G441" s="119"/>
      <c r="H441" s="119"/>
      <c r="I441" s="119"/>
      <c r="J441" s="119"/>
      <c r="K441" s="116"/>
      <c r="L441" s="120"/>
      <c r="M441" s="121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spans="1:26" ht="17.25" customHeight="1">
      <c r="A442" s="3"/>
      <c r="B442" s="116"/>
      <c r="C442" s="117"/>
      <c r="D442" s="118"/>
      <c r="E442" s="119"/>
      <c r="F442" s="119"/>
      <c r="G442" s="119"/>
      <c r="H442" s="119"/>
      <c r="I442" s="119"/>
      <c r="J442" s="119"/>
      <c r="K442" s="116"/>
      <c r="L442" s="120"/>
      <c r="M442" s="121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spans="1:26" ht="17.25" customHeight="1">
      <c r="A443" s="3"/>
      <c r="B443" s="116"/>
      <c r="C443" s="117"/>
      <c r="D443" s="118"/>
      <c r="E443" s="119"/>
      <c r="F443" s="119"/>
      <c r="G443" s="119"/>
      <c r="H443" s="119"/>
      <c r="I443" s="119"/>
      <c r="J443" s="119"/>
      <c r="K443" s="116"/>
      <c r="L443" s="120"/>
      <c r="M443" s="121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spans="1:26" ht="17.25" customHeight="1">
      <c r="A444" s="3"/>
      <c r="B444" s="116"/>
      <c r="C444" s="117"/>
      <c r="D444" s="118"/>
      <c r="E444" s="119"/>
      <c r="F444" s="119"/>
      <c r="G444" s="119"/>
      <c r="H444" s="119"/>
      <c r="I444" s="119"/>
      <c r="J444" s="119"/>
      <c r="K444" s="116"/>
      <c r="L444" s="120"/>
      <c r="M444" s="121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spans="1:26" ht="17.25" customHeight="1">
      <c r="A445" s="3"/>
      <c r="B445" s="116"/>
      <c r="C445" s="117"/>
      <c r="D445" s="118"/>
      <c r="E445" s="119"/>
      <c r="F445" s="119"/>
      <c r="G445" s="119"/>
      <c r="H445" s="119"/>
      <c r="I445" s="119"/>
      <c r="J445" s="119"/>
      <c r="K445" s="116"/>
      <c r="L445" s="120"/>
      <c r="M445" s="121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spans="1:26" ht="17.25" customHeight="1">
      <c r="A446" s="3"/>
      <c r="B446" s="116"/>
      <c r="C446" s="117"/>
      <c r="D446" s="118"/>
      <c r="E446" s="119"/>
      <c r="F446" s="119"/>
      <c r="G446" s="119"/>
      <c r="H446" s="119"/>
      <c r="I446" s="119"/>
      <c r="J446" s="119"/>
      <c r="K446" s="116"/>
      <c r="L446" s="120"/>
      <c r="M446" s="121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spans="1:26" ht="17.25" customHeight="1">
      <c r="A447" s="3"/>
      <c r="B447" s="116"/>
      <c r="C447" s="117"/>
      <c r="D447" s="118"/>
      <c r="E447" s="119"/>
      <c r="F447" s="119"/>
      <c r="G447" s="119"/>
      <c r="H447" s="119"/>
      <c r="I447" s="119"/>
      <c r="J447" s="119"/>
      <c r="K447" s="116"/>
      <c r="L447" s="120"/>
      <c r="M447" s="121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spans="1:26" ht="17.25" customHeight="1">
      <c r="A448" s="3"/>
      <c r="B448" s="116"/>
      <c r="C448" s="117"/>
      <c r="D448" s="118"/>
      <c r="E448" s="119"/>
      <c r="F448" s="119"/>
      <c r="G448" s="119"/>
      <c r="H448" s="119"/>
      <c r="I448" s="119"/>
      <c r="J448" s="119"/>
      <c r="K448" s="116"/>
      <c r="L448" s="120"/>
      <c r="M448" s="121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spans="1:26" ht="17.25" customHeight="1">
      <c r="A449" s="3"/>
      <c r="B449" s="116"/>
      <c r="C449" s="117"/>
      <c r="D449" s="118"/>
      <c r="E449" s="119"/>
      <c r="F449" s="119"/>
      <c r="G449" s="119"/>
      <c r="H449" s="119"/>
      <c r="I449" s="119"/>
      <c r="J449" s="119"/>
      <c r="K449" s="116"/>
      <c r="L449" s="120"/>
      <c r="M449" s="121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spans="1:26" ht="17.25" customHeight="1">
      <c r="A450" s="3"/>
      <c r="B450" s="116"/>
      <c r="C450" s="117"/>
      <c r="D450" s="118"/>
      <c r="E450" s="119"/>
      <c r="F450" s="119"/>
      <c r="G450" s="119"/>
      <c r="H450" s="119"/>
      <c r="I450" s="119"/>
      <c r="J450" s="119"/>
      <c r="K450" s="116"/>
      <c r="L450" s="120"/>
      <c r="M450" s="121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spans="1:26" ht="17.25" customHeight="1">
      <c r="A451" s="3"/>
      <c r="B451" s="116"/>
      <c r="C451" s="117"/>
      <c r="D451" s="118"/>
      <c r="E451" s="119"/>
      <c r="F451" s="119"/>
      <c r="G451" s="119"/>
      <c r="H451" s="119"/>
      <c r="I451" s="119"/>
      <c r="J451" s="119"/>
      <c r="K451" s="116"/>
      <c r="L451" s="120"/>
      <c r="M451" s="121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spans="1:26" ht="17.25" customHeight="1">
      <c r="A452" s="3"/>
      <c r="B452" s="116"/>
      <c r="C452" s="117"/>
      <c r="D452" s="118"/>
      <c r="E452" s="119"/>
      <c r="F452" s="119"/>
      <c r="G452" s="119"/>
      <c r="H452" s="119"/>
      <c r="I452" s="119"/>
      <c r="J452" s="119"/>
      <c r="K452" s="116"/>
      <c r="L452" s="120"/>
      <c r="M452" s="121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spans="1:26" ht="17.25" customHeight="1">
      <c r="A453" s="3"/>
      <c r="B453" s="116"/>
      <c r="C453" s="117"/>
      <c r="D453" s="118"/>
      <c r="E453" s="119"/>
      <c r="F453" s="119"/>
      <c r="G453" s="119"/>
      <c r="H453" s="119"/>
      <c r="I453" s="119"/>
      <c r="J453" s="119"/>
      <c r="K453" s="116"/>
      <c r="L453" s="120"/>
      <c r="M453" s="121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spans="1:26" ht="17.25" customHeight="1">
      <c r="A454" s="3"/>
      <c r="B454" s="116"/>
      <c r="C454" s="117"/>
      <c r="D454" s="118"/>
      <c r="E454" s="119"/>
      <c r="F454" s="119"/>
      <c r="G454" s="119"/>
      <c r="H454" s="119"/>
      <c r="I454" s="119"/>
      <c r="J454" s="119"/>
      <c r="K454" s="116"/>
      <c r="L454" s="120"/>
      <c r="M454" s="121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spans="1:26" ht="17.25" customHeight="1">
      <c r="A455" s="3"/>
      <c r="B455" s="116"/>
      <c r="C455" s="117"/>
      <c r="D455" s="118"/>
      <c r="E455" s="119"/>
      <c r="F455" s="119"/>
      <c r="G455" s="119"/>
      <c r="H455" s="119"/>
      <c r="I455" s="119"/>
      <c r="J455" s="119"/>
      <c r="K455" s="116"/>
      <c r="L455" s="120"/>
      <c r="M455" s="121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spans="1:26" ht="17.25" customHeight="1">
      <c r="A456" s="3"/>
      <c r="B456" s="116"/>
      <c r="C456" s="117"/>
      <c r="D456" s="118"/>
      <c r="E456" s="119"/>
      <c r="F456" s="119"/>
      <c r="G456" s="119"/>
      <c r="H456" s="119"/>
      <c r="I456" s="119"/>
      <c r="J456" s="119"/>
      <c r="K456" s="116"/>
      <c r="L456" s="120"/>
      <c r="M456" s="121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spans="1:26" ht="17.25" customHeight="1">
      <c r="A457" s="3"/>
      <c r="B457" s="116"/>
      <c r="C457" s="117"/>
      <c r="D457" s="118"/>
      <c r="E457" s="119"/>
      <c r="F457" s="119"/>
      <c r="G457" s="119"/>
      <c r="H457" s="119"/>
      <c r="I457" s="119"/>
      <c r="J457" s="119"/>
      <c r="K457" s="116"/>
      <c r="L457" s="120"/>
      <c r="M457" s="121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spans="1:26" ht="17.25" customHeight="1">
      <c r="A458" s="3"/>
      <c r="B458" s="116"/>
      <c r="C458" s="117"/>
      <c r="D458" s="118"/>
      <c r="E458" s="119"/>
      <c r="F458" s="119"/>
      <c r="G458" s="119"/>
      <c r="H458" s="119"/>
      <c r="I458" s="119"/>
      <c r="J458" s="119"/>
      <c r="K458" s="116"/>
      <c r="L458" s="120"/>
      <c r="M458" s="121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spans="1:26" ht="17.25" customHeight="1">
      <c r="A459" s="3"/>
      <c r="B459" s="116"/>
      <c r="C459" s="117"/>
      <c r="D459" s="118"/>
      <c r="E459" s="119"/>
      <c r="F459" s="119"/>
      <c r="G459" s="119"/>
      <c r="H459" s="119"/>
      <c r="I459" s="119"/>
      <c r="J459" s="119"/>
      <c r="K459" s="116"/>
      <c r="L459" s="120"/>
      <c r="M459" s="121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spans="1:26" ht="17.25" customHeight="1">
      <c r="A460" s="3"/>
      <c r="B460" s="116"/>
      <c r="C460" s="117"/>
      <c r="D460" s="118"/>
      <c r="E460" s="119"/>
      <c r="F460" s="119"/>
      <c r="G460" s="119"/>
      <c r="H460" s="119"/>
      <c r="I460" s="119"/>
      <c r="J460" s="119"/>
      <c r="K460" s="116"/>
      <c r="L460" s="120"/>
      <c r="M460" s="121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spans="1:26" ht="17.25" customHeight="1">
      <c r="A461" s="3"/>
      <c r="B461" s="116"/>
      <c r="C461" s="117"/>
      <c r="D461" s="118"/>
      <c r="E461" s="119"/>
      <c r="F461" s="119"/>
      <c r="G461" s="119"/>
      <c r="H461" s="119"/>
      <c r="I461" s="119"/>
      <c r="J461" s="119"/>
      <c r="K461" s="116"/>
      <c r="L461" s="120"/>
      <c r="M461" s="121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spans="1:26" ht="17.25" customHeight="1">
      <c r="A462" s="3"/>
      <c r="B462" s="116"/>
      <c r="C462" s="117"/>
      <c r="D462" s="118"/>
      <c r="E462" s="119"/>
      <c r="F462" s="119"/>
      <c r="G462" s="119"/>
      <c r="H462" s="119"/>
      <c r="I462" s="119"/>
      <c r="J462" s="119"/>
      <c r="K462" s="116"/>
      <c r="L462" s="120"/>
      <c r="M462" s="121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spans="1:26" ht="17.25" customHeight="1">
      <c r="A463" s="3"/>
      <c r="B463" s="116"/>
      <c r="C463" s="117"/>
      <c r="D463" s="118"/>
      <c r="E463" s="119"/>
      <c r="F463" s="119"/>
      <c r="G463" s="119"/>
      <c r="H463" s="119"/>
      <c r="I463" s="119"/>
      <c r="J463" s="119"/>
      <c r="K463" s="116"/>
      <c r="L463" s="120"/>
      <c r="M463" s="121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spans="1:26" ht="17.25" customHeight="1">
      <c r="A464" s="3"/>
      <c r="B464" s="116"/>
      <c r="C464" s="117"/>
      <c r="D464" s="118"/>
      <c r="E464" s="119"/>
      <c r="F464" s="119"/>
      <c r="G464" s="119"/>
      <c r="H464" s="119"/>
      <c r="I464" s="119"/>
      <c r="J464" s="119"/>
      <c r="K464" s="116"/>
      <c r="L464" s="120"/>
      <c r="M464" s="121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spans="1:26" ht="17.25" customHeight="1">
      <c r="A465" s="3"/>
      <c r="B465" s="116"/>
      <c r="C465" s="117"/>
      <c r="D465" s="118"/>
      <c r="E465" s="119"/>
      <c r="F465" s="119"/>
      <c r="G465" s="119"/>
      <c r="H465" s="119"/>
      <c r="I465" s="119"/>
      <c r="J465" s="119"/>
      <c r="K465" s="116"/>
      <c r="L465" s="120"/>
      <c r="M465" s="121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spans="1:26" ht="17.25" customHeight="1">
      <c r="A466" s="3"/>
      <c r="B466" s="116"/>
      <c r="C466" s="117"/>
      <c r="D466" s="118"/>
      <c r="E466" s="119"/>
      <c r="F466" s="119"/>
      <c r="G466" s="119"/>
      <c r="H466" s="119"/>
      <c r="I466" s="119"/>
      <c r="J466" s="119"/>
      <c r="K466" s="116"/>
      <c r="L466" s="120"/>
      <c r="M466" s="121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spans="1:26" ht="17.25" customHeight="1">
      <c r="A467" s="3"/>
      <c r="B467" s="116"/>
      <c r="C467" s="117"/>
      <c r="D467" s="118"/>
      <c r="E467" s="119"/>
      <c r="F467" s="119"/>
      <c r="G467" s="119"/>
      <c r="H467" s="119"/>
      <c r="I467" s="119"/>
      <c r="J467" s="119"/>
      <c r="K467" s="116"/>
      <c r="L467" s="120"/>
      <c r="M467" s="121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spans="1:26" ht="17.25" customHeight="1">
      <c r="A468" s="3"/>
      <c r="B468" s="116"/>
      <c r="C468" s="117"/>
      <c r="D468" s="118"/>
      <c r="E468" s="119"/>
      <c r="F468" s="119"/>
      <c r="G468" s="119"/>
      <c r="H468" s="119"/>
      <c r="I468" s="119"/>
      <c r="J468" s="119"/>
      <c r="K468" s="116"/>
      <c r="L468" s="120"/>
      <c r="M468" s="121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spans="1:26" ht="17.25" customHeight="1">
      <c r="A469" s="3"/>
      <c r="B469" s="116"/>
      <c r="C469" s="117"/>
      <c r="D469" s="118"/>
      <c r="E469" s="119"/>
      <c r="F469" s="119"/>
      <c r="G469" s="119"/>
      <c r="H469" s="119"/>
      <c r="I469" s="119"/>
      <c r="J469" s="119"/>
      <c r="K469" s="116"/>
      <c r="L469" s="120"/>
      <c r="M469" s="121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spans="1:26" ht="17.25" customHeight="1">
      <c r="A470" s="3"/>
      <c r="B470" s="116"/>
      <c r="C470" s="117"/>
      <c r="D470" s="118"/>
      <c r="E470" s="119"/>
      <c r="F470" s="119"/>
      <c r="G470" s="119"/>
      <c r="H470" s="119"/>
      <c r="I470" s="119"/>
      <c r="J470" s="119"/>
      <c r="K470" s="116"/>
      <c r="L470" s="120"/>
      <c r="M470" s="121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spans="1:26" ht="17.25" customHeight="1">
      <c r="A471" s="3"/>
      <c r="B471" s="116"/>
      <c r="C471" s="117"/>
      <c r="D471" s="118"/>
      <c r="E471" s="119"/>
      <c r="F471" s="119"/>
      <c r="G471" s="119"/>
      <c r="H471" s="119"/>
      <c r="I471" s="119"/>
      <c r="J471" s="119"/>
      <c r="K471" s="116"/>
      <c r="L471" s="120"/>
      <c r="M471" s="121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spans="1:26" ht="17.25" customHeight="1">
      <c r="A472" s="3"/>
      <c r="B472" s="116"/>
      <c r="C472" s="117"/>
      <c r="D472" s="118"/>
      <c r="E472" s="119"/>
      <c r="F472" s="119"/>
      <c r="G472" s="119"/>
      <c r="H472" s="119"/>
      <c r="I472" s="119"/>
      <c r="J472" s="119"/>
      <c r="K472" s="116"/>
      <c r="L472" s="120"/>
      <c r="M472" s="121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spans="1:26" ht="17.25" customHeight="1">
      <c r="A473" s="3"/>
      <c r="B473" s="116"/>
      <c r="C473" s="117"/>
      <c r="D473" s="118"/>
      <c r="E473" s="119"/>
      <c r="F473" s="119"/>
      <c r="G473" s="119"/>
      <c r="H473" s="119"/>
      <c r="I473" s="119"/>
      <c r="J473" s="119"/>
      <c r="K473" s="116"/>
      <c r="L473" s="120"/>
      <c r="M473" s="121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spans="1:26" ht="17.25" customHeight="1">
      <c r="A474" s="3"/>
      <c r="B474" s="116"/>
      <c r="C474" s="117"/>
      <c r="D474" s="118"/>
      <c r="E474" s="119"/>
      <c r="F474" s="119"/>
      <c r="G474" s="119"/>
      <c r="H474" s="119"/>
      <c r="I474" s="119"/>
      <c r="J474" s="119"/>
      <c r="K474" s="116"/>
      <c r="L474" s="120"/>
      <c r="M474" s="121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spans="1:26" ht="17.25" customHeight="1">
      <c r="A475" s="3"/>
      <c r="B475" s="116"/>
      <c r="C475" s="117"/>
      <c r="D475" s="118"/>
      <c r="E475" s="119"/>
      <c r="F475" s="119"/>
      <c r="G475" s="119"/>
      <c r="H475" s="119"/>
      <c r="I475" s="119"/>
      <c r="J475" s="119"/>
      <c r="K475" s="116"/>
      <c r="L475" s="120"/>
      <c r="M475" s="121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spans="1:26" ht="17.25" customHeight="1">
      <c r="A476" s="3"/>
      <c r="B476" s="116"/>
      <c r="C476" s="117"/>
      <c r="D476" s="118"/>
      <c r="E476" s="119"/>
      <c r="F476" s="119"/>
      <c r="G476" s="119"/>
      <c r="H476" s="119"/>
      <c r="I476" s="119"/>
      <c r="J476" s="119"/>
      <c r="K476" s="116"/>
      <c r="L476" s="120"/>
      <c r="M476" s="121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spans="1:26" ht="17.25" customHeight="1">
      <c r="A477" s="3"/>
      <c r="B477" s="116"/>
      <c r="C477" s="117"/>
      <c r="D477" s="118"/>
      <c r="E477" s="119"/>
      <c r="F477" s="119"/>
      <c r="G477" s="119"/>
      <c r="H477" s="119"/>
      <c r="I477" s="119"/>
      <c r="J477" s="119"/>
      <c r="K477" s="116"/>
      <c r="L477" s="120"/>
      <c r="M477" s="121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spans="1:26" ht="17.25" customHeight="1">
      <c r="A478" s="3"/>
      <c r="B478" s="116"/>
      <c r="C478" s="117"/>
      <c r="D478" s="118"/>
      <c r="E478" s="119"/>
      <c r="F478" s="119"/>
      <c r="G478" s="119"/>
      <c r="H478" s="119"/>
      <c r="I478" s="119"/>
      <c r="J478" s="119"/>
      <c r="K478" s="116"/>
      <c r="L478" s="120"/>
      <c r="M478" s="121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spans="1:26" ht="17.25" customHeight="1">
      <c r="A479" s="3"/>
      <c r="B479" s="116"/>
      <c r="C479" s="117"/>
      <c r="D479" s="118"/>
      <c r="E479" s="119"/>
      <c r="F479" s="119"/>
      <c r="G479" s="119"/>
      <c r="H479" s="119"/>
      <c r="I479" s="119"/>
      <c r="J479" s="119"/>
      <c r="K479" s="116"/>
      <c r="L479" s="120"/>
      <c r="M479" s="121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spans="1:26" ht="17.25" customHeight="1">
      <c r="A480" s="3"/>
      <c r="B480" s="116"/>
      <c r="C480" s="117"/>
      <c r="D480" s="118"/>
      <c r="E480" s="119"/>
      <c r="F480" s="119"/>
      <c r="G480" s="119"/>
      <c r="H480" s="119"/>
      <c r="I480" s="119"/>
      <c r="J480" s="119"/>
      <c r="K480" s="116"/>
      <c r="L480" s="120"/>
      <c r="M480" s="121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spans="1:26" ht="17.25" customHeight="1">
      <c r="A481" s="3"/>
      <c r="B481" s="116"/>
      <c r="C481" s="117"/>
      <c r="D481" s="118"/>
      <c r="E481" s="119"/>
      <c r="F481" s="119"/>
      <c r="G481" s="119"/>
      <c r="H481" s="119"/>
      <c r="I481" s="119"/>
      <c r="J481" s="119"/>
      <c r="K481" s="116"/>
      <c r="L481" s="120"/>
      <c r="M481" s="121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spans="1:26" ht="17.25" customHeight="1">
      <c r="A482" s="3"/>
      <c r="B482" s="116"/>
      <c r="C482" s="117"/>
      <c r="D482" s="118"/>
      <c r="E482" s="119"/>
      <c r="F482" s="119"/>
      <c r="G482" s="119"/>
      <c r="H482" s="119"/>
      <c r="I482" s="119"/>
      <c r="J482" s="119"/>
      <c r="K482" s="116"/>
      <c r="L482" s="120"/>
      <c r="M482" s="121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spans="1:26" ht="17.25" customHeight="1">
      <c r="A483" s="3"/>
      <c r="B483" s="116"/>
      <c r="C483" s="117"/>
      <c r="D483" s="118"/>
      <c r="E483" s="119"/>
      <c r="F483" s="119"/>
      <c r="G483" s="119"/>
      <c r="H483" s="119"/>
      <c r="I483" s="119"/>
      <c r="J483" s="119"/>
      <c r="K483" s="116"/>
      <c r="L483" s="120"/>
      <c r="M483" s="121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spans="1:26" ht="17.25" customHeight="1">
      <c r="A484" s="3"/>
      <c r="B484" s="116"/>
      <c r="C484" s="117"/>
      <c r="D484" s="118"/>
      <c r="E484" s="119"/>
      <c r="F484" s="119"/>
      <c r="G484" s="119"/>
      <c r="H484" s="119"/>
      <c r="I484" s="119"/>
      <c r="J484" s="119"/>
      <c r="K484" s="116"/>
      <c r="L484" s="120"/>
      <c r="M484" s="121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spans="1:26" ht="17.25" customHeight="1">
      <c r="A485" s="3"/>
      <c r="B485" s="116"/>
      <c r="C485" s="117"/>
      <c r="D485" s="118"/>
      <c r="E485" s="119"/>
      <c r="F485" s="119"/>
      <c r="G485" s="119"/>
      <c r="H485" s="119"/>
      <c r="I485" s="119"/>
      <c r="J485" s="119"/>
      <c r="K485" s="116"/>
      <c r="L485" s="120"/>
      <c r="M485" s="121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spans="1:26" ht="17.25" customHeight="1">
      <c r="A486" s="3"/>
      <c r="B486" s="116"/>
      <c r="C486" s="117"/>
      <c r="D486" s="118"/>
      <c r="E486" s="119"/>
      <c r="F486" s="119"/>
      <c r="G486" s="119"/>
      <c r="H486" s="119"/>
      <c r="I486" s="119"/>
      <c r="J486" s="119"/>
      <c r="K486" s="116"/>
      <c r="L486" s="120"/>
      <c r="M486" s="121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spans="1:26" ht="17.25" customHeight="1">
      <c r="A487" s="3"/>
      <c r="B487" s="116"/>
      <c r="C487" s="117"/>
      <c r="D487" s="118"/>
      <c r="E487" s="119"/>
      <c r="F487" s="119"/>
      <c r="G487" s="119"/>
      <c r="H487" s="119"/>
      <c r="I487" s="119"/>
      <c r="J487" s="119"/>
      <c r="K487" s="116"/>
      <c r="L487" s="120"/>
      <c r="M487" s="121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spans="1:26" ht="17.25" customHeight="1">
      <c r="A488" s="3"/>
      <c r="B488" s="116"/>
      <c r="C488" s="117"/>
      <c r="D488" s="118"/>
      <c r="E488" s="119"/>
      <c r="F488" s="119"/>
      <c r="G488" s="119"/>
      <c r="H488" s="119"/>
      <c r="I488" s="119"/>
      <c r="J488" s="119"/>
      <c r="K488" s="116"/>
      <c r="L488" s="120"/>
      <c r="M488" s="121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spans="1:26" ht="17.25" customHeight="1">
      <c r="A489" s="3"/>
      <c r="B489" s="116"/>
      <c r="C489" s="117"/>
      <c r="D489" s="118"/>
      <c r="E489" s="119"/>
      <c r="F489" s="119"/>
      <c r="G489" s="119"/>
      <c r="H489" s="119"/>
      <c r="I489" s="119"/>
      <c r="J489" s="119"/>
      <c r="K489" s="116"/>
      <c r="L489" s="120"/>
      <c r="M489" s="121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spans="1:26" ht="17.25" customHeight="1">
      <c r="A490" s="3"/>
      <c r="B490" s="116"/>
      <c r="C490" s="117"/>
      <c r="D490" s="118"/>
      <c r="E490" s="119"/>
      <c r="F490" s="119"/>
      <c r="G490" s="119"/>
      <c r="H490" s="119"/>
      <c r="I490" s="119"/>
      <c r="J490" s="119"/>
      <c r="K490" s="116"/>
      <c r="L490" s="120"/>
      <c r="M490" s="121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spans="1:26" ht="17.25" customHeight="1">
      <c r="A491" s="3"/>
      <c r="B491" s="116"/>
      <c r="C491" s="117"/>
      <c r="D491" s="118"/>
      <c r="E491" s="119"/>
      <c r="F491" s="119"/>
      <c r="G491" s="119"/>
      <c r="H491" s="119"/>
      <c r="I491" s="119"/>
      <c r="J491" s="119"/>
      <c r="K491" s="116"/>
      <c r="L491" s="120"/>
      <c r="M491" s="121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spans="1:26" ht="17.25" customHeight="1">
      <c r="A492" s="3"/>
      <c r="B492" s="116"/>
      <c r="C492" s="117"/>
      <c r="D492" s="118"/>
      <c r="E492" s="119"/>
      <c r="F492" s="119"/>
      <c r="G492" s="119"/>
      <c r="H492" s="119"/>
      <c r="I492" s="119"/>
      <c r="J492" s="119"/>
      <c r="K492" s="116"/>
      <c r="L492" s="120"/>
      <c r="M492" s="121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spans="1:26" ht="17.25" customHeight="1">
      <c r="A493" s="3"/>
      <c r="B493" s="116"/>
      <c r="C493" s="117"/>
      <c r="D493" s="118"/>
      <c r="E493" s="119"/>
      <c r="F493" s="119"/>
      <c r="G493" s="119"/>
      <c r="H493" s="119"/>
      <c r="I493" s="119"/>
      <c r="J493" s="119"/>
      <c r="K493" s="116"/>
      <c r="L493" s="120"/>
      <c r="M493" s="121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spans="1:26" ht="17.25" customHeight="1">
      <c r="A494" s="3"/>
      <c r="B494" s="116"/>
      <c r="C494" s="117"/>
      <c r="D494" s="118"/>
      <c r="E494" s="119"/>
      <c r="F494" s="119"/>
      <c r="G494" s="119"/>
      <c r="H494" s="119"/>
      <c r="I494" s="119"/>
      <c r="J494" s="119"/>
      <c r="K494" s="116"/>
      <c r="L494" s="120"/>
      <c r="M494" s="121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spans="1:26" ht="17.25" customHeight="1">
      <c r="A495" s="3"/>
      <c r="B495" s="116"/>
      <c r="C495" s="117"/>
      <c r="D495" s="118"/>
      <c r="E495" s="119"/>
      <c r="F495" s="119"/>
      <c r="G495" s="119"/>
      <c r="H495" s="119"/>
      <c r="I495" s="119"/>
      <c r="J495" s="119"/>
      <c r="K495" s="116"/>
      <c r="L495" s="120"/>
      <c r="M495" s="121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spans="1:26" ht="17.25" customHeight="1">
      <c r="A496" s="3"/>
      <c r="B496" s="116"/>
      <c r="C496" s="117"/>
      <c r="D496" s="118"/>
      <c r="E496" s="119"/>
      <c r="F496" s="119"/>
      <c r="G496" s="119"/>
      <c r="H496" s="119"/>
      <c r="I496" s="119"/>
      <c r="J496" s="119"/>
      <c r="K496" s="116"/>
      <c r="L496" s="120"/>
      <c r="M496" s="121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spans="1:26" ht="17.25" customHeight="1">
      <c r="A497" s="3"/>
      <c r="B497" s="116"/>
      <c r="C497" s="117"/>
      <c r="D497" s="118"/>
      <c r="E497" s="119"/>
      <c r="F497" s="119"/>
      <c r="G497" s="119"/>
      <c r="H497" s="119"/>
      <c r="I497" s="119"/>
      <c r="J497" s="119"/>
      <c r="K497" s="116"/>
      <c r="L497" s="120"/>
      <c r="M497" s="121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spans="1:26" ht="17.25" customHeight="1">
      <c r="A498" s="3"/>
      <c r="B498" s="116"/>
      <c r="C498" s="117"/>
      <c r="D498" s="118"/>
      <c r="E498" s="119"/>
      <c r="F498" s="119"/>
      <c r="G498" s="119"/>
      <c r="H498" s="119"/>
      <c r="I498" s="119"/>
      <c r="J498" s="119"/>
      <c r="K498" s="116"/>
      <c r="L498" s="120"/>
      <c r="M498" s="121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spans="1:26" ht="17.25" customHeight="1">
      <c r="A499" s="3"/>
      <c r="B499" s="116"/>
      <c r="C499" s="117"/>
      <c r="D499" s="118"/>
      <c r="E499" s="119"/>
      <c r="F499" s="119"/>
      <c r="G499" s="119"/>
      <c r="H499" s="119"/>
      <c r="I499" s="119"/>
      <c r="J499" s="119"/>
      <c r="K499" s="116"/>
      <c r="L499" s="120"/>
      <c r="M499" s="121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spans="1:26" ht="17.25" customHeight="1">
      <c r="A500" s="3"/>
      <c r="B500" s="116"/>
      <c r="C500" s="117"/>
      <c r="D500" s="118"/>
      <c r="E500" s="119"/>
      <c r="F500" s="119"/>
      <c r="G500" s="119"/>
      <c r="H500" s="119"/>
      <c r="I500" s="119"/>
      <c r="J500" s="119"/>
      <c r="K500" s="116"/>
      <c r="L500" s="120"/>
      <c r="M500" s="121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spans="1:26" ht="17.25" customHeight="1">
      <c r="A501" s="3"/>
      <c r="B501" s="116"/>
      <c r="C501" s="117"/>
      <c r="D501" s="118"/>
      <c r="E501" s="119"/>
      <c r="F501" s="119"/>
      <c r="G501" s="119"/>
      <c r="H501" s="119"/>
      <c r="I501" s="119"/>
      <c r="J501" s="119"/>
      <c r="K501" s="116"/>
      <c r="L501" s="120"/>
      <c r="M501" s="121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spans="1:26" ht="17.25" customHeight="1">
      <c r="A502" s="3"/>
      <c r="B502" s="116"/>
      <c r="C502" s="117"/>
      <c r="D502" s="118"/>
      <c r="E502" s="119"/>
      <c r="F502" s="119"/>
      <c r="G502" s="119"/>
      <c r="H502" s="119"/>
      <c r="I502" s="119"/>
      <c r="J502" s="119"/>
      <c r="K502" s="116"/>
      <c r="L502" s="120"/>
      <c r="M502" s="121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spans="1:26" ht="17.25" customHeight="1">
      <c r="A503" s="3"/>
      <c r="B503" s="116"/>
      <c r="C503" s="117"/>
      <c r="D503" s="118"/>
      <c r="E503" s="119"/>
      <c r="F503" s="119"/>
      <c r="G503" s="119"/>
      <c r="H503" s="119"/>
      <c r="I503" s="119"/>
      <c r="J503" s="119"/>
      <c r="K503" s="116"/>
      <c r="L503" s="120"/>
      <c r="M503" s="121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spans="1:26" ht="17.25" customHeight="1">
      <c r="A504" s="3"/>
      <c r="B504" s="116"/>
      <c r="C504" s="117"/>
      <c r="D504" s="118"/>
      <c r="E504" s="119"/>
      <c r="F504" s="119"/>
      <c r="G504" s="119"/>
      <c r="H504" s="119"/>
      <c r="I504" s="119"/>
      <c r="J504" s="119"/>
      <c r="K504" s="116"/>
      <c r="L504" s="120"/>
      <c r="M504" s="121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spans="1:26" ht="17.25" customHeight="1">
      <c r="A505" s="3"/>
      <c r="B505" s="116"/>
      <c r="C505" s="117"/>
      <c r="D505" s="118"/>
      <c r="E505" s="119"/>
      <c r="F505" s="119"/>
      <c r="G505" s="119"/>
      <c r="H505" s="119"/>
      <c r="I505" s="119"/>
      <c r="J505" s="119"/>
      <c r="K505" s="116"/>
      <c r="L505" s="120"/>
      <c r="M505" s="121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spans="1:26" ht="17.25" customHeight="1">
      <c r="A506" s="3"/>
      <c r="B506" s="116"/>
      <c r="C506" s="117"/>
      <c r="D506" s="118"/>
      <c r="E506" s="119"/>
      <c r="F506" s="119"/>
      <c r="G506" s="119"/>
      <c r="H506" s="119"/>
      <c r="I506" s="119"/>
      <c r="J506" s="119"/>
      <c r="K506" s="116"/>
      <c r="L506" s="120"/>
      <c r="M506" s="121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spans="1:26" ht="17.25" customHeight="1">
      <c r="A507" s="3"/>
      <c r="B507" s="116"/>
      <c r="C507" s="117"/>
      <c r="D507" s="118"/>
      <c r="E507" s="119"/>
      <c r="F507" s="119"/>
      <c r="G507" s="119"/>
      <c r="H507" s="119"/>
      <c r="I507" s="119"/>
      <c r="J507" s="119"/>
      <c r="K507" s="116"/>
      <c r="L507" s="120"/>
      <c r="M507" s="121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spans="1:26" ht="17.25" customHeight="1">
      <c r="A508" s="3"/>
      <c r="B508" s="116"/>
      <c r="C508" s="117"/>
      <c r="D508" s="118"/>
      <c r="E508" s="119"/>
      <c r="F508" s="119"/>
      <c r="G508" s="119"/>
      <c r="H508" s="119"/>
      <c r="I508" s="119"/>
      <c r="J508" s="119"/>
      <c r="K508" s="116"/>
      <c r="L508" s="120"/>
      <c r="M508" s="121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spans="1:26" ht="17.25" customHeight="1">
      <c r="A509" s="3"/>
      <c r="B509" s="116"/>
      <c r="C509" s="117"/>
      <c r="D509" s="118"/>
      <c r="E509" s="119"/>
      <c r="F509" s="119"/>
      <c r="G509" s="119"/>
      <c r="H509" s="119"/>
      <c r="I509" s="119"/>
      <c r="J509" s="119"/>
      <c r="K509" s="116"/>
      <c r="L509" s="120"/>
      <c r="M509" s="121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spans="1:26" ht="17.25" customHeight="1">
      <c r="A510" s="3"/>
      <c r="B510" s="116"/>
      <c r="C510" s="117"/>
      <c r="D510" s="118"/>
      <c r="E510" s="119"/>
      <c r="F510" s="119"/>
      <c r="G510" s="119"/>
      <c r="H510" s="119"/>
      <c r="I510" s="119"/>
      <c r="J510" s="119"/>
      <c r="K510" s="116"/>
      <c r="L510" s="120"/>
      <c r="M510" s="121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spans="1:26" ht="17.25" customHeight="1">
      <c r="A511" s="3"/>
      <c r="B511" s="116"/>
      <c r="C511" s="117"/>
      <c r="D511" s="118"/>
      <c r="E511" s="119"/>
      <c r="F511" s="119"/>
      <c r="G511" s="119"/>
      <c r="H511" s="119"/>
      <c r="I511" s="119"/>
      <c r="J511" s="119"/>
      <c r="K511" s="116"/>
      <c r="L511" s="120"/>
      <c r="M511" s="121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spans="1:26" ht="17.25" customHeight="1">
      <c r="A512" s="3"/>
      <c r="B512" s="116"/>
      <c r="C512" s="117"/>
      <c r="D512" s="118"/>
      <c r="E512" s="119"/>
      <c r="F512" s="119"/>
      <c r="G512" s="119"/>
      <c r="H512" s="119"/>
      <c r="I512" s="119"/>
      <c r="J512" s="119"/>
      <c r="K512" s="116"/>
      <c r="L512" s="120"/>
      <c r="M512" s="121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spans="1:26" ht="17.25" customHeight="1">
      <c r="A513" s="3"/>
      <c r="B513" s="116"/>
      <c r="C513" s="117"/>
      <c r="D513" s="118"/>
      <c r="E513" s="119"/>
      <c r="F513" s="119"/>
      <c r="G513" s="119"/>
      <c r="H513" s="119"/>
      <c r="I513" s="119"/>
      <c r="J513" s="119"/>
      <c r="K513" s="116"/>
      <c r="L513" s="120"/>
      <c r="M513" s="121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spans="1:26" ht="17.25" customHeight="1">
      <c r="A514" s="3"/>
      <c r="B514" s="116"/>
      <c r="C514" s="117"/>
      <c r="D514" s="118"/>
      <c r="E514" s="119"/>
      <c r="F514" s="119"/>
      <c r="G514" s="119"/>
      <c r="H514" s="119"/>
      <c r="I514" s="119"/>
      <c r="J514" s="119"/>
      <c r="K514" s="116"/>
      <c r="L514" s="120"/>
      <c r="M514" s="121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spans="1:26" ht="17.25" customHeight="1">
      <c r="A515" s="3"/>
      <c r="B515" s="116"/>
      <c r="C515" s="117"/>
      <c r="D515" s="118"/>
      <c r="E515" s="119"/>
      <c r="F515" s="119"/>
      <c r="G515" s="119"/>
      <c r="H515" s="119"/>
      <c r="I515" s="119"/>
      <c r="J515" s="119"/>
      <c r="K515" s="116"/>
      <c r="L515" s="120"/>
      <c r="M515" s="121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spans="1:26" ht="17.25" customHeight="1">
      <c r="A516" s="3"/>
      <c r="B516" s="116"/>
      <c r="C516" s="117"/>
      <c r="D516" s="118"/>
      <c r="E516" s="119"/>
      <c r="F516" s="119"/>
      <c r="G516" s="119"/>
      <c r="H516" s="119"/>
      <c r="I516" s="119"/>
      <c r="J516" s="119"/>
      <c r="K516" s="116"/>
      <c r="L516" s="120"/>
      <c r="M516" s="121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spans="1:26" ht="17.25" customHeight="1">
      <c r="A517" s="3"/>
      <c r="B517" s="116"/>
      <c r="C517" s="117"/>
      <c r="D517" s="118"/>
      <c r="E517" s="119"/>
      <c r="F517" s="119"/>
      <c r="G517" s="119"/>
      <c r="H517" s="119"/>
      <c r="I517" s="119"/>
      <c r="J517" s="119"/>
      <c r="K517" s="116"/>
      <c r="L517" s="120"/>
      <c r="M517" s="121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spans="1:26" ht="17.25" customHeight="1">
      <c r="A518" s="3"/>
      <c r="B518" s="116"/>
      <c r="C518" s="117"/>
      <c r="D518" s="118"/>
      <c r="E518" s="119"/>
      <c r="F518" s="119"/>
      <c r="G518" s="119"/>
      <c r="H518" s="119"/>
      <c r="I518" s="119"/>
      <c r="J518" s="119"/>
      <c r="K518" s="116"/>
      <c r="L518" s="120"/>
      <c r="M518" s="121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spans="1:26" ht="17.25" customHeight="1">
      <c r="A519" s="3"/>
      <c r="B519" s="116"/>
      <c r="C519" s="117"/>
      <c r="D519" s="118"/>
      <c r="E519" s="119"/>
      <c r="F519" s="119"/>
      <c r="G519" s="119"/>
      <c r="H519" s="119"/>
      <c r="I519" s="119"/>
      <c r="J519" s="119"/>
      <c r="K519" s="116"/>
      <c r="L519" s="120"/>
      <c r="M519" s="121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spans="1:26" ht="17.25" customHeight="1">
      <c r="A520" s="3"/>
      <c r="B520" s="116"/>
      <c r="C520" s="117"/>
      <c r="D520" s="118"/>
      <c r="E520" s="119"/>
      <c r="F520" s="119"/>
      <c r="G520" s="119"/>
      <c r="H520" s="119"/>
      <c r="I520" s="119"/>
      <c r="J520" s="119"/>
      <c r="K520" s="116"/>
      <c r="L520" s="120"/>
      <c r="M520" s="121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spans="1:26" ht="17.25" customHeight="1">
      <c r="A521" s="3"/>
      <c r="B521" s="116"/>
      <c r="C521" s="117"/>
      <c r="D521" s="118"/>
      <c r="E521" s="119"/>
      <c r="F521" s="119"/>
      <c r="G521" s="119"/>
      <c r="H521" s="119"/>
      <c r="I521" s="119"/>
      <c r="J521" s="119"/>
      <c r="K521" s="116"/>
      <c r="L521" s="120"/>
      <c r="M521" s="121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spans="1:26" ht="17.25" customHeight="1">
      <c r="A522" s="3"/>
      <c r="B522" s="116"/>
      <c r="C522" s="117"/>
      <c r="D522" s="118"/>
      <c r="E522" s="119"/>
      <c r="F522" s="119"/>
      <c r="G522" s="119"/>
      <c r="H522" s="119"/>
      <c r="I522" s="119"/>
      <c r="J522" s="119"/>
      <c r="K522" s="116"/>
      <c r="L522" s="120"/>
      <c r="M522" s="121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spans="1:26" ht="17.25" customHeight="1">
      <c r="A523" s="3"/>
      <c r="B523" s="116"/>
      <c r="C523" s="117"/>
      <c r="D523" s="118"/>
      <c r="E523" s="119"/>
      <c r="F523" s="119"/>
      <c r="G523" s="119"/>
      <c r="H523" s="119"/>
      <c r="I523" s="119"/>
      <c r="J523" s="119"/>
      <c r="K523" s="116"/>
      <c r="L523" s="120"/>
      <c r="M523" s="121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spans="1:26" ht="17.25" customHeight="1">
      <c r="A524" s="3"/>
      <c r="B524" s="116"/>
      <c r="C524" s="117"/>
      <c r="D524" s="118"/>
      <c r="E524" s="119"/>
      <c r="F524" s="119"/>
      <c r="G524" s="119"/>
      <c r="H524" s="119"/>
      <c r="I524" s="119"/>
      <c r="J524" s="119"/>
      <c r="K524" s="116"/>
      <c r="L524" s="120"/>
      <c r="M524" s="121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spans="1:26" ht="17.25" customHeight="1">
      <c r="A525" s="3"/>
      <c r="B525" s="116"/>
      <c r="C525" s="117"/>
      <c r="D525" s="118"/>
      <c r="E525" s="119"/>
      <c r="F525" s="119"/>
      <c r="G525" s="119"/>
      <c r="H525" s="119"/>
      <c r="I525" s="119"/>
      <c r="J525" s="119"/>
      <c r="K525" s="116"/>
      <c r="L525" s="120"/>
      <c r="M525" s="121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spans="1:26" ht="17.25" customHeight="1">
      <c r="A526" s="3"/>
      <c r="B526" s="116"/>
      <c r="C526" s="117"/>
      <c r="D526" s="118"/>
      <c r="E526" s="119"/>
      <c r="F526" s="119"/>
      <c r="G526" s="119"/>
      <c r="H526" s="119"/>
      <c r="I526" s="119"/>
      <c r="J526" s="119"/>
      <c r="K526" s="116"/>
      <c r="L526" s="120"/>
      <c r="M526" s="121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spans="1:26" ht="17.25" customHeight="1">
      <c r="A527" s="3"/>
      <c r="B527" s="116"/>
      <c r="C527" s="117"/>
      <c r="D527" s="118"/>
      <c r="E527" s="119"/>
      <c r="F527" s="119"/>
      <c r="G527" s="119"/>
      <c r="H527" s="119"/>
      <c r="I527" s="119"/>
      <c r="J527" s="119"/>
      <c r="K527" s="116"/>
      <c r="L527" s="120"/>
      <c r="M527" s="121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spans="1:26" ht="17.25" customHeight="1">
      <c r="A528" s="3"/>
      <c r="B528" s="116"/>
      <c r="C528" s="117"/>
      <c r="D528" s="118"/>
      <c r="E528" s="119"/>
      <c r="F528" s="119"/>
      <c r="G528" s="119"/>
      <c r="H528" s="119"/>
      <c r="I528" s="119"/>
      <c r="J528" s="119"/>
      <c r="K528" s="116"/>
      <c r="L528" s="120"/>
      <c r="M528" s="121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spans="1:26" ht="17.25" customHeight="1">
      <c r="A529" s="3"/>
      <c r="B529" s="116"/>
      <c r="C529" s="117"/>
      <c r="D529" s="118"/>
      <c r="E529" s="119"/>
      <c r="F529" s="119"/>
      <c r="G529" s="119"/>
      <c r="H529" s="119"/>
      <c r="I529" s="119"/>
      <c r="J529" s="119"/>
      <c r="K529" s="116"/>
      <c r="L529" s="120"/>
      <c r="M529" s="121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spans="1:26" ht="17.25" customHeight="1">
      <c r="A530" s="3"/>
      <c r="B530" s="116"/>
      <c r="C530" s="117"/>
      <c r="D530" s="118"/>
      <c r="E530" s="119"/>
      <c r="F530" s="119"/>
      <c r="G530" s="119"/>
      <c r="H530" s="119"/>
      <c r="I530" s="119"/>
      <c r="J530" s="119"/>
      <c r="K530" s="116"/>
      <c r="L530" s="120"/>
      <c r="M530" s="121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spans="1:26" ht="17.25" customHeight="1">
      <c r="A531" s="3"/>
      <c r="B531" s="116"/>
      <c r="C531" s="117"/>
      <c r="D531" s="118"/>
      <c r="E531" s="119"/>
      <c r="F531" s="119"/>
      <c r="G531" s="119"/>
      <c r="H531" s="119"/>
      <c r="I531" s="119"/>
      <c r="J531" s="119"/>
      <c r="K531" s="116"/>
      <c r="L531" s="120"/>
      <c r="M531" s="121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spans="1:26" ht="17.25" customHeight="1">
      <c r="A532" s="3"/>
      <c r="B532" s="116"/>
      <c r="C532" s="117"/>
      <c r="D532" s="118"/>
      <c r="E532" s="119"/>
      <c r="F532" s="119"/>
      <c r="G532" s="119"/>
      <c r="H532" s="119"/>
      <c r="I532" s="119"/>
      <c r="J532" s="119"/>
      <c r="K532" s="116"/>
      <c r="L532" s="120"/>
      <c r="M532" s="121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spans="1:26" ht="17.25" customHeight="1">
      <c r="A533" s="3"/>
      <c r="B533" s="116"/>
      <c r="C533" s="117"/>
      <c r="D533" s="118"/>
      <c r="E533" s="119"/>
      <c r="F533" s="119"/>
      <c r="G533" s="119"/>
      <c r="H533" s="119"/>
      <c r="I533" s="119"/>
      <c r="J533" s="119"/>
      <c r="K533" s="116"/>
      <c r="L533" s="120"/>
      <c r="M533" s="121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spans="1:26" ht="17.25" customHeight="1">
      <c r="A534" s="3"/>
      <c r="B534" s="116"/>
      <c r="C534" s="117"/>
      <c r="D534" s="118"/>
      <c r="E534" s="119"/>
      <c r="F534" s="119"/>
      <c r="G534" s="119"/>
      <c r="H534" s="119"/>
      <c r="I534" s="119"/>
      <c r="J534" s="119"/>
      <c r="K534" s="116"/>
      <c r="L534" s="120"/>
      <c r="M534" s="121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spans="1:26" ht="17.25" customHeight="1">
      <c r="A535" s="3"/>
      <c r="B535" s="116"/>
      <c r="C535" s="117"/>
      <c r="D535" s="118"/>
      <c r="E535" s="119"/>
      <c r="F535" s="119"/>
      <c r="G535" s="119"/>
      <c r="H535" s="119"/>
      <c r="I535" s="119"/>
      <c r="J535" s="119"/>
      <c r="K535" s="116"/>
      <c r="L535" s="120"/>
      <c r="M535" s="121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spans="1:26" ht="17.25" customHeight="1">
      <c r="A536" s="3"/>
      <c r="B536" s="116"/>
      <c r="C536" s="117"/>
      <c r="D536" s="118"/>
      <c r="E536" s="119"/>
      <c r="F536" s="119"/>
      <c r="G536" s="119"/>
      <c r="H536" s="119"/>
      <c r="I536" s="119"/>
      <c r="J536" s="119"/>
      <c r="K536" s="116"/>
      <c r="L536" s="120"/>
      <c r="M536" s="121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spans="1:26" ht="17.25" customHeight="1">
      <c r="A537" s="3"/>
      <c r="B537" s="116"/>
      <c r="C537" s="117"/>
      <c r="D537" s="118"/>
      <c r="E537" s="119"/>
      <c r="F537" s="119"/>
      <c r="G537" s="119"/>
      <c r="H537" s="119"/>
      <c r="I537" s="119"/>
      <c r="J537" s="119"/>
      <c r="K537" s="116"/>
      <c r="L537" s="120"/>
      <c r="M537" s="121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spans="1:26" ht="17.25" customHeight="1">
      <c r="A538" s="3"/>
      <c r="B538" s="116"/>
      <c r="C538" s="117"/>
      <c r="D538" s="118"/>
      <c r="E538" s="119"/>
      <c r="F538" s="119"/>
      <c r="G538" s="119"/>
      <c r="H538" s="119"/>
      <c r="I538" s="119"/>
      <c r="J538" s="119"/>
      <c r="K538" s="116"/>
      <c r="L538" s="120"/>
      <c r="M538" s="121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spans="1:26" ht="17.25" customHeight="1">
      <c r="A539" s="3"/>
      <c r="B539" s="116"/>
      <c r="C539" s="117"/>
      <c r="D539" s="118"/>
      <c r="E539" s="119"/>
      <c r="F539" s="119"/>
      <c r="G539" s="119"/>
      <c r="H539" s="119"/>
      <c r="I539" s="119"/>
      <c r="J539" s="119"/>
      <c r="K539" s="116"/>
      <c r="L539" s="120"/>
      <c r="M539" s="121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spans="1:26" ht="17.25" customHeight="1">
      <c r="A540" s="3"/>
      <c r="B540" s="116"/>
      <c r="C540" s="117"/>
      <c r="D540" s="118"/>
      <c r="E540" s="119"/>
      <c r="F540" s="119"/>
      <c r="G540" s="119"/>
      <c r="H540" s="119"/>
      <c r="I540" s="119"/>
      <c r="J540" s="119"/>
      <c r="K540" s="116"/>
      <c r="L540" s="120"/>
      <c r="M540" s="121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spans="1:26" ht="17.25" customHeight="1">
      <c r="A541" s="3"/>
      <c r="B541" s="116"/>
      <c r="C541" s="117"/>
      <c r="D541" s="118"/>
      <c r="E541" s="119"/>
      <c r="F541" s="119"/>
      <c r="G541" s="119"/>
      <c r="H541" s="119"/>
      <c r="I541" s="119"/>
      <c r="J541" s="119"/>
      <c r="K541" s="116"/>
      <c r="L541" s="120"/>
      <c r="M541" s="121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spans="1:26" ht="17.25" customHeight="1">
      <c r="A542" s="3"/>
      <c r="B542" s="116"/>
      <c r="C542" s="117"/>
      <c r="D542" s="118"/>
      <c r="E542" s="119"/>
      <c r="F542" s="119"/>
      <c r="G542" s="119"/>
      <c r="H542" s="119"/>
      <c r="I542" s="119"/>
      <c r="J542" s="119"/>
      <c r="K542" s="116"/>
      <c r="L542" s="120"/>
      <c r="M542" s="121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spans="1:26" ht="17.25" customHeight="1">
      <c r="A543" s="3"/>
      <c r="B543" s="116"/>
      <c r="C543" s="117"/>
      <c r="D543" s="118"/>
      <c r="E543" s="119"/>
      <c r="F543" s="119"/>
      <c r="G543" s="119"/>
      <c r="H543" s="119"/>
      <c r="I543" s="119"/>
      <c r="J543" s="119"/>
      <c r="K543" s="116"/>
      <c r="L543" s="120"/>
      <c r="M543" s="121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spans="1:26" ht="17.25" customHeight="1">
      <c r="A544" s="3"/>
      <c r="B544" s="116"/>
      <c r="C544" s="117"/>
      <c r="D544" s="118"/>
      <c r="E544" s="119"/>
      <c r="F544" s="119"/>
      <c r="G544" s="119"/>
      <c r="H544" s="119"/>
      <c r="I544" s="119"/>
      <c r="J544" s="119"/>
      <c r="K544" s="116"/>
      <c r="L544" s="120"/>
      <c r="M544" s="121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spans="1:26" ht="17.25" customHeight="1">
      <c r="A545" s="3"/>
      <c r="B545" s="116"/>
      <c r="C545" s="117"/>
      <c r="D545" s="118"/>
      <c r="E545" s="119"/>
      <c r="F545" s="119"/>
      <c r="G545" s="119"/>
      <c r="H545" s="119"/>
      <c r="I545" s="119"/>
      <c r="J545" s="119"/>
      <c r="K545" s="116"/>
      <c r="L545" s="120"/>
      <c r="M545" s="121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spans="1:26" ht="17.25" customHeight="1">
      <c r="A546" s="3"/>
      <c r="B546" s="116"/>
      <c r="C546" s="117"/>
      <c r="D546" s="118"/>
      <c r="E546" s="119"/>
      <c r="F546" s="119"/>
      <c r="G546" s="119"/>
      <c r="H546" s="119"/>
      <c r="I546" s="119"/>
      <c r="J546" s="119"/>
      <c r="K546" s="116"/>
      <c r="L546" s="120"/>
      <c r="M546" s="121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spans="1:26" ht="17.25" customHeight="1">
      <c r="A547" s="3"/>
      <c r="B547" s="116"/>
      <c r="C547" s="117"/>
      <c r="D547" s="118"/>
      <c r="E547" s="119"/>
      <c r="F547" s="119"/>
      <c r="G547" s="119"/>
      <c r="H547" s="119"/>
      <c r="I547" s="119"/>
      <c r="J547" s="119"/>
      <c r="K547" s="116"/>
      <c r="L547" s="120"/>
      <c r="M547" s="121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spans="1:26" ht="17.25" customHeight="1">
      <c r="A548" s="3"/>
      <c r="B548" s="116"/>
      <c r="C548" s="117"/>
      <c r="D548" s="118"/>
      <c r="E548" s="119"/>
      <c r="F548" s="119"/>
      <c r="G548" s="119"/>
      <c r="H548" s="119"/>
      <c r="I548" s="119"/>
      <c r="J548" s="119"/>
      <c r="K548" s="116"/>
      <c r="L548" s="120"/>
      <c r="M548" s="121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spans="1:26" ht="17.25" customHeight="1">
      <c r="A549" s="3"/>
      <c r="B549" s="116"/>
      <c r="C549" s="117"/>
      <c r="D549" s="118"/>
      <c r="E549" s="119"/>
      <c r="F549" s="119"/>
      <c r="G549" s="119"/>
      <c r="H549" s="119"/>
      <c r="I549" s="119"/>
      <c r="J549" s="119"/>
      <c r="K549" s="116"/>
      <c r="L549" s="120"/>
      <c r="M549" s="121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spans="1:26" ht="17.25" customHeight="1">
      <c r="A550" s="3"/>
      <c r="B550" s="116"/>
      <c r="C550" s="117"/>
      <c r="D550" s="118"/>
      <c r="E550" s="119"/>
      <c r="F550" s="119"/>
      <c r="G550" s="119"/>
      <c r="H550" s="119"/>
      <c r="I550" s="119"/>
      <c r="J550" s="119"/>
      <c r="K550" s="116"/>
      <c r="L550" s="120"/>
      <c r="M550" s="121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spans="1:26" ht="17.25" customHeight="1">
      <c r="A551" s="3"/>
      <c r="B551" s="116"/>
      <c r="C551" s="117"/>
      <c r="D551" s="118"/>
      <c r="E551" s="119"/>
      <c r="F551" s="119"/>
      <c r="G551" s="119"/>
      <c r="H551" s="119"/>
      <c r="I551" s="119"/>
      <c r="J551" s="119"/>
      <c r="K551" s="116"/>
      <c r="L551" s="120"/>
      <c r="M551" s="121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spans="1:26" ht="17.25" customHeight="1">
      <c r="A552" s="3"/>
      <c r="B552" s="116"/>
      <c r="C552" s="117"/>
      <c r="D552" s="118"/>
      <c r="E552" s="119"/>
      <c r="F552" s="119"/>
      <c r="G552" s="119"/>
      <c r="H552" s="119"/>
      <c r="I552" s="119"/>
      <c r="J552" s="119"/>
      <c r="K552" s="116"/>
      <c r="L552" s="120"/>
      <c r="M552" s="121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spans="1:26" ht="17.25" customHeight="1">
      <c r="A553" s="3"/>
      <c r="B553" s="116"/>
      <c r="C553" s="117"/>
      <c r="D553" s="118"/>
      <c r="E553" s="119"/>
      <c r="F553" s="119"/>
      <c r="G553" s="119"/>
      <c r="H553" s="119"/>
      <c r="I553" s="119"/>
      <c r="J553" s="119"/>
      <c r="K553" s="116"/>
      <c r="L553" s="120"/>
      <c r="M553" s="121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spans="1:26" ht="17.25" customHeight="1">
      <c r="A554" s="3"/>
      <c r="B554" s="116"/>
      <c r="C554" s="117"/>
      <c r="D554" s="118"/>
      <c r="E554" s="119"/>
      <c r="F554" s="119"/>
      <c r="G554" s="119"/>
      <c r="H554" s="119"/>
      <c r="I554" s="119"/>
      <c r="J554" s="119"/>
      <c r="K554" s="116"/>
      <c r="L554" s="120"/>
      <c r="M554" s="121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spans="1:26" ht="17.25" customHeight="1">
      <c r="A555" s="3"/>
      <c r="B555" s="116"/>
      <c r="C555" s="117"/>
      <c r="D555" s="118"/>
      <c r="E555" s="119"/>
      <c r="F555" s="119"/>
      <c r="G555" s="119"/>
      <c r="H555" s="119"/>
      <c r="I555" s="119"/>
      <c r="J555" s="119"/>
      <c r="K555" s="116"/>
      <c r="L555" s="120"/>
      <c r="M555" s="121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spans="1:26" ht="17.25" customHeight="1">
      <c r="A556" s="3"/>
      <c r="B556" s="116"/>
      <c r="C556" s="117"/>
      <c r="D556" s="118"/>
      <c r="E556" s="119"/>
      <c r="F556" s="119"/>
      <c r="G556" s="119"/>
      <c r="H556" s="119"/>
      <c r="I556" s="119"/>
      <c r="J556" s="119"/>
      <c r="K556" s="116"/>
      <c r="L556" s="120"/>
      <c r="M556" s="121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spans="1:26" ht="17.25" customHeight="1">
      <c r="A557" s="3"/>
      <c r="B557" s="116"/>
      <c r="C557" s="117"/>
      <c r="D557" s="118"/>
      <c r="E557" s="119"/>
      <c r="F557" s="119"/>
      <c r="G557" s="119"/>
      <c r="H557" s="119"/>
      <c r="I557" s="119"/>
      <c r="J557" s="119"/>
      <c r="K557" s="116"/>
      <c r="L557" s="120"/>
      <c r="M557" s="121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spans="1:26" ht="17.25" customHeight="1">
      <c r="A558" s="3"/>
      <c r="B558" s="116"/>
      <c r="C558" s="117"/>
      <c r="D558" s="118"/>
      <c r="E558" s="119"/>
      <c r="F558" s="119"/>
      <c r="G558" s="119"/>
      <c r="H558" s="119"/>
      <c r="I558" s="119"/>
      <c r="J558" s="119"/>
      <c r="K558" s="116"/>
      <c r="L558" s="120"/>
      <c r="M558" s="121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spans="1:26" ht="17.25" customHeight="1">
      <c r="A559" s="3"/>
      <c r="B559" s="116"/>
      <c r="C559" s="117"/>
      <c r="D559" s="118"/>
      <c r="E559" s="119"/>
      <c r="F559" s="119"/>
      <c r="G559" s="119"/>
      <c r="H559" s="119"/>
      <c r="I559" s="119"/>
      <c r="J559" s="119"/>
      <c r="K559" s="116"/>
      <c r="L559" s="120"/>
      <c r="M559" s="121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spans="1:26" ht="17.25" customHeight="1">
      <c r="A560" s="3"/>
      <c r="B560" s="116"/>
      <c r="C560" s="117"/>
      <c r="D560" s="118"/>
      <c r="E560" s="119"/>
      <c r="F560" s="119"/>
      <c r="G560" s="119"/>
      <c r="H560" s="119"/>
      <c r="I560" s="119"/>
      <c r="J560" s="119"/>
      <c r="K560" s="116"/>
      <c r="L560" s="120"/>
      <c r="M560" s="121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spans="1:26" ht="17.25" customHeight="1">
      <c r="A561" s="3"/>
      <c r="B561" s="116"/>
      <c r="C561" s="117"/>
      <c r="D561" s="118"/>
      <c r="E561" s="119"/>
      <c r="F561" s="119"/>
      <c r="G561" s="119"/>
      <c r="H561" s="119"/>
      <c r="I561" s="119"/>
      <c r="J561" s="119"/>
      <c r="K561" s="116"/>
      <c r="L561" s="120"/>
      <c r="M561" s="121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spans="1:26" ht="17.25" customHeight="1">
      <c r="A562" s="3"/>
      <c r="B562" s="116"/>
      <c r="C562" s="117"/>
      <c r="D562" s="118"/>
      <c r="E562" s="119"/>
      <c r="F562" s="119"/>
      <c r="G562" s="119"/>
      <c r="H562" s="119"/>
      <c r="I562" s="119"/>
      <c r="J562" s="119"/>
      <c r="K562" s="116"/>
      <c r="L562" s="120"/>
      <c r="M562" s="121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spans="1:26" ht="17.25" customHeight="1">
      <c r="A563" s="3"/>
      <c r="B563" s="116"/>
      <c r="C563" s="117"/>
      <c r="D563" s="118"/>
      <c r="E563" s="119"/>
      <c r="F563" s="119"/>
      <c r="G563" s="119"/>
      <c r="H563" s="119"/>
      <c r="I563" s="119"/>
      <c r="J563" s="119"/>
      <c r="K563" s="116"/>
      <c r="L563" s="120"/>
      <c r="M563" s="121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spans="1:26" ht="17.25" customHeight="1">
      <c r="A564" s="3"/>
      <c r="B564" s="116"/>
      <c r="C564" s="117"/>
      <c r="D564" s="118"/>
      <c r="E564" s="119"/>
      <c r="F564" s="119"/>
      <c r="G564" s="119"/>
      <c r="H564" s="119"/>
      <c r="I564" s="119"/>
      <c r="J564" s="119"/>
      <c r="K564" s="116"/>
      <c r="L564" s="120"/>
      <c r="M564" s="121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spans="1:26" ht="17.25" customHeight="1">
      <c r="A565" s="3"/>
      <c r="B565" s="116"/>
      <c r="C565" s="117"/>
      <c r="D565" s="118"/>
      <c r="E565" s="119"/>
      <c r="F565" s="119"/>
      <c r="G565" s="119"/>
      <c r="H565" s="119"/>
      <c r="I565" s="119"/>
      <c r="J565" s="119"/>
      <c r="K565" s="116"/>
      <c r="L565" s="120"/>
      <c r="M565" s="121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spans="1:26" ht="17.25" customHeight="1">
      <c r="A566" s="3"/>
      <c r="B566" s="116"/>
      <c r="C566" s="117"/>
      <c r="D566" s="118"/>
      <c r="E566" s="119"/>
      <c r="F566" s="119"/>
      <c r="G566" s="119"/>
      <c r="H566" s="119"/>
      <c r="I566" s="119"/>
      <c r="J566" s="119"/>
      <c r="K566" s="116"/>
      <c r="L566" s="120"/>
      <c r="M566" s="121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spans="1:26" ht="17.25" customHeight="1">
      <c r="A567" s="3"/>
      <c r="B567" s="116"/>
      <c r="C567" s="117"/>
      <c r="D567" s="118"/>
      <c r="E567" s="119"/>
      <c r="F567" s="119"/>
      <c r="G567" s="119"/>
      <c r="H567" s="119"/>
      <c r="I567" s="119"/>
      <c r="J567" s="119"/>
      <c r="K567" s="116"/>
      <c r="L567" s="120"/>
      <c r="M567" s="121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spans="1:26" ht="17.25" customHeight="1">
      <c r="A568" s="3"/>
      <c r="B568" s="116"/>
      <c r="C568" s="117"/>
      <c r="D568" s="118"/>
      <c r="E568" s="119"/>
      <c r="F568" s="119"/>
      <c r="G568" s="119"/>
      <c r="H568" s="119"/>
      <c r="I568" s="119"/>
      <c r="J568" s="119"/>
      <c r="K568" s="116"/>
      <c r="L568" s="120"/>
      <c r="M568" s="121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spans="1:26" ht="17.25" customHeight="1">
      <c r="A569" s="3"/>
      <c r="B569" s="116"/>
      <c r="C569" s="117"/>
      <c r="D569" s="118"/>
      <c r="E569" s="119"/>
      <c r="F569" s="119"/>
      <c r="G569" s="119"/>
      <c r="H569" s="119"/>
      <c r="I569" s="119"/>
      <c r="J569" s="119"/>
      <c r="K569" s="116"/>
      <c r="L569" s="120"/>
      <c r="M569" s="121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spans="1:26" ht="17.25" customHeight="1">
      <c r="A570" s="3"/>
      <c r="B570" s="116"/>
      <c r="C570" s="117"/>
      <c r="D570" s="118"/>
      <c r="E570" s="119"/>
      <c r="F570" s="119"/>
      <c r="G570" s="119"/>
      <c r="H570" s="119"/>
      <c r="I570" s="119"/>
      <c r="J570" s="119"/>
      <c r="K570" s="116"/>
      <c r="L570" s="120"/>
      <c r="M570" s="121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spans="1:26" ht="17.25" customHeight="1">
      <c r="A571" s="3"/>
      <c r="B571" s="116"/>
      <c r="C571" s="117"/>
      <c r="D571" s="118"/>
      <c r="E571" s="119"/>
      <c r="F571" s="119"/>
      <c r="G571" s="119"/>
      <c r="H571" s="119"/>
      <c r="I571" s="119"/>
      <c r="J571" s="119"/>
      <c r="K571" s="116"/>
      <c r="L571" s="120"/>
      <c r="M571" s="121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spans="1:26" ht="17.25" customHeight="1">
      <c r="A572" s="3"/>
      <c r="B572" s="116"/>
      <c r="C572" s="117"/>
      <c r="D572" s="118"/>
      <c r="E572" s="119"/>
      <c r="F572" s="119"/>
      <c r="G572" s="119"/>
      <c r="H572" s="119"/>
      <c r="I572" s="119"/>
      <c r="J572" s="119"/>
      <c r="K572" s="116"/>
      <c r="L572" s="120"/>
      <c r="M572" s="121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spans="1:26" ht="17.25" customHeight="1">
      <c r="A573" s="3"/>
      <c r="B573" s="116"/>
      <c r="C573" s="117"/>
      <c r="D573" s="118"/>
      <c r="E573" s="119"/>
      <c r="F573" s="119"/>
      <c r="G573" s="119"/>
      <c r="H573" s="119"/>
      <c r="I573" s="119"/>
      <c r="J573" s="119"/>
      <c r="K573" s="116"/>
      <c r="L573" s="120"/>
      <c r="M573" s="121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spans="1:26" ht="17.25" customHeight="1">
      <c r="A574" s="3"/>
      <c r="B574" s="116"/>
      <c r="C574" s="117"/>
      <c r="D574" s="118"/>
      <c r="E574" s="119"/>
      <c r="F574" s="119"/>
      <c r="G574" s="119"/>
      <c r="H574" s="119"/>
      <c r="I574" s="119"/>
      <c r="J574" s="119"/>
      <c r="K574" s="116"/>
      <c r="L574" s="120"/>
      <c r="M574" s="121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spans="1:26" ht="17.25" customHeight="1">
      <c r="A575" s="3"/>
      <c r="B575" s="116"/>
      <c r="C575" s="117"/>
      <c r="D575" s="118"/>
      <c r="E575" s="119"/>
      <c r="F575" s="119"/>
      <c r="G575" s="119"/>
      <c r="H575" s="119"/>
      <c r="I575" s="119"/>
      <c r="J575" s="119"/>
      <c r="K575" s="116"/>
      <c r="L575" s="120"/>
      <c r="M575" s="121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spans="1:26" ht="17.25" customHeight="1">
      <c r="A576" s="3"/>
      <c r="B576" s="116"/>
      <c r="C576" s="117"/>
      <c r="D576" s="118"/>
      <c r="E576" s="119"/>
      <c r="F576" s="119"/>
      <c r="G576" s="119"/>
      <c r="H576" s="119"/>
      <c r="I576" s="119"/>
      <c r="J576" s="119"/>
      <c r="K576" s="116"/>
      <c r="L576" s="120"/>
      <c r="M576" s="121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spans="1:26" ht="17.25" customHeight="1">
      <c r="A577" s="3"/>
      <c r="B577" s="116"/>
      <c r="C577" s="117"/>
      <c r="D577" s="118"/>
      <c r="E577" s="119"/>
      <c r="F577" s="119"/>
      <c r="G577" s="119"/>
      <c r="H577" s="119"/>
      <c r="I577" s="119"/>
      <c r="J577" s="119"/>
      <c r="K577" s="116"/>
      <c r="L577" s="120"/>
      <c r="M577" s="121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spans="1:26" ht="17.25" customHeight="1">
      <c r="A578" s="3"/>
      <c r="B578" s="116"/>
      <c r="C578" s="117"/>
      <c r="D578" s="118"/>
      <c r="E578" s="119"/>
      <c r="F578" s="119"/>
      <c r="G578" s="119"/>
      <c r="H578" s="119"/>
      <c r="I578" s="119"/>
      <c r="J578" s="119"/>
      <c r="K578" s="116"/>
      <c r="L578" s="120"/>
      <c r="M578" s="121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spans="1:26" ht="17.25" customHeight="1">
      <c r="A579" s="3"/>
      <c r="B579" s="116"/>
      <c r="C579" s="117"/>
      <c r="D579" s="118"/>
      <c r="E579" s="119"/>
      <c r="F579" s="119"/>
      <c r="G579" s="119"/>
      <c r="H579" s="119"/>
      <c r="I579" s="119"/>
      <c r="J579" s="119"/>
      <c r="K579" s="116"/>
      <c r="L579" s="120"/>
      <c r="M579" s="121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spans="1:26" ht="17.25" customHeight="1">
      <c r="A580" s="3"/>
      <c r="B580" s="116"/>
      <c r="C580" s="117"/>
      <c r="D580" s="118"/>
      <c r="E580" s="119"/>
      <c r="F580" s="119"/>
      <c r="G580" s="119"/>
      <c r="H580" s="119"/>
      <c r="I580" s="119"/>
      <c r="J580" s="119"/>
      <c r="K580" s="116"/>
      <c r="L580" s="120"/>
      <c r="M580" s="121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spans="1:26" ht="17.25" customHeight="1">
      <c r="A581" s="3"/>
      <c r="B581" s="116"/>
      <c r="C581" s="117"/>
      <c r="D581" s="118"/>
      <c r="E581" s="119"/>
      <c r="F581" s="119"/>
      <c r="G581" s="119"/>
      <c r="H581" s="119"/>
      <c r="I581" s="119"/>
      <c r="J581" s="119"/>
      <c r="K581" s="116"/>
      <c r="L581" s="120"/>
      <c r="M581" s="121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spans="1:26" ht="17.25" customHeight="1">
      <c r="A582" s="3"/>
      <c r="B582" s="116"/>
      <c r="C582" s="117"/>
      <c r="D582" s="118"/>
      <c r="E582" s="119"/>
      <c r="F582" s="119"/>
      <c r="G582" s="119"/>
      <c r="H582" s="119"/>
      <c r="I582" s="119"/>
      <c r="J582" s="119"/>
      <c r="K582" s="116"/>
      <c r="L582" s="120"/>
      <c r="M582" s="121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spans="1:26" ht="17.25" customHeight="1">
      <c r="A583" s="3"/>
      <c r="B583" s="116"/>
      <c r="C583" s="117"/>
      <c r="D583" s="118"/>
      <c r="E583" s="119"/>
      <c r="F583" s="119"/>
      <c r="G583" s="119"/>
      <c r="H583" s="119"/>
      <c r="I583" s="119"/>
      <c r="J583" s="119"/>
      <c r="K583" s="116"/>
      <c r="L583" s="120"/>
      <c r="M583" s="121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spans="1:26" ht="17.25" customHeight="1">
      <c r="A584" s="3"/>
      <c r="B584" s="116"/>
      <c r="C584" s="117"/>
      <c r="D584" s="118"/>
      <c r="E584" s="119"/>
      <c r="F584" s="119"/>
      <c r="G584" s="119"/>
      <c r="H584" s="119"/>
      <c r="I584" s="119"/>
      <c r="J584" s="119"/>
      <c r="K584" s="116"/>
      <c r="L584" s="120"/>
      <c r="M584" s="121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spans="1:26" ht="17.25" customHeight="1">
      <c r="A585" s="3"/>
      <c r="B585" s="116"/>
      <c r="C585" s="117"/>
      <c r="D585" s="118"/>
      <c r="E585" s="119"/>
      <c r="F585" s="119"/>
      <c r="G585" s="119"/>
      <c r="H585" s="119"/>
      <c r="I585" s="119"/>
      <c r="J585" s="119"/>
      <c r="K585" s="116"/>
      <c r="L585" s="120"/>
      <c r="M585" s="121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spans="1:26" ht="17.25" customHeight="1">
      <c r="A586" s="3"/>
      <c r="B586" s="116"/>
      <c r="C586" s="117"/>
      <c r="D586" s="118"/>
      <c r="E586" s="119"/>
      <c r="F586" s="119"/>
      <c r="G586" s="119"/>
      <c r="H586" s="119"/>
      <c r="I586" s="119"/>
      <c r="J586" s="119"/>
      <c r="K586" s="116"/>
      <c r="L586" s="120"/>
      <c r="M586" s="121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spans="1:26" ht="17.25" customHeight="1">
      <c r="A587" s="3"/>
      <c r="B587" s="116"/>
      <c r="C587" s="117"/>
      <c r="D587" s="118"/>
      <c r="E587" s="119"/>
      <c r="F587" s="119"/>
      <c r="G587" s="119"/>
      <c r="H587" s="119"/>
      <c r="I587" s="119"/>
      <c r="J587" s="119"/>
      <c r="K587" s="116"/>
      <c r="L587" s="120"/>
      <c r="M587" s="121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spans="1:26" ht="17.25" customHeight="1">
      <c r="A588" s="3"/>
      <c r="B588" s="116"/>
      <c r="C588" s="117"/>
      <c r="D588" s="118"/>
      <c r="E588" s="119"/>
      <c r="F588" s="119"/>
      <c r="G588" s="119"/>
      <c r="H588" s="119"/>
      <c r="I588" s="119"/>
      <c r="J588" s="119"/>
      <c r="K588" s="116"/>
      <c r="L588" s="120"/>
      <c r="M588" s="121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spans="1:26" ht="17.25" customHeight="1">
      <c r="A589" s="3"/>
      <c r="B589" s="116"/>
      <c r="C589" s="117"/>
      <c r="D589" s="118"/>
      <c r="E589" s="119"/>
      <c r="F589" s="119"/>
      <c r="G589" s="119"/>
      <c r="H589" s="119"/>
      <c r="I589" s="119"/>
      <c r="J589" s="119"/>
      <c r="K589" s="116"/>
      <c r="L589" s="120"/>
      <c r="M589" s="121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spans="1:26" ht="17.25" customHeight="1">
      <c r="A590" s="3"/>
      <c r="B590" s="116"/>
      <c r="C590" s="117"/>
      <c r="D590" s="118"/>
      <c r="E590" s="119"/>
      <c r="F590" s="119"/>
      <c r="G590" s="119"/>
      <c r="H590" s="119"/>
      <c r="I590" s="119"/>
      <c r="J590" s="119"/>
      <c r="K590" s="116"/>
      <c r="L590" s="120"/>
      <c r="M590" s="121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spans="1:26" ht="17.25" customHeight="1">
      <c r="A591" s="3"/>
      <c r="B591" s="116"/>
      <c r="C591" s="117"/>
      <c r="D591" s="118"/>
      <c r="E591" s="119"/>
      <c r="F591" s="119"/>
      <c r="G591" s="119"/>
      <c r="H591" s="119"/>
      <c r="I591" s="119"/>
      <c r="J591" s="119"/>
      <c r="K591" s="116"/>
      <c r="L591" s="120"/>
      <c r="M591" s="121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spans="1:26" ht="17.25" customHeight="1">
      <c r="A592" s="3"/>
      <c r="B592" s="116"/>
      <c r="C592" s="117"/>
      <c r="D592" s="118"/>
      <c r="E592" s="119"/>
      <c r="F592" s="119"/>
      <c r="G592" s="119"/>
      <c r="H592" s="119"/>
      <c r="I592" s="119"/>
      <c r="J592" s="119"/>
      <c r="K592" s="116"/>
      <c r="L592" s="120"/>
      <c r="M592" s="121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spans="1:26" ht="17.25" customHeight="1">
      <c r="A593" s="3"/>
      <c r="B593" s="116"/>
      <c r="C593" s="117"/>
      <c r="D593" s="118"/>
      <c r="E593" s="119"/>
      <c r="F593" s="119"/>
      <c r="G593" s="119"/>
      <c r="H593" s="119"/>
      <c r="I593" s="119"/>
      <c r="J593" s="119"/>
      <c r="K593" s="116"/>
      <c r="L593" s="120"/>
      <c r="M593" s="121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spans="1:26" ht="17.25" customHeight="1">
      <c r="A594" s="3"/>
      <c r="B594" s="116"/>
      <c r="C594" s="117"/>
      <c r="D594" s="118"/>
      <c r="E594" s="119"/>
      <c r="F594" s="119"/>
      <c r="G594" s="119"/>
      <c r="H594" s="119"/>
      <c r="I594" s="119"/>
      <c r="J594" s="119"/>
      <c r="K594" s="116"/>
      <c r="L594" s="120"/>
      <c r="M594" s="121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spans="1:26" ht="17.25" customHeight="1">
      <c r="A595" s="3"/>
      <c r="B595" s="116"/>
      <c r="C595" s="117"/>
      <c r="D595" s="118"/>
      <c r="E595" s="119"/>
      <c r="F595" s="119"/>
      <c r="G595" s="119"/>
      <c r="H595" s="119"/>
      <c r="I595" s="119"/>
      <c r="J595" s="119"/>
      <c r="K595" s="116"/>
      <c r="L595" s="120"/>
      <c r="M595" s="121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spans="1:26" ht="17.25" customHeight="1">
      <c r="A596" s="3"/>
      <c r="B596" s="116"/>
      <c r="C596" s="117"/>
      <c r="D596" s="118"/>
      <c r="E596" s="119"/>
      <c r="F596" s="119"/>
      <c r="G596" s="119"/>
      <c r="H596" s="119"/>
      <c r="I596" s="119"/>
      <c r="J596" s="119"/>
      <c r="K596" s="116"/>
      <c r="L596" s="120"/>
      <c r="M596" s="121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spans="1:26" ht="17.25" customHeight="1">
      <c r="A597" s="3"/>
      <c r="B597" s="116"/>
      <c r="C597" s="117"/>
      <c r="D597" s="118"/>
      <c r="E597" s="119"/>
      <c r="F597" s="119"/>
      <c r="G597" s="119"/>
      <c r="H597" s="119"/>
      <c r="I597" s="119"/>
      <c r="J597" s="119"/>
      <c r="K597" s="116"/>
      <c r="L597" s="120"/>
      <c r="M597" s="121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spans="1:26" ht="17.25" customHeight="1">
      <c r="A598" s="3"/>
      <c r="B598" s="116"/>
      <c r="C598" s="117"/>
      <c r="D598" s="118"/>
      <c r="E598" s="119"/>
      <c r="F598" s="119"/>
      <c r="G598" s="119"/>
      <c r="H598" s="119"/>
      <c r="I598" s="119"/>
      <c r="J598" s="119"/>
      <c r="K598" s="116"/>
      <c r="L598" s="120"/>
      <c r="M598" s="121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spans="1:26" ht="17.25" customHeight="1">
      <c r="A599" s="3"/>
      <c r="B599" s="116"/>
      <c r="C599" s="117"/>
      <c r="D599" s="118"/>
      <c r="E599" s="119"/>
      <c r="F599" s="119"/>
      <c r="G599" s="119"/>
      <c r="H599" s="119"/>
      <c r="I599" s="119"/>
      <c r="J599" s="119"/>
      <c r="K599" s="116"/>
      <c r="L599" s="120"/>
      <c r="M599" s="121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spans="1:26" ht="17.25" customHeight="1">
      <c r="A600" s="3"/>
      <c r="B600" s="116"/>
      <c r="C600" s="117"/>
      <c r="D600" s="118"/>
      <c r="E600" s="119"/>
      <c r="F600" s="119"/>
      <c r="G600" s="119"/>
      <c r="H600" s="119"/>
      <c r="I600" s="119"/>
      <c r="J600" s="119"/>
      <c r="K600" s="116"/>
      <c r="L600" s="120"/>
      <c r="M600" s="121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spans="1:26" ht="17.25" customHeight="1">
      <c r="A601" s="3"/>
      <c r="B601" s="116"/>
      <c r="C601" s="117"/>
      <c r="D601" s="118"/>
      <c r="E601" s="119"/>
      <c r="F601" s="119"/>
      <c r="G601" s="119"/>
      <c r="H601" s="119"/>
      <c r="I601" s="119"/>
      <c r="J601" s="119"/>
      <c r="K601" s="116"/>
      <c r="L601" s="120"/>
      <c r="M601" s="121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spans="1:26" ht="17.25" customHeight="1">
      <c r="A602" s="3"/>
      <c r="B602" s="116"/>
      <c r="C602" s="117"/>
      <c r="D602" s="118"/>
      <c r="E602" s="119"/>
      <c r="F602" s="119"/>
      <c r="G602" s="119"/>
      <c r="H602" s="119"/>
      <c r="I602" s="119"/>
      <c r="J602" s="119"/>
      <c r="K602" s="116"/>
      <c r="L602" s="120"/>
      <c r="M602" s="121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spans="1:26" ht="17.25" customHeight="1">
      <c r="A603" s="3"/>
      <c r="B603" s="116"/>
      <c r="C603" s="117"/>
      <c r="D603" s="118"/>
      <c r="E603" s="119"/>
      <c r="F603" s="119"/>
      <c r="G603" s="119"/>
      <c r="H603" s="119"/>
      <c r="I603" s="119"/>
      <c r="J603" s="119"/>
      <c r="K603" s="116"/>
      <c r="L603" s="120"/>
      <c r="M603" s="121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spans="1:26" ht="17.25" customHeight="1">
      <c r="A604" s="3"/>
      <c r="B604" s="116"/>
      <c r="C604" s="117"/>
      <c r="D604" s="118"/>
      <c r="E604" s="119"/>
      <c r="F604" s="119"/>
      <c r="G604" s="119"/>
      <c r="H604" s="119"/>
      <c r="I604" s="119"/>
      <c r="J604" s="119"/>
      <c r="K604" s="116"/>
      <c r="L604" s="120"/>
      <c r="M604" s="121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spans="1:26" ht="17.25" customHeight="1">
      <c r="A605" s="3"/>
      <c r="B605" s="116"/>
      <c r="C605" s="117"/>
      <c r="D605" s="118"/>
      <c r="E605" s="119"/>
      <c r="F605" s="119"/>
      <c r="G605" s="119"/>
      <c r="H605" s="119"/>
      <c r="I605" s="119"/>
      <c r="J605" s="119"/>
      <c r="K605" s="116"/>
      <c r="L605" s="120"/>
      <c r="M605" s="121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spans="1:26" ht="17.25" customHeight="1">
      <c r="A606" s="3"/>
      <c r="B606" s="116"/>
      <c r="C606" s="117"/>
      <c r="D606" s="118"/>
      <c r="E606" s="119"/>
      <c r="F606" s="119"/>
      <c r="G606" s="119"/>
      <c r="H606" s="119"/>
      <c r="I606" s="119"/>
      <c r="J606" s="119"/>
      <c r="K606" s="116"/>
      <c r="L606" s="120"/>
      <c r="M606" s="121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spans="1:26" ht="17.25" customHeight="1">
      <c r="A607" s="3"/>
      <c r="B607" s="116"/>
      <c r="C607" s="117"/>
      <c r="D607" s="118"/>
      <c r="E607" s="119"/>
      <c r="F607" s="119"/>
      <c r="G607" s="119"/>
      <c r="H607" s="119"/>
      <c r="I607" s="119"/>
      <c r="J607" s="119"/>
      <c r="K607" s="116"/>
      <c r="L607" s="120"/>
      <c r="M607" s="121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spans="1:26" ht="17.25" customHeight="1">
      <c r="A608" s="3"/>
      <c r="B608" s="116"/>
      <c r="C608" s="117"/>
      <c r="D608" s="118"/>
      <c r="E608" s="119"/>
      <c r="F608" s="119"/>
      <c r="G608" s="119"/>
      <c r="H608" s="119"/>
      <c r="I608" s="119"/>
      <c r="J608" s="119"/>
      <c r="K608" s="116"/>
      <c r="L608" s="120"/>
      <c r="M608" s="121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spans="1:26" ht="17.25" customHeight="1">
      <c r="A609" s="3"/>
      <c r="B609" s="116"/>
      <c r="C609" s="117"/>
      <c r="D609" s="118"/>
      <c r="E609" s="119"/>
      <c r="F609" s="119"/>
      <c r="G609" s="119"/>
      <c r="H609" s="119"/>
      <c r="I609" s="119"/>
      <c r="J609" s="119"/>
      <c r="K609" s="116"/>
      <c r="L609" s="120"/>
      <c r="M609" s="121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spans="1:26" ht="17.25" customHeight="1">
      <c r="A610" s="3"/>
      <c r="B610" s="116"/>
      <c r="C610" s="117"/>
      <c r="D610" s="118"/>
      <c r="E610" s="119"/>
      <c r="F610" s="119"/>
      <c r="G610" s="119"/>
      <c r="H610" s="119"/>
      <c r="I610" s="119"/>
      <c r="J610" s="119"/>
      <c r="K610" s="116"/>
      <c r="L610" s="120"/>
      <c r="M610" s="121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spans="1:26" ht="17.25" customHeight="1">
      <c r="A611" s="3"/>
      <c r="B611" s="116"/>
      <c r="C611" s="117"/>
      <c r="D611" s="118"/>
      <c r="E611" s="119"/>
      <c r="F611" s="119"/>
      <c r="G611" s="119"/>
      <c r="H611" s="119"/>
      <c r="I611" s="119"/>
      <c r="J611" s="119"/>
      <c r="K611" s="116"/>
      <c r="L611" s="120"/>
      <c r="M611" s="121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spans="1:26" ht="17.25" customHeight="1">
      <c r="A612" s="3"/>
      <c r="B612" s="116"/>
      <c r="C612" s="117"/>
      <c r="D612" s="118"/>
      <c r="E612" s="119"/>
      <c r="F612" s="119"/>
      <c r="G612" s="119"/>
      <c r="H612" s="119"/>
      <c r="I612" s="119"/>
      <c r="J612" s="119"/>
      <c r="K612" s="116"/>
      <c r="L612" s="120"/>
      <c r="M612" s="121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spans="1:26" ht="17.25" customHeight="1">
      <c r="A613" s="3"/>
      <c r="B613" s="116"/>
      <c r="C613" s="117"/>
      <c r="D613" s="118"/>
      <c r="E613" s="119"/>
      <c r="F613" s="119"/>
      <c r="G613" s="119"/>
      <c r="H613" s="119"/>
      <c r="I613" s="119"/>
      <c r="J613" s="119"/>
      <c r="K613" s="116"/>
      <c r="L613" s="120"/>
      <c r="M613" s="121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spans="1:26" ht="17.25" customHeight="1">
      <c r="A614" s="3"/>
      <c r="B614" s="116"/>
      <c r="C614" s="117"/>
      <c r="D614" s="118"/>
      <c r="E614" s="119"/>
      <c r="F614" s="119"/>
      <c r="G614" s="119"/>
      <c r="H614" s="119"/>
      <c r="I614" s="119"/>
      <c r="J614" s="119"/>
      <c r="K614" s="116"/>
      <c r="L614" s="120"/>
      <c r="M614" s="121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spans="1:26" ht="17.25" customHeight="1">
      <c r="A615" s="3"/>
      <c r="B615" s="116"/>
      <c r="C615" s="117"/>
      <c r="D615" s="118"/>
      <c r="E615" s="119"/>
      <c r="F615" s="119"/>
      <c r="G615" s="119"/>
      <c r="H615" s="119"/>
      <c r="I615" s="119"/>
      <c r="J615" s="119"/>
      <c r="K615" s="116"/>
      <c r="L615" s="120"/>
      <c r="M615" s="121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spans="1:26" ht="17.25" customHeight="1">
      <c r="A616" s="3"/>
      <c r="B616" s="116"/>
      <c r="C616" s="117"/>
      <c r="D616" s="118"/>
      <c r="E616" s="119"/>
      <c r="F616" s="119"/>
      <c r="G616" s="119"/>
      <c r="H616" s="119"/>
      <c r="I616" s="119"/>
      <c r="J616" s="119"/>
      <c r="K616" s="116"/>
      <c r="L616" s="120"/>
      <c r="M616" s="121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spans="1:26" ht="17.25" customHeight="1">
      <c r="A617" s="3"/>
      <c r="B617" s="116"/>
      <c r="C617" s="117"/>
      <c r="D617" s="118"/>
      <c r="E617" s="119"/>
      <c r="F617" s="119"/>
      <c r="G617" s="119"/>
      <c r="H617" s="119"/>
      <c r="I617" s="119"/>
      <c r="J617" s="119"/>
      <c r="K617" s="116"/>
      <c r="L617" s="120"/>
      <c r="M617" s="121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spans="1:26" ht="17.25" customHeight="1">
      <c r="A618" s="3"/>
      <c r="B618" s="116"/>
      <c r="C618" s="117"/>
      <c r="D618" s="118"/>
      <c r="E618" s="119"/>
      <c r="F618" s="119"/>
      <c r="G618" s="119"/>
      <c r="H618" s="119"/>
      <c r="I618" s="119"/>
      <c r="J618" s="119"/>
      <c r="K618" s="116"/>
      <c r="L618" s="120"/>
      <c r="M618" s="121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spans="1:26" ht="17.25" customHeight="1">
      <c r="A619" s="3"/>
      <c r="B619" s="116"/>
      <c r="C619" s="117"/>
      <c r="D619" s="118"/>
      <c r="E619" s="119"/>
      <c r="F619" s="119"/>
      <c r="G619" s="119"/>
      <c r="H619" s="119"/>
      <c r="I619" s="119"/>
      <c r="J619" s="119"/>
      <c r="K619" s="116"/>
      <c r="L619" s="120"/>
      <c r="M619" s="121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spans="1:26" ht="17.25" customHeight="1">
      <c r="A620" s="3"/>
      <c r="B620" s="116"/>
      <c r="C620" s="117"/>
      <c r="D620" s="118"/>
      <c r="E620" s="119"/>
      <c r="F620" s="119"/>
      <c r="G620" s="119"/>
      <c r="H620" s="119"/>
      <c r="I620" s="119"/>
      <c r="J620" s="119"/>
      <c r="K620" s="116"/>
      <c r="L620" s="120"/>
      <c r="M620" s="121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spans="1:26" ht="17.25" customHeight="1">
      <c r="A621" s="3"/>
      <c r="B621" s="116"/>
      <c r="C621" s="117"/>
      <c r="D621" s="118"/>
      <c r="E621" s="119"/>
      <c r="F621" s="119"/>
      <c r="G621" s="119"/>
      <c r="H621" s="119"/>
      <c r="I621" s="119"/>
      <c r="J621" s="119"/>
      <c r="K621" s="116"/>
      <c r="L621" s="120"/>
      <c r="M621" s="121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spans="1:26" ht="17.25" customHeight="1">
      <c r="A622" s="3"/>
      <c r="B622" s="116"/>
      <c r="C622" s="117"/>
      <c r="D622" s="118"/>
      <c r="E622" s="119"/>
      <c r="F622" s="119"/>
      <c r="G622" s="119"/>
      <c r="H622" s="119"/>
      <c r="I622" s="119"/>
      <c r="J622" s="119"/>
      <c r="K622" s="116"/>
      <c r="L622" s="120"/>
      <c r="M622" s="121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spans="1:26" ht="17.25" customHeight="1">
      <c r="A623" s="3"/>
      <c r="B623" s="116"/>
      <c r="C623" s="117"/>
      <c r="D623" s="118"/>
      <c r="E623" s="119"/>
      <c r="F623" s="119"/>
      <c r="G623" s="119"/>
      <c r="H623" s="119"/>
      <c r="I623" s="119"/>
      <c r="J623" s="119"/>
      <c r="K623" s="116"/>
      <c r="L623" s="120"/>
      <c r="M623" s="121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spans="1:26" ht="17.25" customHeight="1">
      <c r="A624" s="3"/>
      <c r="B624" s="116"/>
      <c r="C624" s="117"/>
      <c r="D624" s="118"/>
      <c r="E624" s="119"/>
      <c r="F624" s="119"/>
      <c r="G624" s="119"/>
      <c r="H624" s="119"/>
      <c r="I624" s="119"/>
      <c r="J624" s="119"/>
      <c r="K624" s="116"/>
      <c r="L624" s="120"/>
      <c r="M624" s="121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spans="1:26" ht="17.25" customHeight="1">
      <c r="A625" s="3"/>
      <c r="B625" s="116"/>
      <c r="C625" s="117"/>
      <c r="D625" s="118"/>
      <c r="E625" s="119"/>
      <c r="F625" s="119"/>
      <c r="G625" s="119"/>
      <c r="H625" s="119"/>
      <c r="I625" s="119"/>
      <c r="J625" s="119"/>
      <c r="K625" s="116"/>
      <c r="L625" s="120"/>
      <c r="M625" s="121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spans="1:26" ht="17.25" customHeight="1">
      <c r="A626" s="3"/>
      <c r="B626" s="116"/>
      <c r="C626" s="117"/>
      <c r="D626" s="118"/>
      <c r="E626" s="119"/>
      <c r="F626" s="119"/>
      <c r="G626" s="119"/>
      <c r="H626" s="119"/>
      <c r="I626" s="119"/>
      <c r="J626" s="119"/>
      <c r="K626" s="116"/>
      <c r="L626" s="120"/>
      <c r="M626" s="121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spans="1:26" ht="17.25" customHeight="1">
      <c r="A627" s="3"/>
      <c r="B627" s="116"/>
      <c r="C627" s="117"/>
      <c r="D627" s="118"/>
      <c r="E627" s="119"/>
      <c r="F627" s="119"/>
      <c r="G627" s="119"/>
      <c r="H627" s="119"/>
      <c r="I627" s="119"/>
      <c r="J627" s="119"/>
      <c r="K627" s="116"/>
      <c r="L627" s="120"/>
      <c r="M627" s="121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spans="1:26" ht="17.25" customHeight="1">
      <c r="A628" s="3"/>
      <c r="B628" s="116"/>
      <c r="C628" s="117"/>
      <c r="D628" s="118"/>
      <c r="E628" s="119"/>
      <c r="F628" s="119"/>
      <c r="G628" s="119"/>
      <c r="H628" s="119"/>
      <c r="I628" s="119"/>
      <c r="J628" s="119"/>
      <c r="K628" s="116"/>
      <c r="L628" s="120"/>
      <c r="M628" s="121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spans="1:26" ht="17.25" customHeight="1">
      <c r="A629" s="3"/>
      <c r="B629" s="116"/>
      <c r="C629" s="117"/>
      <c r="D629" s="118"/>
      <c r="E629" s="119"/>
      <c r="F629" s="119"/>
      <c r="G629" s="119"/>
      <c r="H629" s="119"/>
      <c r="I629" s="119"/>
      <c r="J629" s="119"/>
      <c r="K629" s="116"/>
      <c r="L629" s="120"/>
      <c r="M629" s="121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spans="1:26" ht="17.25" customHeight="1">
      <c r="A630" s="3"/>
      <c r="B630" s="116"/>
      <c r="C630" s="117"/>
      <c r="D630" s="118"/>
      <c r="E630" s="119"/>
      <c r="F630" s="119"/>
      <c r="G630" s="119"/>
      <c r="H630" s="119"/>
      <c r="I630" s="119"/>
      <c r="J630" s="119"/>
      <c r="K630" s="116"/>
      <c r="L630" s="120"/>
      <c r="M630" s="121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spans="1:26" ht="17.25" customHeight="1">
      <c r="A631" s="3"/>
      <c r="B631" s="116"/>
      <c r="C631" s="117"/>
      <c r="D631" s="118"/>
      <c r="E631" s="119"/>
      <c r="F631" s="119"/>
      <c r="G631" s="119"/>
      <c r="H631" s="119"/>
      <c r="I631" s="119"/>
      <c r="J631" s="119"/>
      <c r="K631" s="116"/>
      <c r="L631" s="120"/>
      <c r="M631" s="121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spans="1:26" ht="17.25" customHeight="1">
      <c r="A632" s="3"/>
      <c r="B632" s="116"/>
      <c r="C632" s="117"/>
      <c r="D632" s="118"/>
      <c r="E632" s="119"/>
      <c r="F632" s="119"/>
      <c r="G632" s="119"/>
      <c r="H632" s="119"/>
      <c r="I632" s="119"/>
      <c r="J632" s="119"/>
      <c r="K632" s="116"/>
      <c r="L632" s="120"/>
      <c r="M632" s="121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spans="1:26" ht="17.25" customHeight="1">
      <c r="A633" s="3"/>
      <c r="B633" s="116"/>
      <c r="C633" s="117"/>
      <c r="D633" s="118"/>
      <c r="E633" s="119"/>
      <c r="F633" s="119"/>
      <c r="G633" s="119"/>
      <c r="H633" s="119"/>
      <c r="I633" s="119"/>
      <c r="J633" s="119"/>
      <c r="K633" s="116"/>
      <c r="L633" s="120"/>
      <c r="M633" s="121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spans="1:26" ht="17.25" customHeight="1">
      <c r="A634" s="3"/>
      <c r="B634" s="116"/>
      <c r="C634" s="117"/>
      <c r="D634" s="118"/>
      <c r="E634" s="119"/>
      <c r="F634" s="119"/>
      <c r="G634" s="119"/>
      <c r="H634" s="119"/>
      <c r="I634" s="119"/>
      <c r="J634" s="119"/>
      <c r="K634" s="116"/>
      <c r="L634" s="120"/>
      <c r="M634" s="121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spans="1:26" ht="17.25" customHeight="1">
      <c r="A635" s="3"/>
      <c r="B635" s="116"/>
      <c r="C635" s="117"/>
      <c r="D635" s="118"/>
      <c r="E635" s="119"/>
      <c r="F635" s="119"/>
      <c r="G635" s="119"/>
      <c r="H635" s="119"/>
      <c r="I635" s="119"/>
      <c r="J635" s="119"/>
      <c r="K635" s="116"/>
      <c r="L635" s="120"/>
      <c r="M635" s="121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spans="1:26" ht="17.25" customHeight="1">
      <c r="A636" s="3"/>
      <c r="B636" s="116"/>
      <c r="C636" s="117"/>
      <c r="D636" s="118"/>
      <c r="E636" s="119"/>
      <c r="F636" s="119"/>
      <c r="G636" s="119"/>
      <c r="H636" s="119"/>
      <c r="I636" s="119"/>
      <c r="J636" s="119"/>
      <c r="K636" s="116"/>
      <c r="L636" s="120"/>
      <c r="M636" s="121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spans="1:26" ht="17.25" customHeight="1">
      <c r="A637" s="3"/>
      <c r="B637" s="116"/>
      <c r="C637" s="117"/>
      <c r="D637" s="118"/>
      <c r="E637" s="119"/>
      <c r="F637" s="119"/>
      <c r="G637" s="119"/>
      <c r="H637" s="119"/>
      <c r="I637" s="119"/>
      <c r="J637" s="119"/>
      <c r="K637" s="116"/>
      <c r="L637" s="120"/>
      <c r="M637" s="121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spans="1:26" ht="17.25" customHeight="1">
      <c r="A638" s="3"/>
      <c r="B638" s="116"/>
      <c r="C638" s="117"/>
      <c r="D638" s="118"/>
      <c r="E638" s="119"/>
      <c r="F638" s="119"/>
      <c r="G638" s="119"/>
      <c r="H638" s="119"/>
      <c r="I638" s="119"/>
      <c r="J638" s="119"/>
      <c r="K638" s="116"/>
      <c r="L638" s="120"/>
      <c r="M638" s="121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spans="1:26" ht="17.25" customHeight="1">
      <c r="A639" s="3"/>
      <c r="B639" s="116"/>
      <c r="C639" s="117"/>
      <c r="D639" s="118"/>
      <c r="E639" s="119"/>
      <c r="F639" s="119"/>
      <c r="G639" s="119"/>
      <c r="H639" s="119"/>
      <c r="I639" s="119"/>
      <c r="J639" s="119"/>
      <c r="K639" s="116"/>
      <c r="L639" s="120"/>
      <c r="M639" s="121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spans="1:26" ht="17.25" customHeight="1">
      <c r="A640" s="3"/>
      <c r="B640" s="116"/>
      <c r="C640" s="117"/>
      <c r="D640" s="118"/>
      <c r="E640" s="119"/>
      <c r="F640" s="119"/>
      <c r="G640" s="119"/>
      <c r="H640" s="119"/>
      <c r="I640" s="119"/>
      <c r="J640" s="119"/>
      <c r="K640" s="116"/>
      <c r="L640" s="120"/>
      <c r="M640" s="121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spans="1:26" ht="17.25" customHeight="1">
      <c r="A641" s="3"/>
      <c r="B641" s="116"/>
      <c r="C641" s="117"/>
      <c r="D641" s="118"/>
      <c r="E641" s="119"/>
      <c r="F641" s="119"/>
      <c r="G641" s="119"/>
      <c r="H641" s="119"/>
      <c r="I641" s="119"/>
      <c r="J641" s="119"/>
      <c r="K641" s="116"/>
      <c r="L641" s="120"/>
      <c r="M641" s="121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spans="1:26" ht="17.25" customHeight="1">
      <c r="A642" s="3"/>
      <c r="B642" s="116"/>
      <c r="C642" s="117"/>
      <c r="D642" s="118"/>
      <c r="E642" s="119"/>
      <c r="F642" s="119"/>
      <c r="G642" s="119"/>
      <c r="H642" s="119"/>
      <c r="I642" s="119"/>
      <c r="J642" s="119"/>
      <c r="K642" s="116"/>
      <c r="L642" s="120"/>
      <c r="M642" s="121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spans="1:26" ht="17.25" customHeight="1">
      <c r="A643" s="3"/>
      <c r="B643" s="116"/>
      <c r="C643" s="117"/>
      <c r="D643" s="118"/>
      <c r="E643" s="119"/>
      <c r="F643" s="119"/>
      <c r="G643" s="119"/>
      <c r="H643" s="119"/>
      <c r="I643" s="119"/>
      <c r="J643" s="119"/>
      <c r="K643" s="116"/>
      <c r="L643" s="120"/>
      <c r="M643" s="121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spans="1:26" ht="17.25" customHeight="1">
      <c r="A644" s="3"/>
      <c r="B644" s="116"/>
      <c r="C644" s="117"/>
      <c r="D644" s="118"/>
      <c r="E644" s="119"/>
      <c r="F644" s="119"/>
      <c r="G644" s="119"/>
      <c r="H644" s="119"/>
      <c r="I644" s="119"/>
      <c r="J644" s="119"/>
      <c r="K644" s="116"/>
      <c r="L644" s="120"/>
      <c r="M644" s="121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spans="1:26" ht="17.25" customHeight="1">
      <c r="A645" s="3"/>
      <c r="B645" s="116"/>
      <c r="C645" s="117"/>
      <c r="D645" s="118"/>
      <c r="E645" s="119"/>
      <c r="F645" s="119"/>
      <c r="G645" s="119"/>
      <c r="H645" s="119"/>
      <c r="I645" s="119"/>
      <c r="J645" s="119"/>
      <c r="K645" s="116"/>
      <c r="L645" s="120"/>
      <c r="M645" s="121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spans="1:26" ht="17.25" customHeight="1">
      <c r="A646" s="3"/>
      <c r="B646" s="116"/>
      <c r="C646" s="117"/>
      <c r="D646" s="118"/>
      <c r="E646" s="119"/>
      <c r="F646" s="119"/>
      <c r="G646" s="119"/>
      <c r="H646" s="119"/>
      <c r="I646" s="119"/>
      <c r="J646" s="119"/>
      <c r="K646" s="116"/>
      <c r="L646" s="120"/>
      <c r="M646" s="121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spans="1:26" ht="17.25" customHeight="1">
      <c r="A647" s="3"/>
      <c r="B647" s="116"/>
      <c r="C647" s="117"/>
      <c r="D647" s="118"/>
      <c r="E647" s="119"/>
      <c r="F647" s="119"/>
      <c r="G647" s="119"/>
      <c r="H647" s="119"/>
      <c r="I647" s="119"/>
      <c r="J647" s="119"/>
      <c r="K647" s="116"/>
      <c r="L647" s="120"/>
      <c r="M647" s="121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spans="1:26" ht="17.25" customHeight="1">
      <c r="A648" s="3"/>
      <c r="B648" s="116"/>
      <c r="C648" s="117"/>
      <c r="D648" s="118"/>
      <c r="E648" s="119"/>
      <c r="F648" s="119"/>
      <c r="G648" s="119"/>
      <c r="H648" s="119"/>
      <c r="I648" s="119"/>
      <c r="J648" s="119"/>
      <c r="K648" s="116"/>
      <c r="L648" s="120"/>
      <c r="M648" s="121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spans="1:26" ht="17.25" customHeight="1">
      <c r="A649" s="3"/>
      <c r="B649" s="116"/>
      <c r="C649" s="117"/>
      <c r="D649" s="118"/>
      <c r="E649" s="119"/>
      <c r="F649" s="119"/>
      <c r="G649" s="119"/>
      <c r="H649" s="119"/>
      <c r="I649" s="119"/>
      <c r="J649" s="119"/>
      <c r="K649" s="116"/>
      <c r="L649" s="120"/>
      <c r="M649" s="121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spans="1:26" ht="17.25" customHeight="1">
      <c r="A650" s="3"/>
      <c r="B650" s="116"/>
      <c r="C650" s="117"/>
      <c r="D650" s="118"/>
      <c r="E650" s="119"/>
      <c r="F650" s="119"/>
      <c r="G650" s="119"/>
      <c r="H650" s="119"/>
      <c r="I650" s="119"/>
      <c r="J650" s="119"/>
      <c r="K650" s="116"/>
      <c r="L650" s="120"/>
      <c r="M650" s="121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spans="1:26" ht="17.25" customHeight="1">
      <c r="A651" s="3"/>
      <c r="B651" s="116"/>
      <c r="C651" s="117"/>
      <c r="D651" s="118"/>
      <c r="E651" s="119"/>
      <c r="F651" s="119"/>
      <c r="G651" s="119"/>
      <c r="H651" s="119"/>
      <c r="I651" s="119"/>
      <c r="J651" s="119"/>
      <c r="K651" s="116"/>
      <c r="L651" s="120"/>
      <c r="M651" s="121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spans="1:26" ht="17.25" customHeight="1">
      <c r="A652" s="3"/>
      <c r="B652" s="116"/>
      <c r="C652" s="117"/>
      <c r="D652" s="118"/>
      <c r="E652" s="119"/>
      <c r="F652" s="119"/>
      <c r="G652" s="119"/>
      <c r="H652" s="119"/>
      <c r="I652" s="119"/>
      <c r="J652" s="119"/>
      <c r="K652" s="116"/>
      <c r="L652" s="120"/>
      <c r="M652" s="121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spans="1:26" ht="17.25" customHeight="1">
      <c r="A653" s="3"/>
      <c r="B653" s="116"/>
      <c r="C653" s="117"/>
      <c r="D653" s="118"/>
      <c r="E653" s="119"/>
      <c r="F653" s="119"/>
      <c r="G653" s="119"/>
      <c r="H653" s="119"/>
      <c r="I653" s="119"/>
      <c r="J653" s="119"/>
      <c r="K653" s="116"/>
      <c r="L653" s="120"/>
      <c r="M653" s="121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17.25" customHeight="1">
      <c r="A654" s="3"/>
      <c r="B654" s="116"/>
      <c r="C654" s="117"/>
      <c r="D654" s="118"/>
      <c r="E654" s="119"/>
      <c r="F654" s="119"/>
      <c r="G654" s="119"/>
      <c r="H654" s="119"/>
      <c r="I654" s="119"/>
      <c r="J654" s="119"/>
      <c r="K654" s="116"/>
      <c r="L654" s="120"/>
      <c r="M654" s="121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spans="1:26" ht="17.25" customHeight="1">
      <c r="A655" s="3"/>
      <c r="B655" s="116"/>
      <c r="C655" s="117"/>
      <c r="D655" s="118"/>
      <c r="E655" s="119"/>
      <c r="F655" s="119"/>
      <c r="G655" s="119"/>
      <c r="H655" s="119"/>
      <c r="I655" s="119"/>
      <c r="J655" s="119"/>
      <c r="K655" s="116"/>
      <c r="L655" s="120"/>
      <c r="M655" s="121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spans="1:26" ht="17.25" customHeight="1">
      <c r="A656" s="3"/>
      <c r="B656" s="116"/>
      <c r="C656" s="117"/>
      <c r="D656" s="118"/>
      <c r="E656" s="119"/>
      <c r="F656" s="119"/>
      <c r="G656" s="119"/>
      <c r="H656" s="119"/>
      <c r="I656" s="119"/>
      <c r="J656" s="119"/>
      <c r="K656" s="116"/>
      <c r="L656" s="120"/>
      <c r="M656" s="121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spans="1:26" ht="17.25" customHeight="1">
      <c r="A657" s="3"/>
      <c r="B657" s="116"/>
      <c r="C657" s="117"/>
      <c r="D657" s="118"/>
      <c r="E657" s="119"/>
      <c r="F657" s="119"/>
      <c r="G657" s="119"/>
      <c r="H657" s="119"/>
      <c r="I657" s="119"/>
      <c r="J657" s="119"/>
      <c r="K657" s="116"/>
      <c r="L657" s="120"/>
      <c r="M657" s="121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spans="1:26" ht="17.25" customHeight="1">
      <c r="A658" s="3"/>
      <c r="B658" s="116"/>
      <c r="C658" s="117"/>
      <c r="D658" s="118"/>
      <c r="E658" s="119"/>
      <c r="F658" s="119"/>
      <c r="G658" s="119"/>
      <c r="H658" s="119"/>
      <c r="I658" s="119"/>
      <c r="J658" s="119"/>
      <c r="K658" s="116"/>
      <c r="L658" s="120"/>
      <c r="M658" s="121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spans="1:26" ht="17.25" customHeight="1">
      <c r="A659" s="3"/>
      <c r="B659" s="116"/>
      <c r="C659" s="117"/>
      <c r="D659" s="118"/>
      <c r="E659" s="119"/>
      <c r="F659" s="119"/>
      <c r="G659" s="119"/>
      <c r="H659" s="119"/>
      <c r="I659" s="119"/>
      <c r="J659" s="119"/>
      <c r="K659" s="116"/>
      <c r="L659" s="120"/>
      <c r="M659" s="121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spans="1:26" ht="17.25" customHeight="1">
      <c r="A660" s="3"/>
      <c r="B660" s="116"/>
      <c r="C660" s="117"/>
      <c r="D660" s="118"/>
      <c r="E660" s="119"/>
      <c r="F660" s="119"/>
      <c r="G660" s="119"/>
      <c r="H660" s="119"/>
      <c r="I660" s="119"/>
      <c r="J660" s="119"/>
      <c r="K660" s="116"/>
      <c r="L660" s="120"/>
      <c r="M660" s="121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spans="1:26" ht="17.25" customHeight="1">
      <c r="A661" s="3"/>
      <c r="B661" s="116"/>
      <c r="C661" s="117"/>
      <c r="D661" s="118"/>
      <c r="E661" s="119"/>
      <c r="F661" s="119"/>
      <c r="G661" s="119"/>
      <c r="H661" s="119"/>
      <c r="I661" s="119"/>
      <c r="J661" s="119"/>
      <c r="K661" s="116"/>
      <c r="L661" s="120"/>
      <c r="M661" s="121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spans="1:26" ht="17.25" customHeight="1">
      <c r="A662" s="3"/>
      <c r="B662" s="116"/>
      <c r="C662" s="117"/>
      <c r="D662" s="118"/>
      <c r="E662" s="119"/>
      <c r="F662" s="119"/>
      <c r="G662" s="119"/>
      <c r="H662" s="119"/>
      <c r="I662" s="119"/>
      <c r="J662" s="119"/>
      <c r="K662" s="116"/>
      <c r="L662" s="120"/>
      <c r="M662" s="121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spans="1:26" ht="17.25" customHeight="1">
      <c r="A663" s="3"/>
      <c r="B663" s="116"/>
      <c r="C663" s="117"/>
      <c r="D663" s="118"/>
      <c r="E663" s="119"/>
      <c r="F663" s="119"/>
      <c r="G663" s="119"/>
      <c r="H663" s="119"/>
      <c r="I663" s="119"/>
      <c r="J663" s="119"/>
      <c r="K663" s="116"/>
      <c r="L663" s="120"/>
      <c r="M663" s="121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spans="1:26" ht="17.25" customHeight="1">
      <c r="A664" s="3"/>
      <c r="B664" s="116"/>
      <c r="C664" s="117"/>
      <c r="D664" s="118"/>
      <c r="E664" s="119"/>
      <c r="F664" s="119"/>
      <c r="G664" s="119"/>
      <c r="H664" s="119"/>
      <c r="I664" s="119"/>
      <c r="J664" s="119"/>
      <c r="K664" s="116"/>
      <c r="L664" s="120"/>
      <c r="M664" s="121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spans="1:26" ht="17.25" customHeight="1">
      <c r="A665" s="3"/>
      <c r="B665" s="116"/>
      <c r="C665" s="117"/>
      <c r="D665" s="118"/>
      <c r="E665" s="119"/>
      <c r="F665" s="119"/>
      <c r="G665" s="119"/>
      <c r="H665" s="119"/>
      <c r="I665" s="119"/>
      <c r="J665" s="119"/>
      <c r="K665" s="116"/>
      <c r="L665" s="120"/>
      <c r="M665" s="121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spans="1:26" ht="17.25" customHeight="1">
      <c r="A666" s="3"/>
      <c r="B666" s="116"/>
      <c r="C666" s="117"/>
      <c r="D666" s="118"/>
      <c r="E666" s="119"/>
      <c r="F666" s="119"/>
      <c r="G666" s="119"/>
      <c r="H666" s="119"/>
      <c r="I666" s="119"/>
      <c r="J666" s="119"/>
      <c r="K666" s="116"/>
      <c r="L666" s="120"/>
      <c r="M666" s="121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spans="1:26" ht="17.25" customHeight="1">
      <c r="A667" s="3"/>
      <c r="B667" s="116"/>
      <c r="C667" s="117"/>
      <c r="D667" s="118"/>
      <c r="E667" s="119"/>
      <c r="F667" s="119"/>
      <c r="G667" s="119"/>
      <c r="H667" s="119"/>
      <c r="I667" s="119"/>
      <c r="J667" s="119"/>
      <c r="K667" s="116"/>
      <c r="L667" s="120"/>
      <c r="M667" s="121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spans="1:26" ht="17.25" customHeight="1">
      <c r="A668" s="3"/>
      <c r="B668" s="116"/>
      <c r="C668" s="117"/>
      <c r="D668" s="118"/>
      <c r="E668" s="119"/>
      <c r="F668" s="119"/>
      <c r="G668" s="119"/>
      <c r="H668" s="119"/>
      <c r="I668" s="119"/>
      <c r="J668" s="119"/>
      <c r="K668" s="116"/>
      <c r="L668" s="120"/>
      <c r="M668" s="121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spans="1:26" ht="17.25" customHeight="1">
      <c r="A669" s="3"/>
      <c r="B669" s="116"/>
      <c r="C669" s="117"/>
      <c r="D669" s="118"/>
      <c r="E669" s="119"/>
      <c r="F669" s="119"/>
      <c r="G669" s="119"/>
      <c r="H669" s="119"/>
      <c r="I669" s="119"/>
      <c r="J669" s="119"/>
      <c r="K669" s="116"/>
      <c r="L669" s="120"/>
      <c r="M669" s="121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spans="1:26" ht="17.25" customHeight="1">
      <c r="A670" s="3"/>
      <c r="B670" s="116"/>
      <c r="C670" s="117"/>
      <c r="D670" s="118"/>
      <c r="E670" s="119"/>
      <c r="F670" s="119"/>
      <c r="G670" s="119"/>
      <c r="H670" s="119"/>
      <c r="I670" s="119"/>
      <c r="J670" s="119"/>
      <c r="K670" s="116"/>
      <c r="L670" s="120"/>
      <c r="M670" s="121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spans="1:26" ht="17.25" customHeight="1">
      <c r="A671" s="3"/>
      <c r="B671" s="116"/>
      <c r="C671" s="117"/>
      <c r="D671" s="118"/>
      <c r="E671" s="119"/>
      <c r="F671" s="119"/>
      <c r="G671" s="119"/>
      <c r="H671" s="119"/>
      <c r="I671" s="119"/>
      <c r="J671" s="119"/>
      <c r="K671" s="116"/>
      <c r="L671" s="120"/>
      <c r="M671" s="121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spans="1:26" ht="17.25" customHeight="1">
      <c r="A672" s="3"/>
      <c r="B672" s="116"/>
      <c r="C672" s="117"/>
      <c r="D672" s="118"/>
      <c r="E672" s="119"/>
      <c r="F672" s="119"/>
      <c r="G672" s="119"/>
      <c r="H672" s="119"/>
      <c r="I672" s="119"/>
      <c r="J672" s="119"/>
      <c r="K672" s="116"/>
      <c r="L672" s="120"/>
      <c r="M672" s="121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spans="1:26" ht="17.25" customHeight="1">
      <c r="A673" s="3"/>
      <c r="B673" s="116"/>
      <c r="C673" s="117"/>
      <c r="D673" s="118"/>
      <c r="E673" s="119"/>
      <c r="F673" s="119"/>
      <c r="G673" s="119"/>
      <c r="H673" s="119"/>
      <c r="I673" s="119"/>
      <c r="J673" s="119"/>
      <c r="K673" s="116"/>
      <c r="L673" s="120"/>
      <c r="M673" s="121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spans="1:26" ht="17.25" customHeight="1">
      <c r="A674" s="3"/>
      <c r="B674" s="116"/>
      <c r="C674" s="117"/>
      <c r="D674" s="118"/>
      <c r="E674" s="119"/>
      <c r="F674" s="119"/>
      <c r="G674" s="119"/>
      <c r="H674" s="119"/>
      <c r="I674" s="119"/>
      <c r="J674" s="119"/>
      <c r="K674" s="116"/>
      <c r="L674" s="120"/>
      <c r="M674" s="121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spans="1:26" ht="17.25" customHeight="1">
      <c r="A675" s="3"/>
      <c r="B675" s="116"/>
      <c r="C675" s="117"/>
      <c r="D675" s="118"/>
      <c r="E675" s="119"/>
      <c r="F675" s="119"/>
      <c r="G675" s="119"/>
      <c r="H675" s="119"/>
      <c r="I675" s="119"/>
      <c r="J675" s="119"/>
      <c r="K675" s="116"/>
      <c r="L675" s="120"/>
      <c r="M675" s="121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spans="1:26" ht="17.25" customHeight="1">
      <c r="A676" s="3"/>
      <c r="B676" s="116"/>
      <c r="C676" s="117"/>
      <c r="D676" s="118"/>
      <c r="E676" s="119"/>
      <c r="F676" s="119"/>
      <c r="G676" s="119"/>
      <c r="H676" s="119"/>
      <c r="I676" s="119"/>
      <c r="J676" s="119"/>
      <c r="K676" s="116"/>
      <c r="L676" s="120"/>
      <c r="M676" s="121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spans="1:26" ht="17.25" customHeight="1">
      <c r="A677" s="3"/>
      <c r="B677" s="116"/>
      <c r="C677" s="117"/>
      <c r="D677" s="118"/>
      <c r="E677" s="119"/>
      <c r="F677" s="119"/>
      <c r="G677" s="119"/>
      <c r="H677" s="119"/>
      <c r="I677" s="119"/>
      <c r="J677" s="119"/>
      <c r="K677" s="116"/>
      <c r="L677" s="120"/>
      <c r="M677" s="121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spans="1:26" ht="17.25" customHeight="1">
      <c r="A678" s="3"/>
      <c r="B678" s="116"/>
      <c r="C678" s="117"/>
      <c r="D678" s="118"/>
      <c r="E678" s="119"/>
      <c r="F678" s="119"/>
      <c r="G678" s="119"/>
      <c r="H678" s="119"/>
      <c r="I678" s="119"/>
      <c r="J678" s="119"/>
      <c r="K678" s="116"/>
      <c r="L678" s="120"/>
      <c r="M678" s="121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spans="1:26" ht="17.25" customHeight="1">
      <c r="A679" s="3"/>
      <c r="B679" s="116"/>
      <c r="C679" s="117"/>
      <c r="D679" s="118"/>
      <c r="E679" s="119"/>
      <c r="F679" s="119"/>
      <c r="G679" s="119"/>
      <c r="H679" s="119"/>
      <c r="I679" s="119"/>
      <c r="J679" s="119"/>
      <c r="K679" s="116"/>
      <c r="L679" s="120"/>
      <c r="M679" s="121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spans="1:26" ht="17.25" customHeight="1">
      <c r="A680" s="3"/>
      <c r="B680" s="116"/>
      <c r="C680" s="117"/>
      <c r="D680" s="118"/>
      <c r="E680" s="119"/>
      <c r="F680" s="119"/>
      <c r="G680" s="119"/>
      <c r="H680" s="119"/>
      <c r="I680" s="119"/>
      <c r="J680" s="119"/>
      <c r="K680" s="116"/>
      <c r="L680" s="120"/>
      <c r="M680" s="121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spans="1:26" ht="17.25" customHeight="1">
      <c r="A681" s="3"/>
      <c r="B681" s="116"/>
      <c r="C681" s="117"/>
      <c r="D681" s="118"/>
      <c r="E681" s="119"/>
      <c r="F681" s="119"/>
      <c r="G681" s="119"/>
      <c r="H681" s="119"/>
      <c r="I681" s="119"/>
      <c r="J681" s="119"/>
      <c r="K681" s="116"/>
      <c r="L681" s="120"/>
      <c r="M681" s="121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spans="1:26" ht="17.25" customHeight="1">
      <c r="A682" s="3"/>
      <c r="B682" s="116"/>
      <c r="C682" s="117"/>
      <c r="D682" s="118"/>
      <c r="E682" s="119"/>
      <c r="F682" s="119"/>
      <c r="G682" s="119"/>
      <c r="H682" s="119"/>
      <c r="I682" s="119"/>
      <c r="J682" s="119"/>
      <c r="K682" s="116"/>
      <c r="L682" s="120"/>
      <c r="M682" s="121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spans="1:26" ht="17.25" customHeight="1">
      <c r="A683" s="3"/>
      <c r="B683" s="116"/>
      <c r="C683" s="117"/>
      <c r="D683" s="118"/>
      <c r="E683" s="119"/>
      <c r="F683" s="119"/>
      <c r="G683" s="119"/>
      <c r="H683" s="119"/>
      <c r="I683" s="119"/>
      <c r="J683" s="119"/>
      <c r="K683" s="116"/>
      <c r="L683" s="120"/>
      <c r="M683" s="121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spans="1:26" ht="17.25" customHeight="1">
      <c r="A684" s="3"/>
      <c r="B684" s="116"/>
      <c r="C684" s="117"/>
      <c r="D684" s="118"/>
      <c r="E684" s="119"/>
      <c r="F684" s="119"/>
      <c r="G684" s="119"/>
      <c r="H684" s="119"/>
      <c r="I684" s="119"/>
      <c r="J684" s="119"/>
      <c r="K684" s="116"/>
      <c r="L684" s="120"/>
      <c r="M684" s="121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spans="1:26" ht="17.25" customHeight="1">
      <c r="A685" s="3"/>
      <c r="B685" s="116"/>
      <c r="C685" s="117"/>
      <c r="D685" s="118"/>
      <c r="E685" s="119"/>
      <c r="F685" s="119"/>
      <c r="G685" s="119"/>
      <c r="H685" s="119"/>
      <c r="I685" s="119"/>
      <c r="J685" s="119"/>
      <c r="K685" s="116"/>
      <c r="L685" s="120"/>
      <c r="M685" s="121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spans="1:26" ht="17.25" customHeight="1">
      <c r="A686" s="3"/>
      <c r="B686" s="116"/>
      <c r="C686" s="117"/>
      <c r="D686" s="118"/>
      <c r="E686" s="119"/>
      <c r="F686" s="119"/>
      <c r="G686" s="119"/>
      <c r="H686" s="119"/>
      <c r="I686" s="119"/>
      <c r="J686" s="119"/>
      <c r="K686" s="116"/>
      <c r="L686" s="120"/>
      <c r="M686" s="121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spans="1:26" ht="17.25" customHeight="1">
      <c r="A687" s="3"/>
      <c r="B687" s="116"/>
      <c r="C687" s="117"/>
      <c r="D687" s="118"/>
      <c r="E687" s="119"/>
      <c r="F687" s="119"/>
      <c r="G687" s="119"/>
      <c r="H687" s="119"/>
      <c r="I687" s="119"/>
      <c r="J687" s="119"/>
      <c r="K687" s="116"/>
      <c r="L687" s="120"/>
      <c r="M687" s="121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spans="1:26" ht="17.25" customHeight="1">
      <c r="A688" s="3"/>
      <c r="B688" s="116"/>
      <c r="C688" s="117"/>
      <c r="D688" s="118"/>
      <c r="E688" s="119"/>
      <c r="F688" s="119"/>
      <c r="G688" s="119"/>
      <c r="H688" s="119"/>
      <c r="I688" s="119"/>
      <c r="J688" s="119"/>
      <c r="K688" s="116"/>
      <c r="L688" s="120"/>
      <c r="M688" s="121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spans="1:26" ht="17.25" customHeight="1">
      <c r="A689" s="3"/>
      <c r="B689" s="116"/>
      <c r="C689" s="117"/>
      <c r="D689" s="118"/>
      <c r="E689" s="119"/>
      <c r="F689" s="119"/>
      <c r="G689" s="119"/>
      <c r="H689" s="119"/>
      <c r="I689" s="119"/>
      <c r="J689" s="119"/>
      <c r="K689" s="116"/>
      <c r="L689" s="120"/>
      <c r="M689" s="121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spans="1:26" ht="17.25" customHeight="1">
      <c r="A690" s="3"/>
      <c r="B690" s="116"/>
      <c r="C690" s="117"/>
      <c r="D690" s="118"/>
      <c r="E690" s="119"/>
      <c r="F690" s="119"/>
      <c r="G690" s="119"/>
      <c r="H690" s="119"/>
      <c r="I690" s="119"/>
      <c r="J690" s="119"/>
      <c r="K690" s="116"/>
      <c r="L690" s="120"/>
      <c r="M690" s="121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spans="1:26" ht="17.25" customHeight="1">
      <c r="A691" s="3"/>
      <c r="B691" s="116"/>
      <c r="C691" s="117"/>
      <c r="D691" s="118"/>
      <c r="E691" s="119"/>
      <c r="F691" s="119"/>
      <c r="G691" s="119"/>
      <c r="H691" s="119"/>
      <c r="I691" s="119"/>
      <c r="J691" s="119"/>
      <c r="K691" s="116"/>
      <c r="L691" s="120"/>
      <c r="M691" s="121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spans="1:26" ht="17.25" customHeight="1">
      <c r="A692" s="3"/>
      <c r="B692" s="116"/>
      <c r="C692" s="117"/>
      <c r="D692" s="118"/>
      <c r="E692" s="119"/>
      <c r="F692" s="119"/>
      <c r="G692" s="119"/>
      <c r="H692" s="119"/>
      <c r="I692" s="119"/>
      <c r="J692" s="119"/>
      <c r="K692" s="116"/>
      <c r="L692" s="120"/>
      <c r="M692" s="121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spans="1:26" ht="17.25" customHeight="1">
      <c r="A693" s="3"/>
      <c r="B693" s="116"/>
      <c r="C693" s="117"/>
      <c r="D693" s="118"/>
      <c r="E693" s="119"/>
      <c r="F693" s="119"/>
      <c r="G693" s="119"/>
      <c r="H693" s="119"/>
      <c r="I693" s="119"/>
      <c r="J693" s="119"/>
      <c r="K693" s="116"/>
      <c r="L693" s="120"/>
      <c r="M693" s="121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spans="1:26" ht="17.25" customHeight="1">
      <c r="A694" s="3"/>
      <c r="B694" s="116"/>
      <c r="C694" s="117"/>
      <c r="D694" s="118"/>
      <c r="E694" s="119"/>
      <c r="F694" s="119"/>
      <c r="G694" s="119"/>
      <c r="H694" s="119"/>
      <c r="I694" s="119"/>
      <c r="J694" s="119"/>
      <c r="K694" s="116"/>
      <c r="L694" s="120"/>
      <c r="M694" s="121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spans="1:26" ht="17.25" customHeight="1">
      <c r="A695" s="3"/>
      <c r="B695" s="116"/>
      <c r="C695" s="117"/>
      <c r="D695" s="118"/>
      <c r="E695" s="119"/>
      <c r="F695" s="119"/>
      <c r="G695" s="119"/>
      <c r="H695" s="119"/>
      <c r="I695" s="119"/>
      <c r="J695" s="119"/>
      <c r="K695" s="116"/>
      <c r="L695" s="120"/>
      <c r="M695" s="121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spans="1:26" ht="17.25" customHeight="1">
      <c r="A696" s="3"/>
      <c r="B696" s="116"/>
      <c r="C696" s="117"/>
      <c r="D696" s="118"/>
      <c r="E696" s="119"/>
      <c r="F696" s="119"/>
      <c r="G696" s="119"/>
      <c r="H696" s="119"/>
      <c r="I696" s="119"/>
      <c r="J696" s="119"/>
      <c r="K696" s="116"/>
      <c r="L696" s="120"/>
      <c r="M696" s="121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spans="1:26" ht="17.25" customHeight="1">
      <c r="A697" s="3"/>
      <c r="B697" s="116"/>
      <c r="C697" s="117"/>
      <c r="D697" s="118"/>
      <c r="E697" s="119"/>
      <c r="F697" s="119"/>
      <c r="G697" s="119"/>
      <c r="H697" s="119"/>
      <c r="I697" s="119"/>
      <c r="J697" s="119"/>
      <c r="K697" s="116"/>
      <c r="L697" s="120"/>
      <c r="M697" s="121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spans="1:26" ht="17.25" customHeight="1">
      <c r="A698" s="3"/>
      <c r="B698" s="116"/>
      <c r="C698" s="117"/>
      <c r="D698" s="118"/>
      <c r="E698" s="119"/>
      <c r="F698" s="119"/>
      <c r="G698" s="119"/>
      <c r="H698" s="119"/>
      <c r="I698" s="119"/>
      <c r="J698" s="119"/>
      <c r="K698" s="116"/>
      <c r="L698" s="120"/>
      <c r="M698" s="121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spans="1:26" ht="17.25" customHeight="1">
      <c r="A699" s="3"/>
      <c r="B699" s="116"/>
      <c r="C699" s="117"/>
      <c r="D699" s="118"/>
      <c r="E699" s="119"/>
      <c r="F699" s="119"/>
      <c r="G699" s="119"/>
      <c r="H699" s="119"/>
      <c r="I699" s="119"/>
      <c r="J699" s="119"/>
      <c r="K699" s="116"/>
      <c r="L699" s="120"/>
      <c r="M699" s="121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spans="1:26" ht="17.25" customHeight="1">
      <c r="A700" s="3"/>
      <c r="B700" s="116"/>
      <c r="C700" s="117"/>
      <c r="D700" s="118"/>
      <c r="E700" s="119"/>
      <c r="F700" s="119"/>
      <c r="G700" s="119"/>
      <c r="H700" s="119"/>
      <c r="I700" s="119"/>
      <c r="J700" s="119"/>
      <c r="K700" s="116"/>
      <c r="L700" s="120"/>
      <c r="M700" s="121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spans="1:26" ht="17.25" customHeight="1">
      <c r="A701" s="3"/>
      <c r="B701" s="116"/>
      <c r="C701" s="117"/>
      <c r="D701" s="118"/>
      <c r="E701" s="119"/>
      <c r="F701" s="119"/>
      <c r="G701" s="119"/>
      <c r="H701" s="119"/>
      <c r="I701" s="119"/>
      <c r="J701" s="119"/>
      <c r="K701" s="116"/>
      <c r="L701" s="120"/>
      <c r="M701" s="121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spans="1:26" ht="17.25" customHeight="1">
      <c r="A702" s="3"/>
      <c r="B702" s="116"/>
      <c r="C702" s="117"/>
      <c r="D702" s="118"/>
      <c r="E702" s="119"/>
      <c r="F702" s="119"/>
      <c r="G702" s="119"/>
      <c r="H702" s="119"/>
      <c r="I702" s="119"/>
      <c r="J702" s="119"/>
      <c r="K702" s="116"/>
      <c r="L702" s="120"/>
      <c r="M702" s="121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spans="1:26" ht="17.25" customHeight="1">
      <c r="A703" s="3"/>
      <c r="B703" s="116"/>
      <c r="C703" s="117"/>
      <c r="D703" s="118"/>
      <c r="E703" s="119"/>
      <c r="F703" s="119"/>
      <c r="G703" s="119"/>
      <c r="H703" s="119"/>
      <c r="I703" s="119"/>
      <c r="J703" s="119"/>
      <c r="K703" s="116"/>
      <c r="L703" s="120"/>
      <c r="M703" s="121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spans="1:26" ht="17.25" customHeight="1">
      <c r="A704" s="3"/>
      <c r="B704" s="116"/>
      <c r="C704" s="117"/>
      <c r="D704" s="118"/>
      <c r="E704" s="119"/>
      <c r="F704" s="119"/>
      <c r="G704" s="119"/>
      <c r="H704" s="119"/>
      <c r="I704" s="119"/>
      <c r="J704" s="119"/>
      <c r="K704" s="116"/>
      <c r="L704" s="120"/>
      <c r="M704" s="121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spans="1:26" ht="17.25" customHeight="1">
      <c r="A705" s="3"/>
      <c r="B705" s="116"/>
      <c r="C705" s="117"/>
      <c r="D705" s="118"/>
      <c r="E705" s="119"/>
      <c r="F705" s="119"/>
      <c r="G705" s="119"/>
      <c r="H705" s="119"/>
      <c r="I705" s="119"/>
      <c r="J705" s="119"/>
      <c r="K705" s="116"/>
      <c r="L705" s="120"/>
      <c r="M705" s="121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spans="1:26" ht="17.25" customHeight="1">
      <c r="A706" s="3"/>
      <c r="B706" s="116"/>
      <c r="C706" s="117"/>
      <c r="D706" s="118"/>
      <c r="E706" s="119"/>
      <c r="F706" s="119"/>
      <c r="G706" s="119"/>
      <c r="H706" s="119"/>
      <c r="I706" s="119"/>
      <c r="J706" s="119"/>
      <c r="K706" s="116"/>
      <c r="L706" s="120"/>
      <c r="M706" s="121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spans="1:26" ht="17.25" customHeight="1">
      <c r="A707" s="3"/>
      <c r="B707" s="116"/>
      <c r="C707" s="117"/>
      <c r="D707" s="118"/>
      <c r="E707" s="119"/>
      <c r="F707" s="119"/>
      <c r="G707" s="119"/>
      <c r="H707" s="119"/>
      <c r="I707" s="119"/>
      <c r="J707" s="119"/>
      <c r="K707" s="116"/>
      <c r="L707" s="120"/>
      <c r="M707" s="121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spans="1:26" ht="17.25" customHeight="1">
      <c r="A708" s="3"/>
      <c r="B708" s="116"/>
      <c r="C708" s="117"/>
      <c r="D708" s="118"/>
      <c r="E708" s="119"/>
      <c r="F708" s="119"/>
      <c r="G708" s="119"/>
      <c r="H708" s="119"/>
      <c r="I708" s="119"/>
      <c r="J708" s="119"/>
      <c r="K708" s="116"/>
      <c r="L708" s="120"/>
      <c r="M708" s="121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spans="1:26" ht="17.25" customHeight="1">
      <c r="A709" s="3"/>
      <c r="B709" s="116"/>
      <c r="C709" s="117"/>
      <c r="D709" s="118"/>
      <c r="E709" s="119"/>
      <c r="F709" s="119"/>
      <c r="G709" s="119"/>
      <c r="H709" s="119"/>
      <c r="I709" s="119"/>
      <c r="J709" s="119"/>
      <c r="K709" s="116"/>
      <c r="L709" s="120"/>
      <c r="M709" s="121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spans="1:26" ht="17.25" customHeight="1">
      <c r="A710" s="3"/>
      <c r="B710" s="116"/>
      <c r="C710" s="117"/>
      <c r="D710" s="118"/>
      <c r="E710" s="119"/>
      <c r="F710" s="119"/>
      <c r="G710" s="119"/>
      <c r="H710" s="119"/>
      <c r="I710" s="119"/>
      <c r="J710" s="119"/>
      <c r="K710" s="116"/>
      <c r="L710" s="120"/>
      <c r="M710" s="121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spans="1:26" ht="17.25" customHeight="1">
      <c r="A711" s="3"/>
      <c r="B711" s="116"/>
      <c r="C711" s="117"/>
      <c r="D711" s="118"/>
      <c r="E711" s="119"/>
      <c r="F711" s="119"/>
      <c r="G711" s="119"/>
      <c r="H711" s="119"/>
      <c r="I711" s="119"/>
      <c r="J711" s="119"/>
      <c r="K711" s="116"/>
      <c r="L711" s="120"/>
      <c r="M711" s="121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spans="1:26" ht="17.25" customHeight="1">
      <c r="A712" s="3"/>
      <c r="B712" s="116"/>
      <c r="C712" s="117"/>
      <c r="D712" s="118"/>
      <c r="E712" s="119"/>
      <c r="F712" s="119"/>
      <c r="G712" s="119"/>
      <c r="H712" s="119"/>
      <c r="I712" s="119"/>
      <c r="J712" s="119"/>
      <c r="K712" s="116"/>
      <c r="L712" s="120"/>
      <c r="M712" s="121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spans="1:26" ht="17.25" customHeight="1">
      <c r="A713" s="3"/>
      <c r="B713" s="116"/>
      <c r="C713" s="117"/>
      <c r="D713" s="118"/>
      <c r="E713" s="119"/>
      <c r="F713" s="119"/>
      <c r="G713" s="119"/>
      <c r="H713" s="119"/>
      <c r="I713" s="119"/>
      <c r="J713" s="119"/>
      <c r="K713" s="116"/>
      <c r="L713" s="120"/>
      <c r="M713" s="121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spans="1:26" ht="17.25" customHeight="1">
      <c r="A714" s="3"/>
      <c r="B714" s="116"/>
      <c r="C714" s="117"/>
      <c r="D714" s="118"/>
      <c r="E714" s="119"/>
      <c r="F714" s="119"/>
      <c r="G714" s="119"/>
      <c r="H714" s="119"/>
      <c r="I714" s="119"/>
      <c r="J714" s="119"/>
      <c r="K714" s="116"/>
      <c r="L714" s="120"/>
      <c r="M714" s="121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spans="1:26" ht="17.25" customHeight="1">
      <c r="A715" s="3"/>
      <c r="B715" s="116"/>
      <c r="C715" s="117"/>
      <c r="D715" s="118"/>
      <c r="E715" s="119"/>
      <c r="F715" s="119"/>
      <c r="G715" s="119"/>
      <c r="H715" s="119"/>
      <c r="I715" s="119"/>
      <c r="J715" s="119"/>
      <c r="K715" s="116"/>
      <c r="L715" s="120"/>
      <c r="M715" s="121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spans="1:26" ht="17.25" customHeight="1">
      <c r="A716" s="3"/>
      <c r="B716" s="116"/>
      <c r="C716" s="117"/>
      <c r="D716" s="118"/>
      <c r="E716" s="119"/>
      <c r="F716" s="119"/>
      <c r="G716" s="119"/>
      <c r="H716" s="119"/>
      <c r="I716" s="119"/>
      <c r="J716" s="119"/>
      <c r="K716" s="116"/>
      <c r="L716" s="120"/>
      <c r="M716" s="121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spans="1:26" ht="17.25" customHeight="1">
      <c r="A717" s="3"/>
      <c r="B717" s="116"/>
      <c r="C717" s="117"/>
      <c r="D717" s="118"/>
      <c r="E717" s="119"/>
      <c r="F717" s="119"/>
      <c r="G717" s="119"/>
      <c r="H717" s="119"/>
      <c r="I717" s="119"/>
      <c r="J717" s="119"/>
      <c r="K717" s="116"/>
      <c r="L717" s="120"/>
      <c r="M717" s="121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spans="1:26" ht="17.25" customHeight="1">
      <c r="A718" s="3"/>
      <c r="B718" s="116"/>
      <c r="C718" s="117"/>
      <c r="D718" s="118"/>
      <c r="E718" s="119"/>
      <c r="F718" s="119"/>
      <c r="G718" s="119"/>
      <c r="H718" s="119"/>
      <c r="I718" s="119"/>
      <c r="J718" s="119"/>
      <c r="K718" s="116"/>
      <c r="L718" s="120"/>
      <c r="M718" s="121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spans="1:26" ht="17.25" customHeight="1">
      <c r="A719" s="3"/>
      <c r="B719" s="116"/>
      <c r="C719" s="117"/>
      <c r="D719" s="118"/>
      <c r="E719" s="119"/>
      <c r="F719" s="119"/>
      <c r="G719" s="119"/>
      <c r="H719" s="119"/>
      <c r="I719" s="119"/>
      <c r="J719" s="119"/>
      <c r="K719" s="116"/>
      <c r="L719" s="120"/>
      <c r="M719" s="121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spans="1:26" ht="17.25" customHeight="1">
      <c r="A720" s="3"/>
      <c r="B720" s="116"/>
      <c r="C720" s="117"/>
      <c r="D720" s="118"/>
      <c r="E720" s="119"/>
      <c r="F720" s="119"/>
      <c r="G720" s="119"/>
      <c r="H720" s="119"/>
      <c r="I720" s="119"/>
      <c r="J720" s="119"/>
      <c r="K720" s="116"/>
      <c r="L720" s="120"/>
      <c r="M720" s="121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spans="1:26" ht="17.25" customHeight="1">
      <c r="A721" s="3"/>
      <c r="B721" s="116"/>
      <c r="C721" s="117"/>
      <c r="D721" s="118"/>
      <c r="E721" s="119"/>
      <c r="F721" s="119"/>
      <c r="G721" s="119"/>
      <c r="H721" s="119"/>
      <c r="I721" s="119"/>
      <c r="J721" s="119"/>
      <c r="K721" s="116"/>
      <c r="L721" s="120"/>
      <c r="M721" s="121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spans="1:26" ht="17.25" customHeight="1">
      <c r="A722" s="3"/>
      <c r="B722" s="116"/>
      <c r="C722" s="117"/>
      <c r="D722" s="118"/>
      <c r="E722" s="119"/>
      <c r="F722" s="119"/>
      <c r="G722" s="119"/>
      <c r="H722" s="119"/>
      <c r="I722" s="119"/>
      <c r="J722" s="119"/>
      <c r="K722" s="116"/>
      <c r="L722" s="120"/>
      <c r="M722" s="121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spans="1:26" ht="17.25" customHeight="1">
      <c r="A723" s="3"/>
      <c r="B723" s="116"/>
      <c r="C723" s="117"/>
      <c r="D723" s="118"/>
      <c r="E723" s="119"/>
      <c r="F723" s="119"/>
      <c r="G723" s="119"/>
      <c r="H723" s="119"/>
      <c r="I723" s="119"/>
      <c r="J723" s="119"/>
      <c r="K723" s="116"/>
      <c r="L723" s="120"/>
      <c r="M723" s="121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spans="1:26" ht="17.25" customHeight="1">
      <c r="A724" s="3"/>
      <c r="B724" s="116"/>
      <c r="C724" s="117"/>
      <c r="D724" s="118"/>
      <c r="E724" s="119"/>
      <c r="F724" s="119"/>
      <c r="G724" s="119"/>
      <c r="H724" s="119"/>
      <c r="I724" s="119"/>
      <c r="J724" s="119"/>
      <c r="K724" s="116"/>
      <c r="L724" s="120"/>
      <c r="M724" s="121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spans="1:26" ht="17.25" customHeight="1">
      <c r="A725" s="3"/>
      <c r="B725" s="116"/>
      <c r="C725" s="117"/>
      <c r="D725" s="118"/>
      <c r="E725" s="119"/>
      <c r="F725" s="119"/>
      <c r="G725" s="119"/>
      <c r="H725" s="119"/>
      <c r="I725" s="119"/>
      <c r="J725" s="119"/>
      <c r="K725" s="116"/>
      <c r="L725" s="120"/>
      <c r="M725" s="121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spans="1:26" ht="17.25" customHeight="1">
      <c r="A726" s="3"/>
      <c r="B726" s="116"/>
      <c r="C726" s="117"/>
      <c r="D726" s="118"/>
      <c r="E726" s="119"/>
      <c r="F726" s="119"/>
      <c r="G726" s="119"/>
      <c r="H726" s="119"/>
      <c r="I726" s="119"/>
      <c r="J726" s="119"/>
      <c r="K726" s="116"/>
      <c r="L726" s="120"/>
      <c r="M726" s="121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spans="1:26" ht="17.25" customHeight="1">
      <c r="A727" s="3"/>
      <c r="B727" s="116"/>
      <c r="C727" s="117"/>
      <c r="D727" s="118"/>
      <c r="E727" s="119"/>
      <c r="F727" s="119"/>
      <c r="G727" s="119"/>
      <c r="H727" s="119"/>
      <c r="I727" s="119"/>
      <c r="J727" s="119"/>
      <c r="K727" s="116"/>
      <c r="L727" s="120"/>
      <c r="M727" s="121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spans="1:26" ht="17.25" customHeight="1">
      <c r="A728" s="3"/>
      <c r="B728" s="116"/>
      <c r="C728" s="117"/>
      <c r="D728" s="118"/>
      <c r="E728" s="119"/>
      <c r="F728" s="119"/>
      <c r="G728" s="119"/>
      <c r="H728" s="119"/>
      <c r="I728" s="119"/>
      <c r="J728" s="119"/>
      <c r="K728" s="116"/>
      <c r="L728" s="120"/>
      <c r="M728" s="121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spans="1:26" ht="17.25" customHeight="1">
      <c r="A729" s="3"/>
      <c r="B729" s="116"/>
      <c r="C729" s="117"/>
      <c r="D729" s="118"/>
      <c r="E729" s="119"/>
      <c r="F729" s="119"/>
      <c r="G729" s="119"/>
      <c r="H729" s="119"/>
      <c r="I729" s="119"/>
      <c r="J729" s="119"/>
      <c r="K729" s="116"/>
      <c r="L729" s="120"/>
      <c r="M729" s="121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spans="1:26" ht="17.25" customHeight="1">
      <c r="A730" s="3"/>
      <c r="B730" s="116"/>
      <c r="C730" s="117"/>
      <c r="D730" s="118"/>
      <c r="E730" s="119"/>
      <c r="F730" s="119"/>
      <c r="G730" s="119"/>
      <c r="H730" s="119"/>
      <c r="I730" s="119"/>
      <c r="J730" s="119"/>
      <c r="K730" s="116"/>
      <c r="L730" s="120"/>
      <c r="M730" s="121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spans="1:26" ht="17.25" customHeight="1">
      <c r="A731" s="3"/>
      <c r="B731" s="116"/>
      <c r="C731" s="117"/>
      <c r="D731" s="118"/>
      <c r="E731" s="119"/>
      <c r="F731" s="119"/>
      <c r="G731" s="119"/>
      <c r="H731" s="119"/>
      <c r="I731" s="119"/>
      <c r="J731" s="119"/>
      <c r="K731" s="116"/>
      <c r="L731" s="120"/>
      <c r="M731" s="121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spans="1:26" ht="17.25" customHeight="1">
      <c r="A732" s="3"/>
      <c r="B732" s="116"/>
      <c r="C732" s="117"/>
      <c r="D732" s="118"/>
      <c r="E732" s="119"/>
      <c r="F732" s="119"/>
      <c r="G732" s="119"/>
      <c r="H732" s="119"/>
      <c r="I732" s="119"/>
      <c r="J732" s="119"/>
      <c r="K732" s="116"/>
      <c r="L732" s="120"/>
      <c r="M732" s="121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spans="1:26" ht="17.25" customHeight="1">
      <c r="A733" s="3"/>
      <c r="B733" s="116"/>
      <c r="C733" s="117"/>
      <c r="D733" s="118"/>
      <c r="E733" s="119"/>
      <c r="F733" s="119"/>
      <c r="G733" s="119"/>
      <c r="H733" s="119"/>
      <c r="I733" s="119"/>
      <c r="J733" s="119"/>
      <c r="K733" s="116"/>
      <c r="L733" s="120"/>
      <c r="M733" s="121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spans="1:26" ht="17.25" customHeight="1">
      <c r="A734" s="3"/>
      <c r="B734" s="116"/>
      <c r="C734" s="117"/>
      <c r="D734" s="118"/>
      <c r="E734" s="119"/>
      <c r="F734" s="119"/>
      <c r="G734" s="119"/>
      <c r="H734" s="119"/>
      <c r="I734" s="119"/>
      <c r="J734" s="119"/>
      <c r="K734" s="116"/>
      <c r="L734" s="120"/>
      <c r="M734" s="121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spans="1:26" ht="17.25" customHeight="1">
      <c r="A735" s="3"/>
      <c r="B735" s="116"/>
      <c r="C735" s="117"/>
      <c r="D735" s="118"/>
      <c r="E735" s="119"/>
      <c r="F735" s="119"/>
      <c r="G735" s="119"/>
      <c r="H735" s="119"/>
      <c r="I735" s="119"/>
      <c r="J735" s="119"/>
      <c r="K735" s="116"/>
      <c r="L735" s="120"/>
      <c r="M735" s="121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spans="1:26" ht="17.25" customHeight="1">
      <c r="A736" s="3"/>
      <c r="B736" s="116"/>
      <c r="C736" s="117"/>
      <c r="D736" s="118"/>
      <c r="E736" s="119"/>
      <c r="F736" s="119"/>
      <c r="G736" s="119"/>
      <c r="H736" s="119"/>
      <c r="I736" s="119"/>
      <c r="J736" s="119"/>
      <c r="K736" s="116"/>
      <c r="L736" s="120"/>
      <c r="M736" s="121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spans="1:26" ht="17.25" customHeight="1">
      <c r="A737" s="3"/>
      <c r="B737" s="116"/>
      <c r="C737" s="117"/>
      <c r="D737" s="118"/>
      <c r="E737" s="119"/>
      <c r="F737" s="119"/>
      <c r="G737" s="119"/>
      <c r="H737" s="119"/>
      <c r="I737" s="119"/>
      <c r="J737" s="119"/>
      <c r="K737" s="116"/>
      <c r="L737" s="120"/>
      <c r="M737" s="121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spans="1:26" ht="17.25" customHeight="1">
      <c r="A738" s="3"/>
      <c r="B738" s="116"/>
      <c r="C738" s="117"/>
      <c r="D738" s="118"/>
      <c r="E738" s="119"/>
      <c r="F738" s="119"/>
      <c r="G738" s="119"/>
      <c r="H738" s="119"/>
      <c r="I738" s="119"/>
      <c r="J738" s="119"/>
      <c r="K738" s="116"/>
      <c r="L738" s="120"/>
      <c r="M738" s="121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spans="1:26" ht="17.25" customHeight="1">
      <c r="A739" s="3"/>
      <c r="B739" s="116"/>
      <c r="C739" s="117"/>
      <c r="D739" s="118"/>
      <c r="E739" s="119"/>
      <c r="F739" s="119"/>
      <c r="G739" s="119"/>
      <c r="H739" s="119"/>
      <c r="I739" s="119"/>
      <c r="J739" s="119"/>
      <c r="K739" s="116"/>
      <c r="L739" s="120"/>
      <c r="M739" s="121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spans="1:26" ht="17.25" customHeight="1">
      <c r="A740" s="3"/>
      <c r="B740" s="116"/>
      <c r="C740" s="117"/>
      <c r="D740" s="118"/>
      <c r="E740" s="119"/>
      <c r="F740" s="119"/>
      <c r="G740" s="119"/>
      <c r="H740" s="119"/>
      <c r="I740" s="119"/>
      <c r="J740" s="119"/>
      <c r="K740" s="116"/>
      <c r="L740" s="120"/>
      <c r="M740" s="121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spans="1:26" ht="17.25" customHeight="1">
      <c r="A741" s="3"/>
      <c r="B741" s="116"/>
      <c r="C741" s="117"/>
      <c r="D741" s="118"/>
      <c r="E741" s="119"/>
      <c r="F741" s="119"/>
      <c r="G741" s="119"/>
      <c r="H741" s="119"/>
      <c r="I741" s="119"/>
      <c r="J741" s="119"/>
      <c r="K741" s="116"/>
      <c r="L741" s="120"/>
      <c r="M741" s="121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spans="1:26" ht="17.25" customHeight="1">
      <c r="A742" s="3"/>
      <c r="B742" s="116"/>
      <c r="C742" s="117"/>
      <c r="D742" s="118"/>
      <c r="E742" s="119"/>
      <c r="F742" s="119"/>
      <c r="G742" s="119"/>
      <c r="H742" s="119"/>
      <c r="I742" s="119"/>
      <c r="J742" s="119"/>
      <c r="K742" s="116"/>
      <c r="L742" s="120"/>
      <c r="M742" s="121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spans="1:26" ht="17.25" customHeight="1">
      <c r="A743" s="3"/>
      <c r="B743" s="116"/>
      <c r="C743" s="117"/>
      <c r="D743" s="118"/>
      <c r="E743" s="119"/>
      <c r="F743" s="119"/>
      <c r="G743" s="119"/>
      <c r="H743" s="119"/>
      <c r="I743" s="119"/>
      <c r="J743" s="119"/>
      <c r="K743" s="116"/>
      <c r="L743" s="120"/>
      <c r="M743" s="121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spans="1:26" ht="17.25" customHeight="1">
      <c r="A744" s="3"/>
      <c r="B744" s="116"/>
      <c r="C744" s="117"/>
      <c r="D744" s="118"/>
      <c r="E744" s="119"/>
      <c r="F744" s="119"/>
      <c r="G744" s="119"/>
      <c r="H744" s="119"/>
      <c r="I744" s="119"/>
      <c r="J744" s="119"/>
      <c r="K744" s="116"/>
      <c r="L744" s="120"/>
      <c r="M744" s="121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spans="1:26" ht="17.25" customHeight="1">
      <c r="A745" s="3"/>
      <c r="B745" s="116"/>
      <c r="C745" s="117"/>
      <c r="D745" s="118"/>
      <c r="E745" s="119"/>
      <c r="F745" s="119"/>
      <c r="G745" s="119"/>
      <c r="H745" s="119"/>
      <c r="I745" s="119"/>
      <c r="J745" s="119"/>
      <c r="K745" s="116"/>
      <c r="L745" s="120"/>
      <c r="M745" s="121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spans="1:26" ht="17.25" customHeight="1">
      <c r="A746" s="3"/>
      <c r="B746" s="116"/>
      <c r="C746" s="117"/>
      <c r="D746" s="118"/>
      <c r="E746" s="119"/>
      <c r="F746" s="119"/>
      <c r="G746" s="119"/>
      <c r="H746" s="119"/>
      <c r="I746" s="119"/>
      <c r="J746" s="119"/>
      <c r="K746" s="116"/>
      <c r="L746" s="120"/>
      <c r="M746" s="121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spans="1:26" ht="17.25" customHeight="1">
      <c r="A747" s="3"/>
      <c r="B747" s="116"/>
      <c r="C747" s="117"/>
      <c r="D747" s="118"/>
      <c r="E747" s="119"/>
      <c r="F747" s="119"/>
      <c r="G747" s="119"/>
      <c r="H747" s="119"/>
      <c r="I747" s="119"/>
      <c r="J747" s="119"/>
      <c r="K747" s="116"/>
      <c r="L747" s="120"/>
      <c r="M747" s="121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spans="1:26" ht="17.25" customHeight="1">
      <c r="A748" s="3"/>
      <c r="B748" s="116"/>
      <c r="C748" s="117"/>
      <c r="D748" s="118"/>
      <c r="E748" s="119"/>
      <c r="F748" s="119"/>
      <c r="G748" s="119"/>
      <c r="H748" s="119"/>
      <c r="I748" s="119"/>
      <c r="J748" s="119"/>
      <c r="K748" s="116"/>
      <c r="L748" s="120"/>
      <c r="M748" s="121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spans="1:26" ht="17.25" customHeight="1">
      <c r="A749" s="3"/>
      <c r="B749" s="116"/>
      <c r="C749" s="117"/>
      <c r="D749" s="118"/>
      <c r="E749" s="119"/>
      <c r="F749" s="119"/>
      <c r="G749" s="119"/>
      <c r="H749" s="119"/>
      <c r="I749" s="119"/>
      <c r="J749" s="119"/>
      <c r="K749" s="116"/>
      <c r="L749" s="120"/>
      <c r="M749" s="121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spans="1:26" ht="17.25" customHeight="1">
      <c r="A750" s="3"/>
      <c r="B750" s="116"/>
      <c r="C750" s="117"/>
      <c r="D750" s="118"/>
      <c r="E750" s="119"/>
      <c r="F750" s="119"/>
      <c r="G750" s="119"/>
      <c r="H750" s="119"/>
      <c r="I750" s="119"/>
      <c r="J750" s="119"/>
      <c r="K750" s="116"/>
      <c r="L750" s="120"/>
      <c r="M750" s="121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spans="1:26" ht="17.25" customHeight="1">
      <c r="A751" s="3"/>
      <c r="B751" s="116"/>
      <c r="C751" s="117"/>
      <c r="D751" s="118"/>
      <c r="E751" s="119"/>
      <c r="F751" s="119"/>
      <c r="G751" s="119"/>
      <c r="H751" s="119"/>
      <c r="I751" s="119"/>
      <c r="J751" s="119"/>
      <c r="K751" s="116"/>
      <c r="L751" s="120"/>
      <c r="M751" s="121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spans="1:26" ht="17.25" customHeight="1">
      <c r="A752" s="3"/>
      <c r="B752" s="116"/>
      <c r="C752" s="117"/>
      <c r="D752" s="118"/>
      <c r="E752" s="119"/>
      <c r="F752" s="119"/>
      <c r="G752" s="119"/>
      <c r="H752" s="119"/>
      <c r="I752" s="119"/>
      <c r="J752" s="119"/>
      <c r="K752" s="116"/>
      <c r="L752" s="120"/>
      <c r="M752" s="121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spans="1:26" ht="17.25" customHeight="1">
      <c r="A753" s="3"/>
      <c r="B753" s="116"/>
      <c r="C753" s="117"/>
      <c r="D753" s="118"/>
      <c r="E753" s="119"/>
      <c r="F753" s="119"/>
      <c r="G753" s="119"/>
      <c r="H753" s="119"/>
      <c r="I753" s="119"/>
      <c r="J753" s="119"/>
      <c r="K753" s="116"/>
      <c r="L753" s="120"/>
      <c r="M753" s="121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spans="1:26" ht="17.25" customHeight="1">
      <c r="A754" s="3"/>
      <c r="B754" s="116"/>
      <c r="C754" s="117"/>
      <c r="D754" s="118"/>
      <c r="E754" s="119"/>
      <c r="F754" s="119"/>
      <c r="G754" s="119"/>
      <c r="H754" s="119"/>
      <c r="I754" s="119"/>
      <c r="J754" s="119"/>
      <c r="K754" s="116"/>
      <c r="L754" s="120"/>
      <c r="M754" s="121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spans="1:26" ht="17.25" customHeight="1">
      <c r="A755" s="3"/>
      <c r="B755" s="116"/>
      <c r="C755" s="117"/>
      <c r="D755" s="118"/>
      <c r="E755" s="119"/>
      <c r="F755" s="119"/>
      <c r="G755" s="119"/>
      <c r="H755" s="119"/>
      <c r="I755" s="119"/>
      <c r="J755" s="119"/>
      <c r="K755" s="116"/>
      <c r="L755" s="120"/>
      <c r="M755" s="121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spans="1:26" ht="17.25" customHeight="1">
      <c r="A756" s="3"/>
      <c r="B756" s="116"/>
      <c r="C756" s="117"/>
      <c r="D756" s="118"/>
      <c r="E756" s="119"/>
      <c r="F756" s="119"/>
      <c r="G756" s="119"/>
      <c r="H756" s="119"/>
      <c r="I756" s="119"/>
      <c r="J756" s="119"/>
      <c r="K756" s="116"/>
      <c r="L756" s="120"/>
      <c r="M756" s="121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spans="1:26" ht="17.25" customHeight="1">
      <c r="A757" s="3"/>
      <c r="B757" s="116"/>
      <c r="C757" s="117"/>
      <c r="D757" s="118"/>
      <c r="E757" s="119"/>
      <c r="F757" s="119"/>
      <c r="G757" s="119"/>
      <c r="H757" s="119"/>
      <c r="I757" s="119"/>
      <c r="J757" s="119"/>
      <c r="K757" s="116"/>
      <c r="L757" s="120"/>
      <c r="M757" s="121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spans="1:26" ht="17.25" customHeight="1">
      <c r="A758" s="3"/>
      <c r="B758" s="116"/>
      <c r="C758" s="117"/>
      <c r="D758" s="118"/>
      <c r="E758" s="119"/>
      <c r="F758" s="119"/>
      <c r="G758" s="119"/>
      <c r="H758" s="119"/>
      <c r="I758" s="119"/>
      <c r="J758" s="119"/>
      <c r="K758" s="116"/>
      <c r="L758" s="120"/>
      <c r="M758" s="121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spans="1:26" ht="17.25" customHeight="1">
      <c r="A759" s="3"/>
      <c r="B759" s="116"/>
      <c r="C759" s="117"/>
      <c r="D759" s="118"/>
      <c r="E759" s="119"/>
      <c r="F759" s="119"/>
      <c r="G759" s="119"/>
      <c r="H759" s="119"/>
      <c r="I759" s="119"/>
      <c r="J759" s="119"/>
      <c r="K759" s="116"/>
      <c r="L759" s="120"/>
      <c r="M759" s="121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spans="1:26" ht="17.25" customHeight="1">
      <c r="A760" s="3"/>
      <c r="B760" s="116"/>
      <c r="C760" s="117"/>
      <c r="D760" s="118"/>
      <c r="E760" s="119"/>
      <c r="F760" s="119"/>
      <c r="G760" s="119"/>
      <c r="H760" s="119"/>
      <c r="I760" s="119"/>
      <c r="J760" s="119"/>
      <c r="K760" s="116"/>
      <c r="L760" s="120"/>
      <c r="M760" s="121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spans="1:26" ht="17.25" customHeight="1">
      <c r="A761" s="3"/>
      <c r="B761" s="116"/>
      <c r="C761" s="117"/>
      <c r="D761" s="118"/>
      <c r="E761" s="119"/>
      <c r="F761" s="119"/>
      <c r="G761" s="119"/>
      <c r="H761" s="119"/>
      <c r="I761" s="119"/>
      <c r="J761" s="119"/>
      <c r="K761" s="116"/>
      <c r="L761" s="120"/>
      <c r="M761" s="121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spans="1:26" ht="17.25" customHeight="1">
      <c r="A762" s="3"/>
      <c r="B762" s="116"/>
      <c r="C762" s="117"/>
      <c r="D762" s="118"/>
      <c r="E762" s="119"/>
      <c r="F762" s="119"/>
      <c r="G762" s="119"/>
      <c r="H762" s="119"/>
      <c r="I762" s="119"/>
      <c r="J762" s="119"/>
      <c r="K762" s="116"/>
      <c r="L762" s="120"/>
      <c r="M762" s="121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spans="1:26" ht="17.25" customHeight="1">
      <c r="A763" s="3"/>
      <c r="B763" s="116"/>
      <c r="C763" s="117"/>
      <c r="D763" s="118"/>
      <c r="E763" s="119"/>
      <c r="F763" s="119"/>
      <c r="G763" s="119"/>
      <c r="H763" s="119"/>
      <c r="I763" s="119"/>
      <c r="J763" s="119"/>
      <c r="K763" s="116"/>
      <c r="L763" s="120"/>
      <c r="M763" s="121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spans="1:26" ht="17.25" customHeight="1">
      <c r="A764" s="3"/>
      <c r="B764" s="116"/>
      <c r="C764" s="117"/>
      <c r="D764" s="118"/>
      <c r="E764" s="119"/>
      <c r="F764" s="119"/>
      <c r="G764" s="119"/>
      <c r="H764" s="119"/>
      <c r="I764" s="119"/>
      <c r="J764" s="119"/>
      <c r="K764" s="116"/>
      <c r="L764" s="120"/>
      <c r="M764" s="121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spans="1:26" ht="17.25" customHeight="1">
      <c r="A765" s="3"/>
      <c r="B765" s="116"/>
      <c r="C765" s="117"/>
      <c r="D765" s="118"/>
      <c r="E765" s="119"/>
      <c r="F765" s="119"/>
      <c r="G765" s="119"/>
      <c r="H765" s="119"/>
      <c r="I765" s="119"/>
      <c r="J765" s="119"/>
      <c r="K765" s="116"/>
      <c r="L765" s="120"/>
      <c r="M765" s="121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spans="1:26" ht="17.25" customHeight="1">
      <c r="A766" s="3"/>
      <c r="B766" s="116"/>
      <c r="C766" s="117"/>
      <c r="D766" s="118"/>
      <c r="E766" s="119"/>
      <c r="F766" s="119"/>
      <c r="G766" s="119"/>
      <c r="H766" s="119"/>
      <c r="I766" s="119"/>
      <c r="J766" s="119"/>
      <c r="K766" s="116"/>
      <c r="L766" s="120"/>
      <c r="M766" s="121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spans="1:26" ht="17.25" customHeight="1">
      <c r="A767" s="3"/>
      <c r="B767" s="116"/>
      <c r="C767" s="117"/>
      <c r="D767" s="118"/>
      <c r="E767" s="119"/>
      <c r="F767" s="119"/>
      <c r="G767" s="119"/>
      <c r="H767" s="119"/>
      <c r="I767" s="119"/>
      <c r="J767" s="119"/>
      <c r="K767" s="116"/>
      <c r="L767" s="120"/>
      <c r="M767" s="121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spans="1:26" ht="17.25" customHeight="1">
      <c r="A768" s="3"/>
      <c r="B768" s="116"/>
      <c r="C768" s="117"/>
      <c r="D768" s="118"/>
      <c r="E768" s="119"/>
      <c r="F768" s="119"/>
      <c r="G768" s="119"/>
      <c r="H768" s="119"/>
      <c r="I768" s="119"/>
      <c r="J768" s="119"/>
      <c r="K768" s="116"/>
      <c r="L768" s="120"/>
      <c r="M768" s="121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spans="1:26" ht="17.25" customHeight="1">
      <c r="A769" s="3"/>
      <c r="B769" s="116"/>
      <c r="C769" s="117"/>
      <c r="D769" s="118"/>
      <c r="E769" s="119"/>
      <c r="F769" s="119"/>
      <c r="G769" s="119"/>
      <c r="H769" s="119"/>
      <c r="I769" s="119"/>
      <c r="J769" s="119"/>
      <c r="K769" s="116"/>
      <c r="L769" s="120"/>
      <c r="M769" s="121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spans="1:26" ht="17.25" customHeight="1">
      <c r="A770" s="3"/>
      <c r="B770" s="116"/>
      <c r="C770" s="117"/>
      <c r="D770" s="118"/>
      <c r="E770" s="119"/>
      <c r="F770" s="119"/>
      <c r="G770" s="119"/>
      <c r="H770" s="119"/>
      <c r="I770" s="119"/>
      <c r="J770" s="119"/>
      <c r="K770" s="116"/>
      <c r="L770" s="120"/>
      <c r="M770" s="121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spans="1:26" ht="17.25" customHeight="1">
      <c r="A771" s="3"/>
      <c r="B771" s="116"/>
      <c r="C771" s="117"/>
      <c r="D771" s="118"/>
      <c r="E771" s="119"/>
      <c r="F771" s="119"/>
      <c r="G771" s="119"/>
      <c r="H771" s="119"/>
      <c r="I771" s="119"/>
      <c r="J771" s="119"/>
      <c r="K771" s="116"/>
      <c r="L771" s="120"/>
      <c r="M771" s="121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spans="1:26" ht="17.25" customHeight="1">
      <c r="A772" s="3"/>
      <c r="B772" s="116"/>
      <c r="C772" s="117"/>
      <c r="D772" s="118"/>
      <c r="E772" s="119"/>
      <c r="F772" s="119"/>
      <c r="G772" s="119"/>
      <c r="H772" s="119"/>
      <c r="I772" s="119"/>
      <c r="J772" s="119"/>
      <c r="K772" s="116"/>
      <c r="L772" s="120"/>
      <c r="M772" s="121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spans="1:26" ht="17.25" customHeight="1">
      <c r="A773" s="3"/>
      <c r="B773" s="116"/>
      <c r="C773" s="117"/>
      <c r="D773" s="118"/>
      <c r="E773" s="119"/>
      <c r="F773" s="119"/>
      <c r="G773" s="119"/>
      <c r="H773" s="119"/>
      <c r="I773" s="119"/>
      <c r="J773" s="119"/>
      <c r="K773" s="116"/>
      <c r="L773" s="120"/>
      <c r="M773" s="121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spans="1:26" ht="17.25" customHeight="1">
      <c r="A774" s="3"/>
      <c r="B774" s="116"/>
      <c r="C774" s="117"/>
      <c r="D774" s="118"/>
      <c r="E774" s="119"/>
      <c r="F774" s="119"/>
      <c r="G774" s="119"/>
      <c r="H774" s="119"/>
      <c r="I774" s="119"/>
      <c r="J774" s="119"/>
      <c r="K774" s="116"/>
      <c r="L774" s="120"/>
      <c r="M774" s="121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spans="1:26" ht="17.25" customHeight="1">
      <c r="A775" s="3"/>
      <c r="B775" s="116"/>
      <c r="C775" s="117"/>
      <c r="D775" s="118"/>
      <c r="E775" s="119"/>
      <c r="F775" s="119"/>
      <c r="G775" s="119"/>
      <c r="H775" s="119"/>
      <c r="I775" s="119"/>
      <c r="J775" s="119"/>
      <c r="K775" s="116"/>
      <c r="L775" s="120"/>
      <c r="M775" s="121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spans="1:26" ht="17.25" customHeight="1">
      <c r="A776" s="3"/>
      <c r="B776" s="116"/>
      <c r="C776" s="117"/>
      <c r="D776" s="118"/>
      <c r="E776" s="119"/>
      <c r="F776" s="119"/>
      <c r="G776" s="119"/>
      <c r="H776" s="119"/>
      <c r="I776" s="119"/>
      <c r="J776" s="119"/>
      <c r="K776" s="116"/>
      <c r="L776" s="120"/>
      <c r="M776" s="121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spans="1:26" ht="17.25" customHeight="1">
      <c r="A777" s="3"/>
      <c r="B777" s="116"/>
      <c r="C777" s="117"/>
      <c r="D777" s="118"/>
      <c r="E777" s="119"/>
      <c r="F777" s="119"/>
      <c r="G777" s="119"/>
      <c r="H777" s="119"/>
      <c r="I777" s="119"/>
      <c r="J777" s="119"/>
      <c r="K777" s="116"/>
      <c r="L777" s="120"/>
      <c r="M777" s="121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spans="1:26" ht="17.25" customHeight="1">
      <c r="A778" s="3"/>
      <c r="B778" s="116"/>
      <c r="C778" s="117"/>
      <c r="D778" s="118"/>
      <c r="E778" s="119"/>
      <c r="F778" s="119"/>
      <c r="G778" s="119"/>
      <c r="H778" s="119"/>
      <c r="I778" s="119"/>
      <c r="J778" s="119"/>
      <c r="K778" s="116"/>
      <c r="L778" s="120"/>
      <c r="M778" s="121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spans="1:26" ht="17.25" customHeight="1">
      <c r="A779" s="3"/>
      <c r="B779" s="116"/>
      <c r="C779" s="117"/>
      <c r="D779" s="118"/>
      <c r="E779" s="119"/>
      <c r="F779" s="119"/>
      <c r="G779" s="119"/>
      <c r="H779" s="119"/>
      <c r="I779" s="119"/>
      <c r="J779" s="119"/>
      <c r="K779" s="116"/>
      <c r="L779" s="120"/>
      <c r="M779" s="121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spans="1:26" ht="17.25" customHeight="1">
      <c r="A780" s="3"/>
      <c r="B780" s="116"/>
      <c r="C780" s="117"/>
      <c r="D780" s="118"/>
      <c r="E780" s="119"/>
      <c r="F780" s="119"/>
      <c r="G780" s="119"/>
      <c r="H780" s="119"/>
      <c r="I780" s="119"/>
      <c r="J780" s="119"/>
      <c r="K780" s="116"/>
      <c r="L780" s="120"/>
      <c r="M780" s="121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spans="1:26" ht="17.25" customHeight="1">
      <c r="A781" s="3"/>
      <c r="B781" s="116"/>
      <c r="C781" s="117"/>
      <c r="D781" s="118"/>
      <c r="E781" s="119"/>
      <c r="F781" s="119"/>
      <c r="G781" s="119"/>
      <c r="H781" s="119"/>
      <c r="I781" s="119"/>
      <c r="J781" s="119"/>
      <c r="K781" s="116"/>
      <c r="L781" s="120"/>
      <c r="M781" s="121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spans="1:26" ht="17.25" customHeight="1">
      <c r="A782" s="3"/>
      <c r="B782" s="116"/>
      <c r="C782" s="117"/>
      <c r="D782" s="118"/>
      <c r="E782" s="119"/>
      <c r="F782" s="119"/>
      <c r="G782" s="119"/>
      <c r="H782" s="119"/>
      <c r="I782" s="119"/>
      <c r="J782" s="119"/>
      <c r="K782" s="116"/>
      <c r="L782" s="120"/>
      <c r="M782" s="121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spans="1:26" ht="17.25" customHeight="1">
      <c r="A783" s="3"/>
      <c r="B783" s="116"/>
      <c r="C783" s="117"/>
      <c r="D783" s="118"/>
      <c r="E783" s="119"/>
      <c r="F783" s="119"/>
      <c r="G783" s="119"/>
      <c r="H783" s="119"/>
      <c r="I783" s="119"/>
      <c r="J783" s="119"/>
      <c r="K783" s="116"/>
      <c r="L783" s="120"/>
      <c r="M783" s="121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spans="1:26" ht="17.25" customHeight="1">
      <c r="A784" s="3"/>
      <c r="B784" s="116"/>
      <c r="C784" s="117"/>
      <c r="D784" s="118"/>
      <c r="E784" s="119"/>
      <c r="F784" s="119"/>
      <c r="G784" s="119"/>
      <c r="H784" s="119"/>
      <c r="I784" s="119"/>
      <c r="J784" s="119"/>
      <c r="K784" s="116"/>
      <c r="L784" s="120"/>
      <c r="M784" s="121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spans="1:26" ht="17.25" customHeight="1">
      <c r="A785" s="3"/>
      <c r="B785" s="116"/>
      <c r="C785" s="117"/>
      <c r="D785" s="118"/>
      <c r="E785" s="119"/>
      <c r="F785" s="119"/>
      <c r="G785" s="119"/>
      <c r="H785" s="119"/>
      <c r="I785" s="119"/>
      <c r="J785" s="119"/>
      <c r="K785" s="116"/>
      <c r="L785" s="120"/>
      <c r="M785" s="121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spans="1:26" ht="17.25" customHeight="1">
      <c r="A786" s="3"/>
      <c r="B786" s="116"/>
      <c r="C786" s="117"/>
      <c r="D786" s="118"/>
      <c r="E786" s="119"/>
      <c r="F786" s="119"/>
      <c r="G786" s="119"/>
      <c r="H786" s="119"/>
      <c r="I786" s="119"/>
      <c r="J786" s="119"/>
      <c r="K786" s="116"/>
      <c r="L786" s="120"/>
      <c r="M786" s="121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spans="1:26" ht="17.25" customHeight="1">
      <c r="A787" s="3"/>
      <c r="B787" s="116"/>
      <c r="C787" s="117"/>
      <c r="D787" s="118"/>
      <c r="E787" s="119"/>
      <c r="F787" s="119"/>
      <c r="G787" s="119"/>
      <c r="H787" s="119"/>
      <c r="I787" s="119"/>
      <c r="J787" s="119"/>
      <c r="K787" s="116"/>
      <c r="L787" s="120"/>
      <c r="M787" s="121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spans="1:26" ht="17.25" customHeight="1">
      <c r="A788" s="3"/>
      <c r="B788" s="116"/>
      <c r="C788" s="117"/>
      <c r="D788" s="118"/>
      <c r="E788" s="119"/>
      <c r="F788" s="119"/>
      <c r="G788" s="119"/>
      <c r="H788" s="119"/>
      <c r="I788" s="119"/>
      <c r="J788" s="119"/>
      <c r="K788" s="116"/>
      <c r="L788" s="120"/>
      <c r="M788" s="121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spans="1:26" ht="17.25" customHeight="1">
      <c r="A789" s="3"/>
      <c r="B789" s="116"/>
      <c r="C789" s="117"/>
      <c r="D789" s="118"/>
      <c r="E789" s="119"/>
      <c r="F789" s="119"/>
      <c r="G789" s="119"/>
      <c r="H789" s="119"/>
      <c r="I789" s="119"/>
      <c r="J789" s="119"/>
      <c r="K789" s="116"/>
      <c r="L789" s="120"/>
      <c r="M789" s="121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spans="1:26" ht="17.25" customHeight="1">
      <c r="A790" s="3"/>
      <c r="B790" s="116"/>
      <c r="C790" s="117"/>
      <c r="D790" s="118"/>
      <c r="E790" s="119"/>
      <c r="F790" s="119"/>
      <c r="G790" s="119"/>
      <c r="H790" s="119"/>
      <c r="I790" s="119"/>
      <c r="J790" s="119"/>
      <c r="K790" s="116"/>
      <c r="L790" s="120"/>
      <c r="M790" s="121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spans="1:26" ht="17.25" customHeight="1">
      <c r="A791" s="3"/>
      <c r="B791" s="116"/>
      <c r="C791" s="117"/>
      <c r="D791" s="118"/>
      <c r="E791" s="119"/>
      <c r="F791" s="119"/>
      <c r="G791" s="119"/>
      <c r="H791" s="119"/>
      <c r="I791" s="119"/>
      <c r="J791" s="119"/>
      <c r="K791" s="116"/>
      <c r="L791" s="120"/>
      <c r="M791" s="121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spans="1:26" ht="17.25" customHeight="1">
      <c r="A792" s="3"/>
      <c r="B792" s="116"/>
      <c r="C792" s="117"/>
      <c r="D792" s="118"/>
      <c r="E792" s="119"/>
      <c r="F792" s="119"/>
      <c r="G792" s="119"/>
      <c r="H792" s="119"/>
      <c r="I792" s="119"/>
      <c r="J792" s="119"/>
      <c r="K792" s="116"/>
      <c r="L792" s="120"/>
      <c r="M792" s="121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spans="1:26" ht="17.25" customHeight="1">
      <c r="A793" s="3"/>
      <c r="B793" s="116"/>
      <c r="C793" s="117"/>
      <c r="D793" s="118"/>
      <c r="E793" s="119"/>
      <c r="F793" s="119"/>
      <c r="G793" s="119"/>
      <c r="H793" s="119"/>
      <c r="I793" s="119"/>
      <c r="J793" s="119"/>
      <c r="K793" s="116"/>
      <c r="L793" s="120"/>
      <c r="M793" s="121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spans="1:26" ht="17.25" customHeight="1">
      <c r="A794" s="3"/>
      <c r="B794" s="116"/>
      <c r="C794" s="117"/>
      <c r="D794" s="118"/>
      <c r="E794" s="119"/>
      <c r="F794" s="119"/>
      <c r="G794" s="119"/>
      <c r="H794" s="119"/>
      <c r="I794" s="119"/>
      <c r="J794" s="119"/>
      <c r="K794" s="116"/>
      <c r="L794" s="120"/>
      <c r="M794" s="121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spans="1:26" ht="17.25" customHeight="1">
      <c r="A795" s="3"/>
      <c r="B795" s="116"/>
      <c r="C795" s="117"/>
      <c r="D795" s="118"/>
      <c r="E795" s="119"/>
      <c r="F795" s="119"/>
      <c r="G795" s="119"/>
      <c r="H795" s="119"/>
      <c r="I795" s="119"/>
      <c r="J795" s="119"/>
      <c r="K795" s="116"/>
      <c r="L795" s="120"/>
      <c r="M795" s="121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spans="1:26" ht="17.25" customHeight="1">
      <c r="A796" s="3"/>
      <c r="B796" s="116"/>
      <c r="C796" s="117"/>
      <c r="D796" s="118"/>
      <c r="E796" s="119"/>
      <c r="F796" s="119"/>
      <c r="G796" s="119"/>
      <c r="H796" s="119"/>
      <c r="I796" s="119"/>
      <c r="J796" s="119"/>
      <c r="K796" s="116"/>
      <c r="L796" s="120"/>
      <c r="M796" s="121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spans="1:26" ht="17.25" customHeight="1">
      <c r="A797" s="3"/>
      <c r="B797" s="116"/>
      <c r="C797" s="117"/>
      <c r="D797" s="118"/>
      <c r="E797" s="119"/>
      <c r="F797" s="119"/>
      <c r="G797" s="119"/>
      <c r="H797" s="119"/>
      <c r="I797" s="119"/>
      <c r="J797" s="119"/>
      <c r="K797" s="116"/>
      <c r="L797" s="120"/>
      <c r="M797" s="121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spans="1:26" ht="17.25" customHeight="1">
      <c r="A798" s="3"/>
      <c r="B798" s="116"/>
      <c r="C798" s="117"/>
      <c r="D798" s="118"/>
      <c r="E798" s="119"/>
      <c r="F798" s="119"/>
      <c r="G798" s="119"/>
      <c r="H798" s="119"/>
      <c r="I798" s="119"/>
      <c r="J798" s="119"/>
      <c r="K798" s="116"/>
      <c r="L798" s="120"/>
      <c r="M798" s="121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spans="1:26" ht="17.25" customHeight="1">
      <c r="A799" s="3"/>
      <c r="B799" s="116"/>
      <c r="C799" s="117"/>
      <c r="D799" s="118"/>
      <c r="E799" s="119"/>
      <c r="F799" s="119"/>
      <c r="G799" s="119"/>
      <c r="H799" s="119"/>
      <c r="I799" s="119"/>
      <c r="J799" s="119"/>
      <c r="K799" s="116"/>
      <c r="L799" s="120"/>
      <c r="M799" s="121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spans="1:26" ht="17.25" customHeight="1">
      <c r="A800" s="3"/>
      <c r="B800" s="116"/>
      <c r="C800" s="117"/>
      <c r="D800" s="118"/>
      <c r="E800" s="119"/>
      <c r="F800" s="119"/>
      <c r="G800" s="119"/>
      <c r="H800" s="119"/>
      <c r="I800" s="119"/>
      <c r="J800" s="119"/>
      <c r="K800" s="116"/>
      <c r="L800" s="120"/>
      <c r="M800" s="121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spans="1:26" ht="17.25" customHeight="1">
      <c r="A801" s="3"/>
      <c r="B801" s="116"/>
      <c r="C801" s="117"/>
      <c r="D801" s="118"/>
      <c r="E801" s="119"/>
      <c r="F801" s="119"/>
      <c r="G801" s="119"/>
      <c r="H801" s="119"/>
      <c r="I801" s="119"/>
      <c r="J801" s="119"/>
      <c r="K801" s="116"/>
      <c r="L801" s="120"/>
      <c r="M801" s="121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spans="1:26" ht="17.25" customHeight="1">
      <c r="A802" s="3"/>
      <c r="B802" s="116"/>
      <c r="C802" s="117"/>
      <c r="D802" s="118"/>
      <c r="E802" s="119"/>
      <c r="F802" s="119"/>
      <c r="G802" s="119"/>
      <c r="H802" s="119"/>
      <c r="I802" s="119"/>
      <c r="J802" s="119"/>
      <c r="K802" s="116"/>
      <c r="L802" s="120"/>
      <c r="M802" s="121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spans="1:26" ht="17.25" customHeight="1">
      <c r="A803" s="3"/>
      <c r="B803" s="116"/>
      <c r="C803" s="117"/>
      <c r="D803" s="118"/>
      <c r="E803" s="119"/>
      <c r="F803" s="119"/>
      <c r="G803" s="119"/>
      <c r="H803" s="119"/>
      <c r="I803" s="119"/>
      <c r="J803" s="119"/>
      <c r="K803" s="116"/>
      <c r="L803" s="120"/>
      <c r="M803" s="121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spans="1:26" ht="17.25" customHeight="1">
      <c r="A804" s="3"/>
      <c r="B804" s="116"/>
      <c r="C804" s="117"/>
      <c r="D804" s="118"/>
      <c r="E804" s="119"/>
      <c r="F804" s="119"/>
      <c r="G804" s="119"/>
      <c r="H804" s="119"/>
      <c r="I804" s="119"/>
      <c r="J804" s="119"/>
      <c r="K804" s="116"/>
      <c r="L804" s="120"/>
      <c r="M804" s="121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spans="1:26" ht="17.25" customHeight="1">
      <c r="A805" s="3"/>
      <c r="B805" s="116"/>
      <c r="C805" s="117"/>
      <c r="D805" s="118"/>
      <c r="E805" s="119"/>
      <c r="F805" s="119"/>
      <c r="G805" s="119"/>
      <c r="H805" s="119"/>
      <c r="I805" s="119"/>
      <c r="J805" s="119"/>
      <c r="K805" s="116"/>
      <c r="L805" s="120"/>
      <c r="M805" s="121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spans="1:26" ht="17.25" customHeight="1">
      <c r="A806" s="3"/>
      <c r="B806" s="116"/>
      <c r="C806" s="117"/>
      <c r="D806" s="118"/>
      <c r="E806" s="119"/>
      <c r="F806" s="119"/>
      <c r="G806" s="119"/>
      <c r="H806" s="119"/>
      <c r="I806" s="119"/>
      <c r="J806" s="119"/>
      <c r="K806" s="116"/>
      <c r="L806" s="120"/>
      <c r="M806" s="121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spans="1:26" ht="17.25" customHeight="1">
      <c r="A807" s="3"/>
      <c r="B807" s="116"/>
      <c r="C807" s="117"/>
      <c r="D807" s="118"/>
      <c r="E807" s="119"/>
      <c r="F807" s="119"/>
      <c r="G807" s="119"/>
      <c r="H807" s="119"/>
      <c r="I807" s="119"/>
      <c r="J807" s="119"/>
      <c r="K807" s="116"/>
      <c r="L807" s="120"/>
      <c r="M807" s="121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spans="1:26" ht="17.25" customHeight="1">
      <c r="A808" s="3"/>
      <c r="B808" s="116"/>
      <c r="C808" s="117"/>
      <c r="D808" s="118"/>
      <c r="E808" s="119"/>
      <c r="F808" s="119"/>
      <c r="G808" s="119"/>
      <c r="H808" s="119"/>
      <c r="I808" s="119"/>
      <c r="J808" s="119"/>
      <c r="K808" s="116"/>
      <c r="L808" s="120"/>
      <c r="M808" s="121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spans="1:26" ht="17.25" customHeight="1">
      <c r="A809" s="3"/>
      <c r="B809" s="116"/>
      <c r="C809" s="117"/>
      <c r="D809" s="118"/>
      <c r="E809" s="119"/>
      <c r="F809" s="119"/>
      <c r="G809" s="119"/>
      <c r="H809" s="119"/>
      <c r="I809" s="119"/>
      <c r="J809" s="119"/>
      <c r="K809" s="116"/>
      <c r="L809" s="120"/>
      <c r="M809" s="121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spans="1:26" ht="17.25" customHeight="1">
      <c r="A810" s="3"/>
      <c r="B810" s="116"/>
      <c r="C810" s="117"/>
      <c r="D810" s="118"/>
      <c r="E810" s="119"/>
      <c r="F810" s="119"/>
      <c r="G810" s="119"/>
      <c r="H810" s="119"/>
      <c r="I810" s="119"/>
      <c r="J810" s="119"/>
      <c r="K810" s="116"/>
      <c r="L810" s="120"/>
      <c r="M810" s="121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spans="1:26" ht="17.25" customHeight="1">
      <c r="A811" s="3"/>
      <c r="B811" s="116"/>
      <c r="C811" s="117"/>
      <c r="D811" s="118"/>
      <c r="E811" s="119"/>
      <c r="F811" s="119"/>
      <c r="G811" s="119"/>
      <c r="H811" s="119"/>
      <c r="I811" s="119"/>
      <c r="J811" s="119"/>
      <c r="K811" s="116"/>
      <c r="L811" s="120"/>
      <c r="M811" s="121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spans="1:26" ht="17.25" customHeight="1">
      <c r="A812" s="3"/>
      <c r="B812" s="116"/>
      <c r="C812" s="117"/>
      <c r="D812" s="118"/>
      <c r="E812" s="119"/>
      <c r="F812" s="119"/>
      <c r="G812" s="119"/>
      <c r="H812" s="119"/>
      <c r="I812" s="119"/>
      <c r="J812" s="119"/>
      <c r="K812" s="116"/>
      <c r="L812" s="120"/>
      <c r="M812" s="121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spans="1:26" ht="17.25" customHeight="1">
      <c r="A813" s="3"/>
      <c r="B813" s="116"/>
      <c r="C813" s="117"/>
      <c r="D813" s="118"/>
      <c r="E813" s="119"/>
      <c r="F813" s="119"/>
      <c r="G813" s="119"/>
      <c r="H813" s="119"/>
      <c r="I813" s="119"/>
      <c r="J813" s="119"/>
      <c r="K813" s="116"/>
      <c r="L813" s="120"/>
      <c r="M813" s="121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spans="1:26" ht="17.25" customHeight="1">
      <c r="A814" s="3"/>
      <c r="B814" s="116"/>
      <c r="C814" s="117"/>
      <c r="D814" s="118"/>
      <c r="E814" s="119"/>
      <c r="F814" s="119"/>
      <c r="G814" s="119"/>
      <c r="H814" s="119"/>
      <c r="I814" s="119"/>
      <c r="J814" s="119"/>
      <c r="K814" s="116"/>
      <c r="L814" s="120"/>
      <c r="M814" s="121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spans="1:26" ht="17.25" customHeight="1">
      <c r="A815" s="3"/>
      <c r="B815" s="116"/>
      <c r="C815" s="117"/>
      <c r="D815" s="118"/>
      <c r="E815" s="119"/>
      <c r="F815" s="119"/>
      <c r="G815" s="119"/>
      <c r="H815" s="119"/>
      <c r="I815" s="119"/>
      <c r="J815" s="119"/>
      <c r="K815" s="116"/>
      <c r="L815" s="120"/>
      <c r="M815" s="121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spans="1:26" ht="17.25" customHeight="1">
      <c r="A816" s="3"/>
      <c r="B816" s="116"/>
      <c r="C816" s="117"/>
      <c r="D816" s="118"/>
      <c r="E816" s="119"/>
      <c r="F816" s="119"/>
      <c r="G816" s="119"/>
      <c r="H816" s="119"/>
      <c r="I816" s="119"/>
      <c r="J816" s="119"/>
      <c r="K816" s="116"/>
      <c r="L816" s="120"/>
      <c r="M816" s="121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spans="1:26" ht="17.25" customHeight="1">
      <c r="A817" s="3"/>
      <c r="B817" s="116"/>
      <c r="C817" s="117"/>
      <c r="D817" s="118"/>
      <c r="E817" s="119"/>
      <c r="F817" s="119"/>
      <c r="G817" s="119"/>
      <c r="H817" s="119"/>
      <c r="I817" s="119"/>
      <c r="J817" s="119"/>
      <c r="K817" s="116"/>
      <c r="L817" s="120"/>
      <c r="M817" s="121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spans="1:26" ht="17.25" customHeight="1">
      <c r="A818" s="3"/>
      <c r="B818" s="116"/>
      <c r="C818" s="117"/>
      <c r="D818" s="118"/>
      <c r="E818" s="119"/>
      <c r="F818" s="119"/>
      <c r="G818" s="119"/>
      <c r="H818" s="119"/>
      <c r="I818" s="119"/>
      <c r="J818" s="119"/>
      <c r="K818" s="116"/>
      <c r="L818" s="120"/>
      <c r="M818" s="121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spans="1:26" ht="17.25" customHeight="1">
      <c r="A819" s="3"/>
      <c r="B819" s="116"/>
      <c r="C819" s="117"/>
      <c r="D819" s="118"/>
      <c r="E819" s="119"/>
      <c r="F819" s="119"/>
      <c r="G819" s="119"/>
      <c r="H819" s="119"/>
      <c r="I819" s="119"/>
      <c r="J819" s="119"/>
      <c r="K819" s="116"/>
      <c r="L819" s="120"/>
      <c r="M819" s="121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spans="1:26" ht="17.25" customHeight="1">
      <c r="A820" s="3"/>
      <c r="B820" s="116"/>
      <c r="C820" s="117"/>
      <c r="D820" s="118"/>
      <c r="E820" s="119"/>
      <c r="F820" s="119"/>
      <c r="G820" s="119"/>
      <c r="H820" s="119"/>
      <c r="I820" s="119"/>
      <c r="J820" s="119"/>
      <c r="K820" s="116"/>
      <c r="L820" s="120"/>
      <c r="M820" s="121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spans="1:26" ht="17.25" customHeight="1">
      <c r="A821" s="3"/>
      <c r="B821" s="116"/>
      <c r="C821" s="117"/>
      <c r="D821" s="118"/>
      <c r="E821" s="119"/>
      <c r="F821" s="119"/>
      <c r="G821" s="119"/>
      <c r="H821" s="119"/>
      <c r="I821" s="119"/>
      <c r="J821" s="119"/>
      <c r="K821" s="116"/>
      <c r="L821" s="120"/>
      <c r="M821" s="121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spans="1:26" ht="17.25" customHeight="1">
      <c r="A822" s="3"/>
      <c r="B822" s="116"/>
      <c r="C822" s="117"/>
      <c r="D822" s="118"/>
      <c r="E822" s="119"/>
      <c r="F822" s="119"/>
      <c r="G822" s="119"/>
      <c r="H822" s="119"/>
      <c r="I822" s="119"/>
      <c r="J822" s="119"/>
      <c r="K822" s="116"/>
      <c r="L822" s="120"/>
      <c r="M822" s="121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spans="1:26" ht="17.25" customHeight="1">
      <c r="A823" s="3"/>
      <c r="B823" s="116"/>
      <c r="C823" s="117"/>
      <c r="D823" s="118"/>
      <c r="E823" s="119"/>
      <c r="F823" s="119"/>
      <c r="G823" s="119"/>
      <c r="H823" s="119"/>
      <c r="I823" s="119"/>
      <c r="J823" s="119"/>
      <c r="K823" s="116"/>
      <c r="L823" s="120"/>
      <c r="M823" s="121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spans="1:26" ht="17.25" customHeight="1">
      <c r="A824" s="3"/>
      <c r="B824" s="116"/>
      <c r="C824" s="117"/>
      <c r="D824" s="118"/>
      <c r="E824" s="119"/>
      <c r="F824" s="119"/>
      <c r="G824" s="119"/>
      <c r="H824" s="119"/>
      <c r="I824" s="119"/>
      <c r="J824" s="119"/>
      <c r="K824" s="116"/>
      <c r="L824" s="120"/>
      <c r="M824" s="121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spans="1:26" ht="17.25" customHeight="1">
      <c r="A825" s="3"/>
      <c r="B825" s="116"/>
      <c r="C825" s="117"/>
      <c r="D825" s="118"/>
      <c r="E825" s="119"/>
      <c r="F825" s="119"/>
      <c r="G825" s="119"/>
      <c r="H825" s="119"/>
      <c r="I825" s="119"/>
      <c r="J825" s="119"/>
      <c r="K825" s="116"/>
      <c r="L825" s="120"/>
      <c r="M825" s="121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spans="1:26" ht="17.25" customHeight="1">
      <c r="A826" s="3"/>
      <c r="B826" s="116"/>
      <c r="C826" s="117"/>
      <c r="D826" s="118"/>
      <c r="E826" s="119"/>
      <c r="F826" s="119"/>
      <c r="G826" s="119"/>
      <c r="H826" s="119"/>
      <c r="I826" s="119"/>
      <c r="J826" s="119"/>
      <c r="K826" s="116"/>
      <c r="L826" s="120"/>
      <c r="M826" s="121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spans="1:26" ht="17.25" customHeight="1">
      <c r="A827" s="3"/>
      <c r="B827" s="116"/>
      <c r="C827" s="117"/>
      <c r="D827" s="118"/>
      <c r="E827" s="119"/>
      <c r="F827" s="119"/>
      <c r="G827" s="119"/>
      <c r="H827" s="119"/>
      <c r="I827" s="119"/>
      <c r="J827" s="119"/>
      <c r="K827" s="116"/>
      <c r="L827" s="120"/>
      <c r="M827" s="121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spans="1:26" ht="17.25" customHeight="1">
      <c r="A828" s="3"/>
      <c r="B828" s="116"/>
      <c r="C828" s="117"/>
      <c r="D828" s="118"/>
      <c r="E828" s="119"/>
      <c r="F828" s="119"/>
      <c r="G828" s="119"/>
      <c r="H828" s="119"/>
      <c r="I828" s="119"/>
      <c r="J828" s="119"/>
      <c r="K828" s="116"/>
      <c r="L828" s="120"/>
      <c r="M828" s="121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spans="1:26" ht="17.25" customHeight="1">
      <c r="A829" s="3"/>
      <c r="B829" s="116"/>
      <c r="C829" s="117"/>
      <c r="D829" s="118"/>
      <c r="E829" s="119"/>
      <c r="F829" s="119"/>
      <c r="G829" s="119"/>
      <c r="H829" s="119"/>
      <c r="I829" s="119"/>
      <c r="J829" s="119"/>
      <c r="K829" s="116"/>
      <c r="L829" s="120"/>
      <c r="M829" s="121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spans="1:26" ht="17.25" customHeight="1">
      <c r="A830" s="3"/>
      <c r="B830" s="116"/>
      <c r="C830" s="117"/>
      <c r="D830" s="118"/>
      <c r="E830" s="119"/>
      <c r="F830" s="119"/>
      <c r="G830" s="119"/>
      <c r="H830" s="119"/>
      <c r="I830" s="119"/>
      <c r="J830" s="119"/>
      <c r="K830" s="116"/>
      <c r="L830" s="120"/>
      <c r="M830" s="121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spans="1:26" ht="17.25" customHeight="1">
      <c r="A831" s="3"/>
      <c r="B831" s="116"/>
      <c r="C831" s="117"/>
      <c r="D831" s="118"/>
      <c r="E831" s="119"/>
      <c r="F831" s="119"/>
      <c r="G831" s="119"/>
      <c r="H831" s="119"/>
      <c r="I831" s="119"/>
      <c r="J831" s="119"/>
      <c r="K831" s="116"/>
      <c r="L831" s="120"/>
      <c r="M831" s="121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spans="1:26" ht="17.25" customHeight="1">
      <c r="A832" s="3"/>
      <c r="B832" s="116"/>
      <c r="C832" s="117"/>
      <c r="D832" s="118"/>
      <c r="E832" s="119"/>
      <c r="F832" s="119"/>
      <c r="G832" s="119"/>
      <c r="H832" s="119"/>
      <c r="I832" s="119"/>
      <c r="J832" s="119"/>
      <c r="K832" s="116"/>
      <c r="L832" s="120"/>
      <c r="M832" s="121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spans="1:26" ht="17.25" customHeight="1">
      <c r="A833" s="3"/>
      <c r="B833" s="116"/>
      <c r="C833" s="117"/>
      <c r="D833" s="118"/>
      <c r="E833" s="119"/>
      <c r="F833" s="119"/>
      <c r="G833" s="119"/>
      <c r="H833" s="119"/>
      <c r="I833" s="119"/>
      <c r="J833" s="119"/>
      <c r="K833" s="116"/>
      <c r="L833" s="120"/>
      <c r="M833" s="121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spans="1:26" ht="17.25" customHeight="1">
      <c r="A834" s="3"/>
      <c r="B834" s="116"/>
      <c r="C834" s="117"/>
      <c r="D834" s="118"/>
      <c r="E834" s="119"/>
      <c r="F834" s="119"/>
      <c r="G834" s="119"/>
      <c r="H834" s="119"/>
      <c r="I834" s="119"/>
      <c r="J834" s="119"/>
      <c r="K834" s="116"/>
      <c r="L834" s="120"/>
      <c r="M834" s="121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spans="1:26" ht="17.25" customHeight="1">
      <c r="A835" s="3"/>
      <c r="B835" s="116"/>
      <c r="C835" s="117"/>
      <c r="D835" s="118"/>
      <c r="E835" s="119"/>
      <c r="F835" s="119"/>
      <c r="G835" s="119"/>
      <c r="H835" s="119"/>
      <c r="I835" s="119"/>
      <c r="J835" s="119"/>
      <c r="K835" s="116"/>
      <c r="L835" s="120"/>
      <c r="M835" s="121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spans="1:26" ht="17.25" customHeight="1">
      <c r="A836" s="3"/>
      <c r="B836" s="116"/>
      <c r="C836" s="117"/>
      <c r="D836" s="118"/>
      <c r="E836" s="119"/>
      <c r="F836" s="119"/>
      <c r="G836" s="119"/>
      <c r="H836" s="119"/>
      <c r="I836" s="119"/>
      <c r="J836" s="119"/>
      <c r="K836" s="116"/>
      <c r="L836" s="120"/>
      <c r="M836" s="121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spans="1:26" ht="17.25" customHeight="1">
      <c r="A837" s="3"/>
      <c r="B837" s="116"/>
      <c r="C837" s="117"/>
      <c r="D837" s="118"/>
      <c r="E837" s="119"/>
      <c r="F837" s="119"/>
      <c r="G837" s="119"/>
      <c r="H837" s="119"/>
      <c r="I837" s="119"/>
      <c r="J837" s="119"/>
      <c r="K837" s="116"/>
      <c r="L837" s="120"/>
      <c r="M837" s="121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spans="1:26" ht="17.25" customHeight="1">
      <c r="A838" s="3"/>
      <c r="B838" s="116"/>
      <c r="C838" s="117"/>
      <c r="D838" s="118"/>
      <c r="E838" s="119"/>
      <c r="F838" s="119"/>
      <c r="G838" s="119"/>
      <c r="H838" s="119"/>
      <c r="I838" s="119"/>
      <c r="J838" s="119"/>
      <c r="K838" s="116"/>
      <c r="L838" s="120"/>
      <c r="M838" s="121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spans="1:26" ht="17.25" customHeight="1">
      <c r="A839" s="3"/>
      <c r="B839" s="116"/>
      <c r="C839" s="117"/>
      <c r="D839" s="118"/>
      <c r="E839" s="119"/>
      <c r="F839" s="119"/>
      <c r="G839" s="119"/>
      <c r="H839" s="119"/>
      <c r="I839" s="119"/>
      <c r="J839" s="119"/>
      <c r="K839" s="116"/>
      <c r="L839" s="120"/>
      <c r="M839" s="121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spans="1:26" ht="17.25" customHeight="1">
      <c r="A840" s="3"/>
      <c r="B840" s="116"/>
      <c r="C840" s="117"/>
      <c r="D840" s="118"/>
      <c r="E840" s="119"/>
      <c r="F840" s="119"/>
      <c r="G840" s="119"/>
      <c r="H840" s="119"/>
      <c r="I840" s="119"/>
      <c r="J840" s="119"/>
      <c r="K840" s="116"/>
      <c r="L840" s="120"/>
      <c r="M840" s="121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spans="1:26" ht="17.25" customHeight="1">
      <c r="A841" s="3"/>
      <c r="B841" s="116"/>
      <c r="C841" s="117"/>
      <c r="D841" s="118"/>
      <c r="E841" s="119"/>
      <c r="F841" s="119"/>
      <c r="G841" s="119"/>
      <c r="H841" s="119"/>
      <c r="I841" s="119"/>
      <c r="J841" s="119"/>
      <c r="K841" s="116"/>
      <c r="L841" s="120"/>
      <c r="M841" s="121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spans="1:26" ht="17.25" customHeight="1">
      <c r="A842" s="3"/>
      <c r="B842" s="116"/>
      <c r="C842" s="117"/>
      <c r="D842" s="118"/>
      <c r="E842" s="119"/>
      <c r="F842" s="119"/>
      <c r="G842" s="119"/>
      <c r="H842" s="119"/>
      <c r="I842" s="119"/>
      <c r="J842" s="119"/>
      <c r="K842" s="116"/>
      <c r="L842" s="120"/>
      <c r="M842" s="121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spans="1:26" ht="17.25" customHeight="1">
      <c r="A843" s="3"/>
      <c r="B843" s="116"/>
      <c r="C843" s="117"/>
      <c r="D843" s="118"/>
      <c r="E843" s="119"/>
      <c r="F843" s="119"/>
      <c r="G843" s="119"/>
      <c r="H843" s="119"/>
      <c r="I843" s="119"/>
      <c r="J843" s="119"/>
      <c r="K843" s="116"/>
      <c r="L843" s="120"/>
      <c r="M843" s="121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spans="1:26" ht="17.25" customHeight="1">
      <c r="A844" s="3"/>
      <c r="B844" s="116"/>
      <c r="C844" s="117"/>
      <c r="D844" s="118"/>
      <c r="E844" s="119"/>
      <c r="F844" s="119"/>
      <c r="G844" s="119"/>
      <c r="H844" s="119"/>
      <c r="I844" s="119"/>
      <c r="J844" s="119"/>
      <c r="K844" s="116"/>
      <c r="L844" s="120"/>
      <c r="M844" s="121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spans="1:26" ht="17.25" customHeight="1">
      <c r="A845" s="3"/>
      <c r="B845" s="116"/>
      <c r="C845" s="117"/>
      <c r="D845" s="118"/>
      <c r="E845" s="119"/>
      <c r="F845" s="119"/>
      <c r="G845" s="119"/>
      <c r="H845" s="119"/>
      <c r="I845" s="119"/>
      <c r="J845" s="119"/>
      <c r="K845" s="116"/>
      <c r="L845" s="120"/>
      <c r="M845" s="121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spans="1:26" ht="17.25" customHeight="1">
      <c r="A846" s="3"/>
      <c r="B846" s="116"/>
      <c r="C846" s="117"/>
      <c r="D846" s="118"/>
      <c r="E846" s="119"/>
      <c r="F846" s="119"/>
      <c r="G846" s="119"/>
      <c r="H846" s="119"/>
      <c r="I846" s="119"/>
      <c r="J846" s="119"/>
      <c r="K846" s="116"/>
      <c r="L846" s="120"/>
      <c r="M846" s="121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spans="1:26" ht="17.25" customHeight="1">
      <c r="A847" s="3"/>
      <c r="B847" s="116"/>
      <c r="C847" s="117"/>
      <c r="D847" s="118"/>
      <c r="E847" s="119"/>
      <c r="F847" s="119"/>
      <c r="G847" s="119"/>
      <c r="H847" s="119"/>
      <c r="I847" s="119"/>
      <c r="J847" s="119"/>
      <c r="K847" s="116"/>
      <c r="L847" s="120"/>
      <c r="M847" s="121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spans="1:26" ht="17.25" customHeight="1">
      <c r="A848" s="3"/>
      <c r="B848" s="116"/>
      <c r="C848" s="117"/>
      <c r="D848" s="118"/>
      <c r="E848" s="119"/>
      <c r="F848" s="119"/>
      <c r="G848" s="119"/>
      <c r="H848" s="119"/>
      <c r="I848" s="119"/>
      <c r="J848" s="119"/>
      <c r="K848" s="116"/>
      <c r="L848" s="120"/>
      <c r="M848" s="121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spans="1:26" ht="17.25" customHeight="1">
      <c r="A849" s="3"/>
      <c r="B849" s="116"/>
      <c r="C849" s="117"/>
      <c r="D849" s="118"/>
      <c r="E849" s="119"/>
      <c r="F849" s="119"/>
      <c r="G849" s="119"/>
      <c r="H849" s="119"/>
      <c r="I849" s="119"/>
      <c r="J849" s="119"/>
      <c r="K849" s="116"/>
      <c r="L849" s="120"/>
      <c r="M849" s="121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spans="1:26" ht="17.25" customHeight="1">
      <c r="A850" s="3"/>
      <c r="B850" s="116"/>
      <c r="C850" s="117"/>
      <c r="D850" s="118"/>
      <c r="E850" s="119"/>
      <c r="F850" s="119"/>
      <c r="G850" s="119"/>
      <c r="H850" s="119"/>
      <c r="I850" s="119"/>
      <c r="J850" s="119"/>
      <c r="K850" s="116"/>
      <c r="L850" s="120"/>
      <c r="M850" s="121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spans="1:26" ht="17.25" customHeight="1">
      <c r="A851" s="3"/>
      <c r="B851" s="116"/>
      <c r="C851" s="117"/>
      <c r="D851" s="118"/>
      <c r="E851" s="119"/>
      <c r="F851" s="119"/>
      <c r="G851" s="119"/>
      <c r="H851" s="119"/>
      <c r="I851" s="119"/>
      <c r="J851" s="119"/>
      <c r="K851" s="116"/>
      <c r="L851" s="120"/>
      <c r="M851" s="121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spans="1:26" ht="17.25" customHeight="1">
      <c r="A852" s="3"/>
      <c r="B852" s="116"/>
      <c r="C852" s="117"/>
      <c r="D852" s="118"/>
      <c r="E852" s="119"/>
      <c r="F852" s="119"/>
      <c r="G852" s="119"/>
      <c r="H852" s="119"/>
      <c r="I852" s="119"/>
      <c r="J852" s="119"/>
      <c r="K852" s="116"/>
      <c r="L852" s="120"/>
      <c r="M852" s="121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spans="1:26" ht="17.25" customHeight="1">
      <c r="A853" s="3"/>
      <c r="B853" s="116"/>
      <c r="C853" s="117"/>
      <c r="D853" s="118"/>
      <c r="E853" s="119"/>
      <c r="F853" s="119"/>
      <c r="G853" s="119"/>
      <c r="H853" s="119"/>
      <c r="I853" s="119"/>
      <c r="J853" s="119"/>
      <c r="K853" s="116"/>
      <c r="L853" s="120"/>
      <c r="M853" s="121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spans="1:26" ht="17.25" customHeight="1">
      <c r="A854" s="3"/>
      <c r="B854" s="116"/>
      <c r="C854" s="117"/>
      <c r="D854" s="118"/>
      <c r="E854" s="119"/>
      <c r="F854" s="119"/>
      <c r="G854" s="119"/>
      <c r="H854" s="119"/>
      <c r="I854" s="119"/>
      <c r="J854" s="119"/>
      <c r="K854" s="116"/>
      <c r="L854" s="120"/>
      <c r="M854" s="121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spans="1:26" ht="17.25" customHeight="1">
      <c r="A855" s="3"/>
      <c r="B855" s="116"/>
      <c r="C855" s="117"/>
      <c r="D855" s="118"/>
      <c r="E855" s="119"/>
      <c r="F855" s="119"/>
      <c r="G855" s="119"/>
      <c r="H855" s="119"/>
      <c r="I855" s="119"/>
      <c r="J855" s="119"/>
      <c r="K855" s="116"/>
      <c r="L855" s="120"/>
      <c r="M855" s="121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spans="1:26" ht="17.25" customHeight="1">
      <c r="A856" s="3"/>
      <c r="B856" s="116"/>
      <c r="C856" s="117"/>
      <c r="D856" s="118"/>
      <c r="E856" s="119"/>
      <c r="F856" s="119"/>
      <c r="G856" s="119"/>
      <c r="H856" s="119"/>
      <c r="I856" s="119"/>
      <c r="J856" s="119"/>
      <c r="K856" s="116"/>
      <c r="L856" s="120"/>
      <c r="M856" s="121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spans="1:26" ht="17.25" customHeight="1">
      <c r="A857" s="3"/>
      <c r="B857" s="116"/>
      <c r="C857" s="117"/>
      <c r="D857" s="118"/>
      <c r="E857" s="119"/>
      <c r="F857" s="119"/>
      <c r="G857" s="119"/>
      <c r="H857" s="119"/>
      <c r="I857" s="119"/>
      <c r="J857" s="119"/>
      <c r="K857" s="116"/>
      <c r="L857" s="120"/>
      <c r="M857" s="121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spans="1:26" ht="17.25" customHeight="1">
      <c r="A858" s="3"/>
      <c r="B858" s="116"/>
      <c r="C858" s="117"/>
      <c r="D858" s="118"/>
      <c r="E858" s="119"/>
      <c r="F858" s="119"/>
      <c r="G858" s="119"/>
      <c r="H858" s="119"/>
      <c r="I858" s="119"/>
      <c r="J858" s="119"/>
      <c r="K858" s="116"/>
      <c r="L858" s="120"/>
      <c r="M858" s="121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spans="1:26" ht="17.25" customHeight="1">
      <c r="A859" s="3"/>
      <c r="B859" s="116"/>
      <c r="C859" s="117"/>
      <c r="D859" s="118"/>
      <c r="E859" s="119"/>
      <c r="F859" s="119"/>
      <c r="G859" s="119"/>
      <c r="H859" s="119"/>
      <c r="I859" s="119"/>
      <c r="J859" s="119"/>
      <c r="K859" s="116"/>
      <c r="L859" s="120"/>
      <c r="M859" s="121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spans="1:26" ht="17.25" customHeight="1">
      <c r="A860" s="3"/>
      <c r="B860" s="116"/>
      <c r="C860" s="117"/>
      <c r="D860" s="118"/>
      <c r="E860" s="119"/>
      <c r="F860" s="119"/>
      <c r="G860" s="119"/>
      <c r="H860" s="119"/>
      <c r="I860" s="119"/>
      <c r="J860" s="119"/>
      <c r="K860" s="116"/>
      <c r="L860" s="120"/>
      <c r="M860" s="121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spans="1:26" ht="17.25" customHeight="1">
      <c r="A861" s="3"/>
      <c r="B861" s="116"/>
      <c r="C861" s="117"/>
      <c r="D861" s="118"/>
      <c r="E861" s="119"/>
      <c r="F861" s="119"/>
      <c r="G861" s="119"/>
      <c r="H861" s="119"/>
      <c r="I861" s="119"/>
      <c r="J861" s="119"/>
      <c r="K861" s="116"/>
      <c r="L861" s="120"/>
      <c r="M861" s="121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spans="1:26" ht="17.25" customHeight="1">
      <c r="A862" s="3"/>
      <c r="B862" s="116"/>
      <c r="C862" s="117"/>
      <c r="D862" s="118"/>
      <c r="E862" s="119"/>
      <c r="F862" s="119"/>
      <c r="G862" s="119"/>
      <c r="H862" s="119"/>
      <c r="I862" s="119"/>
      <c r="J862" s="119"/>
      <c r="K862" s="116"/>
      <c r="L862" s="120"/>
      <c r="M862" s="121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spans="1:26" ht="17.25" customHeight="1">
      <c r="A863" s="3"/>
      <c r="B863" s="116"/>
      <c r="C863" s="117"/>
      <c r="D863" s="118"/>
      <c r="E863" s="119"/>
      <c r="F863" s="119"/>
      <c r="G863" s="119"/>
      <c r="H863" s="119"/>
      <c r="I863" s="119"/>
      <c r="J863" s="119"/>
      <c r="K863" s="116"/>
      <c r="L863" s="120"/>
      <c r="M863" s="121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spans="1:26" ht="17.25" customHeight="1">
      <c r="A864" s="3"/>
      <c r="B864" s="116"/>
      <c r="C864" s="117"/>
      <c r="D864" s="118"/>
      <c r="E864" s="119"/>
      <c r="F864" s="119"/>
      <c r="G864" s="119"/>
      <c r="H864" s="119"/>
      <c r="I864" s="119"/>
      <c r="J864" s="119"/>
      <c r="K864" s="116"/>
      <c r="L864" s="120"/>
      <c r="M864" s="121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spans="1:26" ht="17.25" customHeight="1">
      <c r="A865" s="3"/>
      <c r="B865" s="116"/>
      <c r="C865" s="117"/>
      <c r="D865" s="118"/>
      <c r="E865" s="119"/>
      <c r="F865" s="119"/>
      <c r="G865" s="119"/>
      <c r="H865" s="119"/>
      <c r="I865" s="119"/>
      <c r="J865" s="119"/>
      <c r="K865" s="116"/>
      <c r="L865" s="120"/>
      <c r="M865" s="121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spans="1:26" ht="17.25" customHeight="1">
      <c r="A866" s="3"/>
      <c r="B866" s="116"/>
      <c r="C866" s="117"/>
      <c r="D866" s="118"/>
      <c r="E866" s="119"/>
      <c r="F866" s="119"/>
      <c r="G866" s="119"/>
      <c r="H866" s="119"/>
      <c r="I866" s="119"/>
      <c r="J866" s="119"/>
      <c r="K866" s="116"/>
      <c r="L866" s="120"/>
      <c r="M866" s="121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spans="1:26" ht="17.25" customHeight="1">
      <c r="A867" s="3"/>
      <c r="B867" s="116"/>
      <c r="C867" s="117"/>
      <c r="D867" s="118"/>
      <c r="E867" s="119"/>
      <c r="F867" s="119"/>
      <c r="G867" s="119"/>
      <c r="H867" s="119"/>
      <c r="I867" s="119"/>
      <c r="J867" s="119"/>
      <c r="K867" s="116"/>
      <c r="L867" s="120"/>
      <c r="M867" s="121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spans="1:26" ht="17.25" customHeight="1">
      <c r="A868" s="3"/>
      <c r="B868" s="116"/>
      <c r="C868" s="117"/>
      <c r="D868" s="118"/>
      <c r="E868" s="119"/>
      <c r="F868" s="119"/>
      <c r="G868" s="119"/>
      <c r="H868" s="119"/>
      <c r="I868" s="119"/>
      <c r="J868" s="119"/>
      <c r="K868" s="116"/>
      <c r="L868" s="120"/>
      <c r="M868" s="121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spans="1:26" ht="17.25" customHeight="1">
      <c r="A869" s="3"/>
      <c r="B869" s="116"/>
      <c r="C869" s="117"/>
      <c r="D869" s="118"/>
      <c r="E869" s="119"/>
      <c r="F869" s="119"/>
      <c r="G869" s="119"/>
      <c r="H869" s="119"/>
      <c r="I869" s="119"/>
      <c r="J869" s="119"/>
      <c r="K869" s="116"/>
      <c r="L869" s="120"/>
      <c r="M869" s="121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spans="1:26" ht="17.25" customHeight="1">
      <c r="A870" s="3"/>
      <c r="B870" s="116"/>
      <c r="C870" s="117"/>
      <c r="D870" s="118"/>
      <c r="E870" s="119"/>
      <c r="F870" s="119"/>
      <c r="G870" s="119"/>
      <c r="H870" s="119"/>
      <c r="I870" s="119"/>
      <c r="J870" s="119"/>
      <c r="K870" s="116"/>
      <c r="L870" s="120"/>
      <c r="M870" s="121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spans="1:26" ht="17.25" customHeight="1">
      <c r="A871" s="3"/>
      <c r="B871" s="116"/>
      <c r="C871" s="117"/>
      <c r="D871" s="118"/>
      <c r="E871" s="119"/>
      <c r="F871" s="119"/>
      <c r="G871" s="119"/>
      <c r="H871" s="119"/>
      <c r="I871" s="119"/>
      <c r="J871" s="119"/>
      <c r="K871" s="116"/>
      <c r="L871" s="120"/>
      <c r="M871" s="121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spans="1:26" ht="17.25" customHeight="1">
      <c r="A872" s="3"/>
      <c r="B872" s="116"/>
      <c r="C872" s="117"/>
      <c r="D872" s="118"/>
      <c r="E872" s="119"/>
      <c r="F872" s="119"/>
      <c r="G872" s="119"/>
      <c r="H872" s="119"/>
      <c r="I872" s="119"/>
      <c r="J872" s="119"/>
      <c r="K872" s="116"/>
      <c r="L872" s="120"/>
      <c r="M872" s="121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spans="1:26" ht="17.25" customHeight="1">
      <c r="A873" s="3"/>
      <c r="B873" s="116"/>
      <c r="C873" s="117"/>
      <c r="D873" s="118"/>
      <c r="E873" s="119"/>
      <c r="F873" s="119"/>
      <c r="G873" s="119"/>
      <c r="H873" s="119"/>
      <c r="I873" s="119"/>
      <c r="J873" s="119"/>
      <c r="K873" s="116"/>
      <c r="L873" s="120"/>
      <c r="M873" s="121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spans="1:26" ht="17.25" customHeight="1">
      <c r="A874" s="3"/>
      <c r="B874" s="116"/>
      <c r="C874" s="117"/>
      <c r="D874" s="118"/>
      <c r="E874" s="119"/>
      <c r="F874" s="119"/>
      <c r="G874" s="119"/>
      <c r="H874" s="119"/>
      <c r="I874" s="119"/>
      <c r="J874" s="119"/>
      <c r="K874" s="116"/>
      <c r="L874" s="120"/>
      <c r="M874" s="121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spans="1:26" ht="17.25" customHeight="1">
      <c r="A875" s="3"/>
      <c r="B875" s="116"/>
      <c r="C875" s="117"/>
      <c r="D875" s="118"/>
      <c r="E875" s="119"/>
      <c r="F875" s="119"/>
      <c r="G875" s="119"/>
      <c r="H875" s="119"/>
      <c r="I875" s="119"/>
      <c r="J875" s="119"/>
      <c r="K875" s="116"/>
      <c r="L875" s="120"/>
      <c r="M875" s="121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spans="1:26" ht="17.25" customHeight="1">
      <c r="A876" s="3"/>
      <c r="B876" s="116"/>
      <c r="C876" s="117"/>
      <c r="D876" s="118"/>
      <c r="E876" s="119"/>
      <c r="F876" s="119"/>
      <c r="G876" s="119"/>
      <c r="H876" s="119"/>
      <c r="I876" s="119"/>
      <c r="J876" s="119"/>
      <c r="K876" s="116"/>
      <c r="L876" s="120"/>
      <c r="M876" s="121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spans="1:26" ht="17.25" customHeight="1">
      <c r="A877" s="3"/>
      <c r="B877" s="116"/>
      <c r="C877" s="117"/>
      <c r="D877" s="118"/>
      <c r="E877" s="119"/>
      <c r="F877" s="119"/>
      <c r="G877" s="119"/>
      <c r="H877" s="119"/>
      <c r="I877" s="119"/>
      <c r="J877" s="119"/>
      <c r="K877" s="116"/>
      <c r="L877" s="120"/>
      <c r="M877" s="121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spans="1:26" ht="17.25" customHeight="1">
      <c r="A878" s="3"/>
      <c r="B878" s="116"/>
      <c r="C878" s="117"/>
      <c r="D878" s="118"/>
      <c r="E878" s="119"/>
      <c r="F878" s="119"/>
      <c r="G878" s="119"/>
      <c r="H878" s="119"/>
      <c r="I878" s="119"/>
      <c r="J878" s="119"/>
      <c r="K878" s="116"/>
      <c r="L878" s="120"/>
      <c r="M878" s="121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spans="1:26" ht="17.25" customHeight="1">
      <c r="A879" s="3"/>
      <c r="B879" s="116"/>
      <c r="C879" s="117"/>
      <c r="D879" s="118"/>
      <c r="E879" s="119"/>
      <c r="F879" s="119"/>
      <c r="G879" s="119"/>
      <c r="H879" s="119"/>
      <c r="I879" s="119"/>
      <c r="J879" s="119"/>
      <c r="K879" s="116"/>
      <c r="L879" s="120"/>
      <c r="M879" s="121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spans="1:26" ht="17.25" customHeight="1">
      <c r="A880" s="3"/>
      <c r="B880" s="116"/>
      <c r="C880" s="117"/>
      <c r="D880" s="118"/>
      <c r="E880" s="119"/>
      <c r="F880" s="119"/>
      <c r="G880" s="119"/>
      <c r="H880" s="119"/>
      <c r="I880" s="119"/>
      <c r="J880" s="119"/>
      <c r="K880" s="116"/>
      <c r="L880" s="120"/>
      <c r="M880" s="121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spans="1:26" ht="17.25" customHeight="1">
      <c r="A881" s="3"/>
      <c r="B881" s="116"/>
      <c r="C881" s="117"/>
      <c r="D881" s="118"/>
      <c r="E881" s="119"/>
      <c r="F881" s="119"/>
      <c r="G881" s="119"/>
      <c r="H881" s="119"/>
      <c r="I881" s="119"/>
      <c r="J881" s="119"/>
      <c r="K881" s="116"/>
      <c r="L881" s="120"/>
      <c r="M881" s="121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spans="1:26" ht="17.25" customHeight="1">
      <c r="A882" s="3"/>
      <c r="B882" s="116"/>
      <c r="C882" s="117"/>
      <c r="D882" s="118"/>
      <c r="E882" s="119"/>
      <c r="F882" s="119"/>
      <c r="G882" s="119"/>
      <c r="H882" s="119"/>
      <c r="I882" s="119"/>
      <c r="J882" s="119"/>
      <c r="K882" s="116"/>
      <c r="L882" s="120"/>
      <c r="M882" s="121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spans="1:26" ht="17.25" customHeight="1">
      <c r="A883" s="3"/>
      <c r="B883" s="116"/>
      <c r="C883" s="117"/>
      <c r="D883" s="118"/>
      <c r="E883" s="119"/>
      <c r="F883" s="119"/>
      <c r="G883" s="119"/>
      <c r="H883" s="119"/>
      <c r="I883" s="119"/>
      <c r="J883" s="119"/>
      <c r="K883" s="116"/>
      <c r="L883" s="120"/>
      <c r="M883" s="121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spans="1:26" ht="17.25" customHeight="1">
      <c r="A884" s="3"/>
      <c r="B884" s="116"/>
      <c r="C884" s="117"/>
      <c r="D884" s="118"/>
      <c r="E884" s="119"/>
      <c r="F884" s="119"/>
      <c r="G884" s="119"/>
      <c r="H884" s="119"/>
      <c r="I884" s="119"/>
      <c r="J884" s="119"/>
      <c r="K884" s="116"/>
      <c r="L884" s="120"/>
      <c r="M884" s="121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spans="1:26" ht="17.25" customHeight="1">
      <c r="A885" s="3"/>
      <c r="B885" s="116"/>
      <c r="C885" s="117"/>
      <c r="D885" s="118"/>
      <c r="E885" s="119"/>
      <c r="F885" s="119"/>
      <c r="G885" s="119"/>
      <c r="H885" s="119"/>
      <c r="I885" s="119"/>
      <c r="J885" s="119"/>
      <c r="K885" s="116"/>
      <c r="L885" s="120"/>
      <c r="M885" s="121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spans="1:26" ht="17.25" customHeight="1">
      <c r="A886" s="3"/>
      <c r="B886" s="116"/>
      <c r="C886" s="117"/>
      <c r="D886" s="118"/>
      <c r="E886" s="119"/>
      <c r="F886" s="119"/>
      <c r="G886" s="119"/>
      <c r="H886" s="119"/>
      <c r="I886" s="119"/>
      <c r="J886" s="119"/>
      <c r="K886" s="116"/>
      <c r="L886" s="120"/>
      <c r="M886" s="121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spans="1:26" ht="17.25" customHeight="1">
      <c r="A887" s="3"/>
      <c r="B887" s="116"/>
      <c r="C887" s="117"/>
      <c r="D887" s="118"/>
      <c r="E887" s="119"/>
      <c r="F887" s="119"/>
      <c r="G887" s="119"/>
      <c r="H887" s="119"/>
      <c r="I887" s="119"/>
      <c r="J887" s="119"/>
      <c r="K887" s="116"/>
      <c r="L887" s="120"/>
      <c r="M887" s="121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spans="1:26" ht="17.25" customHeight="1">
      <c r="A888" s="3"/>
      <c r="B888" s="116"/>
      <c r="C888" s="117"/>
      <c r="D888" s="118"/>
      <c r="E888" s="119"/>
      <c r="F888" s="119"/>
      <c r="G888" s="119"/>
      <c r="H888" s="119"/>
      <c r="I888" s="119"/>
      <c r="J888" s="119"/>
      <c r="K888" s="116"/>
      <c r="L888" s="120"/>
      <c r="M888" s="121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spans="1:26" ht="17.25" customHeight="1">
      <c r="A889" s="3"/>
      <c r="B889" s="116"/>
      <c r="C889" s="117"/>
      <c r="D889" s="118"/>
      <c r="E889" s="119"/>
      <c r="F889" s="119"/>
      <c r="G889" s="119"/>
      <c r="H889" s="119"/>
      <c r="I889" s="119"/>
      <c r="J889" s="119"/>
      <c r="K889" s="116"/>
      <c r="L889" s="120"/>
      <c r="M889" s="121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spans="1:26" ht="17.25" customHeight="1">
      <c r="A890" s="3"/>
      <c r="B890" s="116"/>
      <c r="C890" s="117"/>
      <c r="D890" s="118"/>
      <c r="E890" s="119"/>
      <c r="F890" s="119"/>
      <c r="G890" s="119"/>
      <c r="H890" s="119"/>
      <c r="I890" s="119"/>
      <c r="J890" s="119"/>
      <c r="K890" s="116"/>
      <c r="L890" s="120"/>
      <c r="M890" s="121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spans="1:26" ht="17.25" customHeight="1">
      <c r="A891" s="3"/>
      <c r="B891" s="116"/>
      <c r="C891" s="117"/>
      <c r="D891" s="118"/>
      <c r="E891" s="119"/>
      <c r="F891" s="119"/>
      <c r="G891" s="119"/>
      <c r="H891" s="119"/>
      <c r="I891" s="119"/>
      <c r="J891" s="119"/>
      <c r="K891" s="116"/>
      <c r="L891" s="120"/>
      <c r="M891" s="121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spans="1:26" ht="17.25" customHeight="1">
      <c r="A892" s="3"/>
      <c r="B892" s="116"/>
      <c r="C892" s="117"/>
      <c r="D892" s="118"/>
      <c r="E892" s="119"/>
      <c r="F892" s="119"/>
      <c r="G892" s="119"/>
      <c r="H892" s="119"/>
      <c r="I892" s="119"/>
      <c r="J892" s="119"/>
      <c r="K892" s="116"/>
      <c r="L892" s="120"/>
      <c r="M892" s="121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spans="1:26" ht="17.25" customHeight="1">
      <c r="A893" s="3"/>
      <c r="B893" s="116"/>
      <c r="C893" s="117"/>
      <c r="D893" s="118"/>
      <c r="E893" s="119"/>
      <c r="F893" s="119"/>
      <c r="G893" s="119"/>
      <c r="H893" s="119"/>
      <c r="I893" s="119"/>
      <c r="J893" s="119"/>
      <c r="K893" s="116"/>
      <c r="L893" s="120"/>
      <c r="M893" s="121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spans="1:26" ht="17.25" customHeight="1">
      <c r="A894" s="3"/>
      <c r="B894" s="116"/>
      <c r="C894" s="117"/>
      <c r="D894" s="118"/>
      <c r="E894" s="119"/>
      <c r="F894" s="119"/>
      <c r="G894" s="119"/>
      <c r="H894" s="119"/>
      <c r="I894" s="119"/>
      <c r="J894" s="119"/>
      <c r="K894" s="116"/>
      <c r="L894" s="120"/>
      <c r="M894" s="121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spans="1:26" ht="17.25" customHeight="1">
      <c r="A895" s="3"/>
      <c r="B895" s="116"/>
      <c r="C895" s="117"/>
      <c r="D895" s="118"/>
      <c r="E895" s="119"/>
      <c r="F895" s="119"/>
      <c r="G895" s="119"/>
      <c r="H895" s="119"/>
      <c r="I895" s="119"/>
      <c r="J895" s="119"/>
      <c r="K895" s="116"/>
      <c r="L895" s="120"/>
      <c r="M895" s="121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spans="1:26" ht="17.25" customHeight="1">
      <c r="A896" s="3"/>
      <c r="B896" s="116"/>
      <c r="C896" s="117"/>
      <c r="D896" s="118"/>
      <c r="E896" s="119"/>
      <c r="F896" s="119"/>
      <c r="G896" s="119"/>
      <c r="H896" s="119"/>
      <c r="I896" s="119"/>
      <c r="J896" s="119"/>
      <c r="K896" s="116"/>
      <c r="L896" s="120"/>
      <c r="M896" s="121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spans="1:26" ht="17.25" customHeight="1">
      <c r="A897" s="3"/>
      <c r="B897" s="116"/>
      <c r="C897" s="117"/>
      <c r="D897" s="118"/>
      <c r="E897" s="119"/>
      <c r="F897" s="119"/>
      <c r="G897" s="119"/>
      <c r="H897" s="119"/>
      <c r="I897" s="119"/>
      <c r="J897" s="119"/>
      <c r="K897" s="116"/>
      <c r="L897" s="120"/>
      <c r="M897" s="121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spans="1:26" ht="17.25" customHeight="1">
      <c r="A898" s="3"/>
      <c r="B898" s="116"/>
      <c r="C898" s="117"/>
      <c r="D898" s="118"/>
      <c r="E898" s="119"/>
      <c r="F898" s="119"/>
      <c r="G898" s="119"/>
      <c r="H898" s="119"/>
      <c r="I898" s="119"/>
      <c r="J898" s="119"/>
      <c r="K898" s="116"/>
      <c r="L898" s="120"/>
      <c r="M898" s="121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spans="1:26" ht="17.25" customHeight="1">
      <c r="A899" s="3"/>
      <c r="B899" s="116"/>
      <c r="C899" s="117"/>
      <c r="D899" s="118"/>
      <c r="E899" s="119"/>
      <c r="F899" s="119"/>
      <c r="G899" s="119"/>
      <c r="H899" s="119"/>
      <c r="I899" s="119"/>
      <c r="J899" s="119"/>
      <c r="K899" s="116"/>
      <c r="L899" s="120"/>
      <c r="M899" s="121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spans="1:26" ht="17.25" customHeight="1">
      <c r="A900" s="3"/>
      <c r="B900" s="116"/>
      <c r="C900" s="117"/>
      <c r="D900" s="118"/>
      <c r="E900" s="119"/>
      <c r="F900" s="119"/>
      <c r="G900" s="119"/>
      <c r="H900" s="119"/>
      <c r="I900" s="119"/>
      <c r="J900" s="119"/>
      <c r="K900" s="116"/>
      <c r="L900" s="120"/>
      <c r="M900" s="121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spans="1:26" ht="17.25" customHeight="1">
      <c r="A901" s="3"/>
      <c r="B901" s="116"/>
      <c r="C901" s="117"/>
      <c r="D901" s="118"/>
      <c r="E901" s="119"/>
      <c r="F901" s="119"/>
      <c r="G901" s="119"/>
      <c r="H901" s="119"/>
      <c r="I901" s="119"/>
      <c r="J901" s="119"/>
      <c r="K901" s="116"/>
      <c r="L901" s="120"/>
      <c r="M901" s="121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spans="1:26" ht="17.25" customHeight="1">
      <c r="A902" s="3"/>
      <c r="B902" s="116"/>
      <c r="C902" s="117"/>
      <c r="D902" s="118"/>
      <c r="E902" s="119"/>
      <c r="F902" s="119"/>
      <c r="G902" s="119"/>
      <c r="H902" s="119"/>
      <c r="I902" s="119"/>
      <c r="J902" s="119"/>
      <c r="K902" s="116"/>
      <c r="L902" s="120"/>
      <c r="M902" s="121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spans="1:26" ht="17.25" customHeight="1">
      <c r="A903" s="3"/>
      <c r="B903" s="116"/>
      <c r="C903" s="117"/>
      <c r="D903" s="118"/>
      <c r="E903" s="119"/>
      <c r="F903" s="119"/>
      <c r="G903" s="119"/>
      <c r="H903" s="119"/>
      <c r="I903" s="119"/>
      <c r="J903" s="119"/>
      <c r="K903" s="116"/>
      <c r="L903" s="120"/>
      <c r="M903" s="121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spans="1:26" ht="17.25" customHeight="1">
      <c r="A904" s="3"/>
      <c r="B904" s="116"/>
      <c r="C904" s="117"/>
      <c r="D904" s="118"/>
      <c r="E904" s="119"/>
      <c r="F904" s="119"/>
      <c r="G904" s="119"/>
      <c r="H904" s="119"/>
      <c r="I904" s="119"/>
      <c r="J904" s="119"/>
      <c r="K904" s="116"/>
      <c r="L904" s="120"/>
      <c r="M904" s="121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spans="1:26" ht="17.25" customHeight="1">
      <c r="A905" s="3"/>
      <c r="B905" s="116"/>
      <c r="C905" s="117"/>
      <c r="D905" s="118"/>
      <c r="E905" s="119"/>
      <c r="F905" s="119"/>
      <c r="G905" s="119"/>
      <c r="H905" s="119"/>
      <c r="I905" s="119"/>
      <c r="J905" s="119"/>
      <c r="K905" s="116"/>
      <c r="L905" s="120"/>
      <c r="M905" s="121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spans="1:26" ht="17.25" customHeight="1">
      <c r="A906" s="3"/>
      <c r="B906" s="116"/>
      <c r="C906" s="117"/>
      <c r="D906" s="118"/>
      <c r="E906" s="119"/>
      <c r="F906" s="119"/>
      <c r="G906" s="119"/>
      <c r="H906" s="119"/>
      <c r="I906" s="119"/>
      <c r="J906" s="119"/>
      <c r="K906" s="116"/>
      <c r="L906" s="120"/>
      <c r="M906" s="121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spans="1:26" ht="17.25" customHeight="1">
      <c r="A907" s="3"/>
      <c r="B907" s="116"/>
      <c r="C907" s="117"/>
      <c r="D907" s="118"/>
      <c r="E907" s="119"/>
      <c r="F907" s="119"/>
      <c r="G907" s="119"/>
      <c r="H907" s="119"/>
      <c r="I907" s="119"/>
      <c r="J907" s="119"/>
      <c r="K907" s="116"/>
      <c r="L907" s="120"/>
      <c r="M907" s="121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spans="1:26" ht="17.25" customHeight="1">
      <c r="A908" s="3"/>
      <c r="B908" s="116"/>
      <c r="C908" s="117"/>
      <c r="D908" s="118"/>
      <c r="E908" s="119"/>
      <c r="F908" s="119"/>
      <c r="G908" s="119"/>
      <c r="H908" s="119"/>
      <c r="I908" s="119"/>
      <c r="J908" s="119"/>
      <c r="K908" s="116"/>
      <c r="L908" s="120"/>
      <c r="M908" s="121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spans="1:26" ht="17.25" customHeight="1">
      <c r="A909" s="3"/>
      <c r="B909" s="116"/>
      <c r="C909" s="117"/>
      <c r="D909" s="118"/>
      <c r="E909" s="119"/>
      <c r="F909" s="119"/>
      <c r="G909" s="119"/>
      <c r="H909" s="119"/>
      <c r="I909" s="119"/>
      <c r="J909" s="119"/>
      <c r="K909" s="116"/>
      <c r="L909" s="120"/>
      <c r="M909" s="121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spans="1:26" ht="17.25" customHeight="1">
      <c r="A910" s="3"/>
      <c r="B910" s="116"/>
      <c r="C910" s="117"/>
      <c r="D910" s="118"/>
      <c r="E910" s="119"/>
      <c r="F910" s="119"/>
      <c r="G910" s="119"/>
      <c r="H910" s="119"/>
      <c r="I910" s="119"/>
      <c r="J910" s="119"/>
      <c r="K910" s="116"/>
      <c r="L910" s="120"/>
      <c r="M910" s="121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spans="1:26" ht="17.25" customHeight="1">
      <c r="A911" s="3"/>
      <c r="B911" s="116"/>
      <c r="C911" s="117"/>
      <c r="D911" s="118"/>
      <c r="E911" s="119"/>
      <c r="F911" s="119"/>
      <c r="G911" s="119"/>
      <c r="H911" s="119"/>
      <c r="I911" s="119"/>
      <c r="J911" s="119"/>
      <c r="K911" s="116"/>
      <c r="L911" s="120"/>
      <c r="M911" s="121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spans="1:26" ht="17.25" customHeight="1">
      <c r="A912" s="3"/>
      <c r="B912" s="116"/>
      <c r="C912" s="117"/>
      <c r="D912" s="118"/>
      <c r="E912" s="119"/>
      <c r="F912" s="119"/>
      <c r="G912" s="119"/>
      <c r="H912" s="119"/>
      <c r="I912" s="119"/>
      <c r="J912" s="119"/>
      <c r="K912" s="116"/>
      <c r="L912" s="120"/>
      <c r="M912" s="121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spans="1:26" ht="17.25" customHeight="1">
      <c r="A913" s="3"/>
      <c r="B913" s="116"/>
      <c r="C913" s="117"/>
      <c r="D913" s="118"/>
      <c r="E913" s="119"/>
      <c r="F913" s="119"/>
      <c r="G913" s="119"/>
      <c r="H913" s="119"/>
      <c r="I913" s="119"/>
      <c r="J913" s="119"/>
      <c r="K913" s="116"/>
      <c r="L913" s="120"/>
      <c r="M913" s="121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spans="1:26" ht="17.25" customHeight="1">
      <c r="A914" s="3"/>
      <c r="B914" s="116"/>
      <c r="C914" s="117"/>
      <c r="D914" s="118"/>
      <c r="E914" s="119"/>
      <c r="F914" s="119"/>
      <c r="G914" s="119"/>
      <c r="H914" s="119"/>
      <c r="I914" s="119"/>
      <c r="J914" s="119"/>
      <c r="K914" s="116"/>
      <c r="L914" s="120"/>
      <c r="M914" s="121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spans="1:26" ht="17.25" customHeight="1">
      <c r="A915" s="3"/>
      <c r="B915" s="116"/>
      <c r="C915" s="117"/>
      <c r="D915" s="118"/>
      <c r="E915" s="119"/>
      <c r="F915" s="119"/>
      <c r="G915" s="119"/>
      <c r="H915" s="119"/>
      <c r="I915" s="119"/>
      <c r="J915" s="119"/>
      <c r="K915" s="116"/>
      <c r="L915" s="120"/>
      <c r="M915" s="121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spans="1:26" ht="17.25" customHeight="1">
      <c r="A916" s="3"/>
      <c r="B916" s="116"/>
      <c r="C916" s="117"/>
      <c r="D916" s="118"/>
      <c r="E916" s="119"/>
      <c r="F916" s="119"/>
      <c r="G916" s="119"/>
      <c r="H916" s="119"/>
      <c r="I916" s="119"/>
      <c r="J916" s="119"/>
      <c r="K916" s="116"/>
      <c r="L916" s="120"/>
      <c r="M916" s="121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spans="1:26" ht="17.25" customHeight="1">
      <c r="A917" s="3"/>
      <c r="B917" s="116"/>
      <c r="C917" s="117"/>
      <c r="D917" s="118"/>
      <c r="E917" s="119"/>
      <c r="F917" s="119"/>
      <c r="G917" s="119"/>
      <c r="H917" s="119"/>
      <c r="I917" s="119"/>
      <c r="J917" s="119"/>
      <c r="K917" s="116"/>
      <c r="L917" s="120"/>
      <c r="M917" s="121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spans="1:26" ht="17.25" customHeight="1">
      <c r="A918" s="3"/>
      <c r="B918" s="116"/>
      <c r="C918" s="117"/>
      <c r="D918" s="118"/>
      <c r="E918" s="119"/>
      <c r="F918" s="119"/>
      <c r="G918" s="119"/>
      <c r="H918" s="119"/>
      <c r="I918" s="119"/>
      <c r="J918" s="119"/>
      <c r="K918" s="116"/>
      <c r="L918" s="120"/>
      <c r="M918" s="121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spans="1:26" ht="17.25" customHeight="1">
      <c r="A919" s="3"/>
      <c r="B919" s="116"/>
      <c r="C919" s="117"/>
      <c r="D919" s="118"/>
      <c r="E919" s="119"/>
      <c r="F919" s="119"/>
      <c r="G919" s="119"/>
      <c r="H919" s="119"/>
      <c r="I919" s="119"/>
      <c r="J919" s="119"/>
      <c r="K919" s="116"/>
      <c r="L919" s="120"/>
      <c r="M919" s="121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spans="1:26" ht="17.25" customHeight="1">
      <c r="A920" s="3"/>
      <c r="B920" s="116"/>
      <c r="C920" s="117"/>
      <c r="D920" s="118"/>
      <c r="E920" s="119"/>
      <c r="F920" s="119"/>
      <c r="G920" s="119"/>
      <c r="H920" s="119"/>
      <c r="I920" s="119"/>
      <c r="J920" s="119"/>
      <c r="K920" s="116"/>
      <c r="L920" s="120"/>
      <c r="M920" s="121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spans="1:26" ht="17.25" customHeight="1">
      <c r="A921" s="3"/>
      <c r="B921" s="116"/>
      <c r="C921" s="117"/>
      <c r="D921" s="118"/>
      <c r="E921" s="119"/>
      <c r="F921" s="119"/>
      <c r="G921" s="119"/>
      <c r="H921" s="119"/>
      <c r="I921" s="119"/>
      <c r="J921" s="119"/>
      <c r="K921" s="116"/>
      <c r="L921" s="120"/>
      <c r="M921" s="121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spans="1:26" ht="17.25" customHeight="1">
      <c r="A922" s="3"/>
      <c r="B922" s="116"/>
      <c r="C922" s="117"/>
      <c r="D922" s="118"/>
      <c r="E922" s="119"/>
      <c r="F922" s="119"/>
      <c r="G922" s="119"/>
      <c r="H922" s="119"/>
      <c r="I922" s="119"/>
      <c r="J922" s="119"/>
      <c r="K922" s="116"/>
      <c r="L922" s="120"/>
      <c r="M922" s="121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spans="1:26" ht="17.25" customHeight="1">
      <c r="A923" s="3"/>
      <c r="B923" s="116"/>
      <c r="C923" s="117"/>
      <c r="D923" s="118"/>
      <c r="E923" s="119"/>
      <c r="F923" s="119"/>
      <c r="G923" s="119"/>
      <c r="H923" s="119"/>
      <c r="I923" s="119"/>
      <c r="J923" s="119"/>
      <c r="K923" s="116"/>
      <c r="L923" s="120"/>
      <c r="M923" s="121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spans="1:26" ht="17.25" customHeight="1">
      <c r="A924" s="3"/>
      <c r="B924" s="116"/>
      <c r="C924" s="117"/>
      <c r="D924" s="118"/>
      <c r="E924" s="119"/>
      <c r="F924" s="119"/>
      <c r="G924" s="119"/>
      <c r="H924" s="119"/>
      <c r="I924" s="119"/>
      <c r="J924" s="119"/>
      <c r="K924" s="116"/>
      <c r="L924" s="120"/>
      <c r="M924" s="121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spans="1:26" ht="17.25" customHeight="1">
      <c r="A925" s="3"/>
      <c r="B925" s="116"/>
      <c r="C925" s="117"/>
      <c r="D925" s="118"/>
      <c r="E925" s="119"/>
      <c r="F925" s="119"/>
      <c r="G925" s="119"/>
      <c r="H925" s="119"/>
      <c r="I925" s="119"/>
      <c r="J925" s="119"/>
      <c r="K925" s="116"/>
      <c r="L925" s="120"/>
      <c r="M925" s="121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spans="1:26" ht="17.25" customHeight="1">
      <c r="A926" s="3"/>
      <c r="B926" s="116"/>
      <c r="C926" s="117"/>
      <c r="D926" s="118"/>
      <c r="E926" s="119"/>
      <c r="F926" s="119"/>
      <c r="G926" s="119"/>
      <c r="H926" s="119"/>
      <c r="I926" s="119"/>
      <c r="J926" s="119"/>
      <c r="K926" s="116"/>
      <c r="L926" s="120"/>
      <c r="M926" s="121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spans="1:26" ht="17.25" customHeight="1">
      <c r="A927" s="3"/>
      <c r="B927" s="116"/>
      <c r="C927" s="117"/>
      <c r="D927" s="118"/>
      <c r="E927" s="119"/>
      <c r="F927" s="119"/>
      <c r="G927" s="119"/>
      <c r="H927" s="119"/>
      <c r="I927" s="119"/>
      <c r="J927" s="119"/>
      <c r="K927" s="116"/>
      <c r="L927" s="120"/>
      <c r="M927" s="121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spans="1:26" ht="17.25" customHeight="1">
      <c r="A928" s="3"/>
      <c r="B928" s="116"/>
      <c r="C928" s="117"/>
      <c r="D928" s="118"/>
      <c r="E928" s="119"/>
      <c r="F928" s="119"/>
      <c r="G928" s="119"/>
      <c r="H928" s="119"/>
      <c r="I928" s="119"/>
      <c r="J928" s="119"/>
      <c r="K928" s="116"/>
      <c r="L928" s="120"/>
      <c r="M928" s="121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spans="1:26" ht="17.25" customHeight="1">
      <c r="A929" s="3"/>
      <c r="B929" s="116"/>
      <c r="C929" s="117"/>
      <c r="D929" s="118"/>
      <c r="E929" s="119"/>
      <c r="F929" s="119"/>
      <c r="G929" s="119"/>
      <c r="H929" s="119"/>
      <c r="I929" s="119"/>
      <c r="J929" s="119"/>
      <c r="K929" s="116"/>
      <c r="L929" s="120"/>
      <c r="M929" s="121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spans="1:26" ht="17.25" customHeight="1">
      <c r="A930" s="3"/>
      <c r="B930" s="116"/>
      <c r="C930" s="117"/>
      <c r="D930" s="118"/>
      <c r="E930" s="119"/>
      <c r="F930" s="119"/>
      <c r="G930" s="119"/>
      <c r="H930" s="119"/>
      <c r="I930" s="119"/>
      <c r="J930" s="119"/>
      <c r="K930" s="116"/>
      <c r="L930" s="120"/>
      <c r="M930" s="121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spans="1:26" ht="17.25" customHeight="1">
      <c r="A931" s="3"/>
      <c r="B931" s="116"/>
      <c r="C931" s="117"/>
      <c r="D931" s="118"/>
      <c r="E931" s="119"/>
      <c r="F931" s="119"/>
      <c r="G931" s="119"/>
      <c r="H931" s="119"/>
      <c r="I931" s="119"/>
      <c r="J931" s="119"/>
      <c r="K931" s="116"/>
      <c r="L931" s="120"/>
      <c r="M931" s="121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spans="1:26" ht="17.25" customHeight="1">
      <c r="A932" s="3"/>
      <c r="B932" s="116"/>
      <c r="C932" s="117"/>
      <c r="D932" s="118"/>
      <c r="E932" s="119"/>
      <c r="F932" s="119"/>
      <c r="G932" s="119"/>
      <c r="H932" s="119"/>
      <c r="I932" s="119"/>
      <c r="J932" s="119"/>
      <c r="K932" s="116"/>
      <c r="L932" s="120"/>
      <c r="M932" s="121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spans="1:26" ht="17.25" customHeight="1">
      <c r="A933" s="3"/>
      <c r="B933" s="116"/>
      <c r="C933" s="117"/>
      <c r="D933" s="118"/>
      <c r="E933" s="119"/>
      <c r="F933" s="119"/>
      <c r="G933" s="119"/>
      <c r="H933" s="119"/>
      <c r="I933" s="119"/>
      <c r="J933" s="119"/>
      <c r="K933" s="116"/>
      <c r="L933" s="120"/>
      <c r="M933" s="121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spans="1:26" ht="17.25" customHeight="1">
      <c r="A934" s="3"/>
      <c r="B934" s="116"/>
      <c r="C934" s="117"/>
      <c r="D934" s="118"/>
      <c r="E934" s="119"/>
      <c r="F934" s="119"/>
      <c r="G934" s="119"/>
      <c r="H934" s="119"/>
      <c r="I934" s="119"/>
      <c r="J934" s="119"/>
      <c r="K934" s="116"/>
      <c r="L934" s="120"/>
      <c r="M934" s="121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spans="1:26" ht="17.25" customHeight="1">
      <c r="A935" s="3"/>
      <c r="B935" s="116"/>
      <c r="C935" s="117"/>
      <c r="D935" s="118"/>
      <c r="E935" s="119"/>
      <c r="F935" s="119"/>
      <c r="G935" s="119"/>
      <c r="H935" s="119"/>
      <c r="I935" s="119"/>
      <c r="J935" s="119"/>
      <c r="K935" s="116"/>
      <c r="L935" s="120"/>
      <c r="M935" s="121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spans="1:26" ht="17.25" customHeight="1">
      <c r="A936" s="3"/>
      <c r="B936" s="116"/>
      <c r="C936" s="117"/>
      <c r="D936" s="118"/>
      <c r="E936" s="119"/>
      <c r="F936" s="119"/>
      <c r="G936" s="119"/>
      <c r="H936" s="119"/>
      <c r="I936" s="119"/>
      <c r="J936" s="119"/>
      <c r="K936" s="116"/>
      <c r="L936" s="120"/>
      <c r="M936" s="121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spans="1:26" ht="17.25" customHeight="1">
      <c r="A937" s="3"/>
      <c r="B937" s="116"/>
      <c r="C937" s="117"/>
      <c r="D937" s="118"/>
      <c r="E937" s="119"/>
      <c r="F937" s="119"/>
      <c r="G937" s="119"/>
      <c r="H937" s="119"/>
      <c r="I937" s="119"/>
      <c r="J937" s="119"/>
      <c r="K937" s="116"/>
      <c r="L937" s="120"/>
      <c r="M937" s="121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spans="1:26" ht="17.25" customHeight="1">
      <c r="A938" s="3"/>
      <c r="B938" s="116"/>
      <c r="C938" s="117"/>
      <c r="D938" s="118"/>
      <c r="E938" s="119"/>
      <c r="F938" s="119"/>
      <c r="G938" s="119"/>
      <c r="H938" s="119"/>
      <c r="I938" s="119"/>
      <c r="J938" s="119"/>
      <c r="K938" s="116"/>
      <c r="L938" s="120"/>
      <c r="M938" s="121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spans="1:26" ht="17.25" customHeight="1">
      <c r="A939" s="3"/>
      <c r="B939" s="116"/>
      <c r="C939" s="117"/>
      <c r="D939" s="118"/>
      <c r="E939" s="119"/>
      <c r="F939" s="119"/>
      <c r="G939" s="119"/>
      <c r="H939" s="119"/>
      <c r="I939" s="119"/>
      <c r="J939" s="119"/>
      <c r="K939" s="116"/>
      <c r="L939" s="120"/>
      <c r="M939" s="121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spans="1:26" ht="17.25" customHeight="1">
      <c r="A940" s="3"/>
      <c r="B940" s="116"/>
      <c r="C940" s="117"/>
      <c r="D940" s="118"/>
      <c r="E940" s="119"/>
      <c r="F940" s="119"/>
      <c r="G940" s="119"/>
      <c r="H940" s="119"/>
      <c r="I940" s="119"/>
      <c r="J940" s="119"/>
      <c r="K940" s="116"/>
      <c r="L940" s="120"/>
      <c r="M940" s="121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spans="1:26" ht="17.25" customHeight="1">
      <c r="A941" s="3"/>
      <c r="B941" s="116"/>
      <c r="C941" s="117"/>
      <c r="D941" s="118"/>
      <c r="E941" s="119"/>
      <c r="F941" s="119"/>
      <c r="G941" s="119"/>
      <c r="H941" s="119"/>
      <c r="I941" s="119"/>
      <c r="J941" s="119"/>
      <c r="K941" s="116"/>
      <c r="L941" s="120"/>
      <c r="M941" s="121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spans="1:26" ht="17.25" customHeight="1">
      <c r="A942" s="3"/>
      <c r="B942" s="116"/>
      <c r="C942" s="117"/>
      <c r="D942" s="118"/>
      <c r="E942" s="119"/>
      <c r="F942" s="119"/>
      <c r="G942" s="119"/>
      <c r="H942" s="119"/>
      <c r="I942" s="119"/>
      <c r="J942" s="119"/>
      <c r="K942" s="116"/>
      <c r="L942" s="120"/>
      <c r="M942" s="121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spans="1:26" ht="17.25" customHeight="1">
      <c r="A943" s="3"/>
      <c r="B943" s="116"/>
      <c r="C943" s="117"/>
      <c r="D943" s="118"/>
      <c r="E943" s="119"/>
      <c r="F943" s="119"/>
      <c r="G943" s="119"/>
      <c r="H943" s="119"/>
      <c r="I943" s="119"/>
      <c r="J943" s="119"/>
      <c r="K943" s="116"/>
      <c r="L943" s="120"/>
      <c r="M943" s="121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spans="1:26" ht="17.25" customHeight="1">
      <c r="A944" s="3"/>
      <c r="B944" s="116"/>
      <c r="C944" s="117"/>
      <c r="D944" s="118"/>
      <c r="E944" s="119"/>
      <c r="F944" s="119"/>
      <c r="G944" s="119"/>
      <c r="H944" s="119"/>
      <c r="I944" s="119"/>
      <c r="J944" s="119"/>
      <c r="K944" s="116"/>
      <c r="L944" s="120"/>
      <c r="M944" s="121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spans="1:26" ht="17.25" customHeight="1">
      <c r="A945" s="3"/>
      <c r="B945" s="116"/>
      <c r="C945" s="117"/>
      <c r="D945" s="118"/>
      <c r="E945" s="119"/>
      <c r="F945" s="119"/>
      <c r="G945" s="119"/>
      <c r="H945" s="119"/>
      <c r="I945" s="119"/>
      <c r="J945" s="119"/>
      <c r="K945" s="116"/>
      <c r="L945" s="120"/>
      <c r="M945" s="121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spans="1:26" ht="17.25" customHeight="1">
      <c r="A946" s="3"/>
      <c r="B946" s="116"/>
      <c r="C946" s="117"/>
      <c r="D946" s="118"/>
      <c r="E946" s="119"/>
      <c r="F946" s="119"/>
      <c r="G946" s="119"/>
      <c r="H946" s="119"/>
      <c r="I946" s="119"/>
      <c r="J946" s="119"/>
      <c r="K946" s="116"/>
      <c r="L946" s="120"/>
      <c r="M946" s="121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spans="1:26" ht="17.25" customHeight="1">
      <c r="A947" s="3"/>
      <c r="B947" s="116"/>
      <c r="C947" s="117"/>
      <c r="D947" s="118"/>
      <c r="E947" s="119"/>
      <c r="F947" s="119"/>
      <c r="G947" s="119"/>
      <c r="H947" s="119"/>
      <c r="I947" s="119"/>
      <c r="J947" s="119"/>
      <c r="K947" s="116"/>
      <c r="L947" s="120"/>
      <c r="M947" s="121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spans="1:26" ht="17.25" customHeight="1">
      <c r="A948" s="3"/>
      <c r="B948" s="116"/>
      <c r="C948" s="117"/>
      <c r="D948" s="118"/>
      <c r="E948" s="119"/>
      <c r="F948" s="119"/>
      <c r="G948" s="119"/>
      <c r="H948" s="119"/>
      <c r="I948" s="119"/>
      <c r="J948" s="119"/>
      <c r="K948" s="116"/>
      <c r="L948" s="120"/>
      <c r="M948" s="121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spans="1:26" ht="17.25" customHeight="1">
      <c r="A949" s="3"/>
      <c r="B949" s="116"/>
      <c r="C949" s="117"/>
      <c r="D949" s="118"/>
      <c r="E949" s="119"/>
      <c r="F949" s="119"/>
      <c r="G949" s="119"/>
      <c r="H949" s="119"/>
      <c r="I949" s="119"/>
      <c r="J949" s="119"/>
      <c r="K949" s="116"/>
      <c r="L949" s="120"/>
      <c r="M949" s="121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spans="1:26" ht="17.25" customHeight="1">
      <c r="A950" s="3"/>
      <c r="B950" s="116"/>
      <c r="C950" s="117"/>
      <c r="D950" s="118"/>
      <c r="E950" s="119"/>
      <c r="F950" s="119"/>
      <c r="G950" s="119"/>
      <c r="H950" s="119"/>
      <c r="I950" s="119"/>
      <c r="J950" s="119"/>
      <c r="K950" s="116"/>
      <c r="L950" s="120"/>
      <c r="M950" s="121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spans="1:26" ht="17.25" customHeight="1">
      <c r="A951" s="3"/>
      <c r="B951" s="116"/>
      <c r="C951" s="117"/>
      <c r="D951" s="118"/>
      <c r="E951" s="119"/>
      <c r="F951" s="119"/>
      <c r="G951" s="119"/>
      <c r="H951" s="119"/>
      <c r="I951" s="119"/>
      <c r="J951" s="119"/>
      <c r="K951" s="116"/>
      <c r="L951" s="120"/>
      <c r="M951" s="121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spans="1:26" ht="17.25" customHeight="1">
      <c r="A952" s="3"/>
      <c r="B952" s="116"/>
      <c r="C952" s="117"/>
      <c r="D952" s="118"/>
      <c r="E952" s="119"/>
      <c r="F952" s="119"/>
      <c r="G952" s="119"/>
      <c r="H952" s="119"/>
      <c r="I952" s="119"/>
      <c r="J952" s="119"/>
      <c r="K952" s="116"/>
      <c r="L952" s="120"/>
      <c r="M952" s="121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spans="1:26" ht="17.25" customHeight="1">
      <c r="A953" s="3"/>
      <c r="B953" s="116"/>
      <c r="C953" s="117"/>
      <c r="D953" s="118"/>
      <c r="E953" s="119"/>
      <c r="F953" s="119"/>
      <c r="G953" s="119"/>
      <c r="H953" s="119"/>
      <c r="I953" s="119"/>
      <c r="J953" s="119"/>
      <c r="K953" s="116"/>
      <c r="L953" s="120"/>
      <c r="M953" s="121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spans="1:26" ht="17.25" customHeight="1">
      <c r="A954" s="3"/>
      <c r="B954" s="116"/>
      <c r="C954" s="117"/>
      <c r="D954" s="118"/>
      <c r="E954" s="119"/>
      <c r="F954" s="119"/>
      <c r="G954" s="119"/>
      <c r="H954" s="119"/>
      <c r="I954" s="119"/>
      <c r="J954" s="119"/>
      <c r="K954" s="116"/>
      <c r="L954" s="120"/>
      <c r="M954" s="121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spans="1:26" ht="17.25" customHeight="1">
      <c r="A955" s="3"/>
      <c r="B955" s="116"/>
      <c r="C955" s="117"/>
      <c r="D955" s="118"/>
      <c r="E955" s="119"/>
      <c r="F955" s="119"/>
      <c r="G955" s="119"/>
      <c r="H955" s="119"/>
      <c r="I955" s="119"/>
      <c r="J955" s="119"/>
      <c r="K955" s="116"/>
      <c r="L955" s="120"/>
      <c r="M955" s="121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spans="1:26" ht="17.25" customHeight="1">
      <c r="A956" s="3"/>
      <c r="B956" s="116"/>
      <c r="C956" s="117"/>
      <c r="D956" s="118"/>
      <c r="E956" s="119"/>
      <c r="F956" s="119"/>
      <c r="G956" s="119"/>
      <c r="H956" s="119"/>
      <c r="I956" s="119"/>
      <c r="J956" s="119"/>
      <c r="K956" s="116"/>
      <c r="L956" s="120"/>
      <c r="M956" s="121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spans="1:26" ht="17.25" customHeight="1">
      <c r="A957" s="3"/>
      <c r="B957" s="116"/>
      <c r="C957" s="117"/>
      <c r="D957" s="118"/>
      <c r="E957" s="119"/>
      <c r="F957" s="119"/>
      <c r="G957" s="119"/>
      <c r="H957" s="119"/>
      <c r="I957" s="119"/>
      <c r="J957" s="119"/>
      <c r="K957" s="116"/>
      <c r="L957" s="120"/>
      <c r="M957" s="121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spans="1:26" ht="17.25" customHeight="1">
      <c r="A958" s="3"/>
      <c r="B958" s="116"/>
      <c r="C958" s="117"/>
      <c r="D958" s="118"/>
      <c r="E958" s="119"/>
      <c r="F958" s="119"/>
      <c r="G958" s="119"/>
      <c r="H958" s="119"/>
      <c r="I958" s="119"/>
      <c r="J958" s="119"/>
      <c r="K958" s="116"/>
      <c r="L958" s="120"/>
      <c r="M958" s="121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spans="1:26" ht="17.25" customHeight="1">
      <c r="A959" s="3"/>
      <c r="B959" s="116"/>
      <c r="C959" s="117"/>
      <c r="D959" s="118"/>
      <c r="E959" s="119"/>
      <c r="F959" s="119"/>
      <c r="G959" s="119"/>
      <c r="H959" s="119"/>
      <c r="I959" s="119"/>
      <c r="J959" s="119"/>
      <c r="K959" s="116"/>
      <c r="L959" s="120"/>
      <c r="M959" s="121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spans="1:26" ht="17.25" customHeight="1">
      <c r="A960" s="3"/>
      <c r="B960" s="116"/>
      <c r="C960" s="117"/>
      <c r="D960" s="118"/>
      <c r="E960" s="119"/>
      <c r="F960" s="119"/>
      <c r="G960" s="119"/>
      <c r="H960" s="119"/>
      <c r="I960" s="119"/>
      <c r="J960" s="119"/>
      <c r="K960" s="116"/>
      <c r="L960" s="120"/>
      <c r="M960" s="121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spans="1:26" ht="17.25" customHeight="1">
      <c r="A961" s="3"/>
      <c r="B961" s="116"/>
      <c r="C961" s="117"/>
      <c r="D961" s="118"/>
      <c r="E961" s="119"/>
      <c r="F961" s="119"/>
      <c r="G961" s="119"/>
      <c r="H961" s="119"/>
      <c r="I961" s="119"/>
      <c r="J961" s="119"/>
      <c r="K961" s="116"/>
      <c r="L961" s="120"/>
      <c r="M961" s="121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spans="1:26" ht="17.25" customHeight="1">
      <c r="A962" s="3"/>
      <c r="B962" s="116"/>
      <c r="C962" s="117"/>
      <c r="D962" s="118"/>
      <c r="E962" s="119"/>
      <c r="F962" s="119"/>
      <c r="G962" s="119"/>
      <c r="H962" s="119"/>
      <c r="I962" s="119"/>
      <c r="J962" s="119"/>
      <c r="K962" s="116"/>
      <c r="L962" s="120"/>
      <c r="M962" s="121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spans="1:26" ht="17.25" customHeight="1">
      <c r="A963" s="3"/>
      <c r="B963" s="116"/>
      <c r="C963" s="117"/>
      <c r="D963" s="118"/>
      <c r="E963" s="119"/>
      <c r="F963" s="119"/>
      <c r="G963" s="119"/>
      <c r="H963" s="119"/>
      <c r="I963" s="119"/>
      <c r="J963" s="119"/>
      <c r="K963" s="116"/>
      <c r="L963" s="120"/>
      <c r="M963" s="121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spans="1:26" ht="17.25" customHeight="1">
      <c r="A964" s="3"/>
      <c r="B964" s="116"/>
      <c r="C964" s="117"/>
      <c r="D964" s="118"/>
      <c r="E964" s="119"/>
      <c r="F964" s="119"/>
      <c r="G964" s="119"/>
      <c r="H964" s="119"/>
      <c r="I964" s="119"/>
      <c r="J964" s="119"/>
      <c r="K964" s="116"/>
      <c r="L964" s="120"/>
      <c r="M964" s="121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spans="1:26" ht="17.25" customHeight="1">
      <c r="A965" s="3"/>
      <c r="B965" s="116"/>
      <c r="C965" s="117"/>
      <c r="D965" s="118"/>
      <c r="E965" s="119"/>
      <c r="F965" s="119"/>
      <c r="G965" s="119"/>
      <c r="H965" s="119"/>
      <c r="I965" s="119"/>
      <c r="J965" s="119"/>
      <c r="K965" s="116"/>
      <c r="L965" s="120"/>
      <c r="M965" s="121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spans="1:26" ht="17.25" customHeight="1">
      <c r="A966" s="3"/>
      <c r="B966" s="116"/>
      <c r="C966" s="117"/>
      <c r="D966" s="118"/>
      <c r="E966" s="119"/>
      <c r="F966" s="119"/>
      <c r="G966" s="119"/>
      <c r="H966" s="119"/>
      <c r="I966" s="119"/>
      <c r="J966" s="119"/>
      <c r="K966" s="116"/>
      <c r="L966" s="120"/>
      <c r="M966" s="121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spans="1:26" ht="17.25" customHeight="1">
      <c r="A967" s="3"/>
      <c r="B967" s="116"/>
      <c r="C967" s="117"/>
      <c r="D967" s="118"/>
      <c r="E967" s="119"/>
      <c r="F967" s="119"/>
      <c r="G967" s="119"/>
      <c r="H967" s="119"/>
      <c r="I967" s="119"/>
      <c r="J967" s="119"/>
      <c r="K967" s="116"/>
      <c r="L967" s="120"/>
      <c r="M967" s="121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spans="1:26" ht="17.25" customHeight="1">
      <c r="A968" s="3"/>
      <c r="B968" s="116"/>
      <c r="C968" s="117"/>
      <c r="D968" s="118"/>
      <c r="E968" s="119"/>
      <c r="F968" s="119"/>
      <c r="G968" s="119"/>
      <c r="H968" s="119"/>
      <c r="I968" s="119"/>
      <c r="J968" s="119"/>
      <c r="K968" s="116"/>
      <c r="L968" s="120"/>
      <c r="M968" s="121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spans="1:26" ht="17.25" customHeight="1">
      <c r="A969" s="3"/>
      <c r="B969" s="116"/>
      <c r="C969" s="117"/>
      <c r="D969" s="118"/>
      <c r="E969" s="119"/>
      <c r="F969" s="119"/>
      <c r="G969" s="119"/>
      <c r="H969" s="119"/>
      <c r="I969" s="119"/>
      <c r="J969" s="119"/>
      <c r="K969" s="116"/>
      <c r="L969" s="120"/>
      <c r="M969" s="121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spans="1:26" ht="17.25" customHeight="1">
      <c r="A970" s="3"/>
      <c r="B970" s="116"/>
      <c r="C970" s="117"/>
      <c r="D970" s="118"/>
      <c r="E970" s="119"/>
      <c r="F970" s="119"/>
      <c r="G970" s="119"/>
      <c r="H970" s="119"/>
      <c r="I970" s="119"/>
      <c r="J970" s="119"/>
      <c r="K970" s="116"/>
      <c r="L970" s="120"/>
      <c r="M970" s="121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spans="1:26" ht="17.25" customHeight="1">
      <c r="A971" s="3"/>
      <c r="B971" s="116"/>
      <c r="C971" s="117"/>
      <c r="D971" s="118"/>
      <c r="E971" s="119"/>
      <c r="F971" s="119"/>
      <c r="G971" s="119"/>
      <c r="H971" s="119"/>
      <c r="I971" s="119"/>
      <c r="J971" s="119"/>
      <c r="K971" s="116"/>
      <c r="L971" s="120"/>
      <c r="M971" s="121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spans="1:26" ht="17.25" customHeight="1">
      <c r="A972" s="3"/>
      <c r="B972" s="116"/>
      <c r="C972" s="117"/>
      <c r="D972" s="118"/>
      <c r="E972" s="119"/>
      <c r="F972" s="119"/>
      <c r="G972" s="119"/>
      <c r="H972" s="119"/>
      <c r="I972" s="119"/>
      <c r="J972" s="119"/>
      <c r="K972" s="116"/>
      <c r="L972" s="120"/>
      <c r="M972" s="121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spans="1:26" ht="17.25" customHeight="1">
      <c r="A973" s="3"/>
      <c r="B973" s="116"/>
      <c r="C973" s="117"/>
      <c r="D973" s="118"/>
      <c r="E973" s="119"/>
      <c r="F973" s="119"/>
      <c r="G973" s="119"/>
      <c r="H973" s="119"/>
      <c r="I973" s="119"/>
      <c r="J973" s="119"/>
      <c r="K973" s="116"/>
      <c r="L973" s="120"/>
      <c r="M973" s="121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spans="1:26" ht="17.25" customHeight="1">
      <c r="A974" s="3"/>
      <c r="B974" s="116"/>
      <c r="C974" s="117"/>
      <c r="D974" s="118"/>
      <c r="E974" s="119"/>
      <c r="F974" s="119"/>
      <c r="G974" s="119"/>
      <c r="H974" s="119"/>
      <c r="I974" s="119"/>
      <c r="J974" s="119"/>
      <c r="K974" s="116"/>
      <c r="L974" s="120"/>
      <c r="M974" s="121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spans="1:26" ht="17.25" customHeight="1">
      <c r="A975" s="3"/>
      <c r="B975" s="116"/>
      <c r="C975" s="117"/>
      <c r="D975" s="118"/>
      <c r="E975" s="119"/>
      <c r="F975" s="119"/>
      <c r="G975" s="119"/>
      <c r="H975" s="119"/>
      <c r="I975" s="119"/>
      <c r="J975" s="119"/>
      <c r="K975" s="116"/>
      <c r="L975" s="120"/>
      <c r="M975" s="121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spans="1:26" ht="17.25" customHeight="1">
      <c r="A976" s="3"/>
      <c r="B976" s="116"/>
      <c r="C976" s="117"/>
      <c r="D976" s="118"/>
      <c r="E976" s="119"/>
      <c r="F976" s="119"/>
      <c r="G976" s="119"/>
      <c r="H976" s="119"/>
      <c r="I976" s="119"/>
      <c r="J976" s="119"/>
      <c r="K976" s="116"/>
      <c r="L976" s="120"/>
      <c r="M976" s="121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spans="1:26" ht="17.25" customHeight="1">
      <c r="A977" s="3"/>
      <c r="B977" s="116"/>
      <c r="C977" s="117"/>
      <c r="D977" s="118"/>
      <c r="E977" s="119"/>
      <c r="F977" s="119"/>
      <c r="G977" s="119"/>
      <c r="H977" s="119"/>
      <c r="I977" s="119"/>
      <c r="J977" s="119"/>
      <c r="K977" s="116"/>
      <c r="L977" s="120"/>
      <c r="M977" s="121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spans="1:26" ht="17.25" customHeight="1">
      <c r="A978" s="3"/>
      <c r="B978" s="116"/>
      <c r="C978" s="117"/>
      <c r="D978" s="118"/>
      <c r="E978" s="119"/>
      <c r="F978" s="119"/>
      <c r="G978" s="119"/>
      <c r="H978" s="119"/>
      <c r="I978" s="119"/>
      <c r="J978" s="119"/>
      <c r="K978" s="116"/>
      <c r="L978" s="120"/>
      <c r="M978" s="121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spans="1:26" ht="17.25" customHeight="1">
      <c r="A979" s="3"/>
      <c r="B979" s="116"/>
      <c r="C979" s="117"/>
      <c r="D979" s="118"/>
      <c r="E979" s="119"/>
      <c r="F979" s="119"/>
      <c r="G979" s="119"/>
      <c r="H979" s="119"/>
      <c r="I979" s="119"/>
      <c r="J979" s="119"/>
      <c r="K979" s="116"/>
      <c r="L979" s="120"/>
      <c r="M979" s="121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spans="1:26" ht="17.25" customHeight="1">
      <c r="A980" s="3"/>
      <c r="B980" s="116"/>
      <c r="C980" s="117"/>
      <c r="D980" s="118"/>
      <c r="E980" s="119"/>
      <c r="F980" s="119"/>
      <c r="G980" s="119"/>
      <c r="H980" s="119"/>
      <c r="I980" s="119"/>
      <c r="J980" s="119"/>
      <c r="K980" s="116"/>
      <c r="L980" s="120"/>
      <c r="M980" s="121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spans="1:26" ht="17.25" customHeight="1">
      <c r="A981" s="3"/>
      <c r="B981" s="116"/>
      <c r="C981" s="117"/>
      <c r="D981" s="118"/>
      <c r="E981" s="119"/>
      <c r="F981" s="119"/>
      <c r="G981" s="119"/>
      <c r="H981" s="119"/>
      <c r="I981" s="119"/>
      <c r="J981" s="119"/>
      <c r="K981" s="116"/>
      <c r="L981" s="120"/>
      <c r="M981" s="121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spans="1:26" ht="17.25" customHeight="1">
      <c r="A982" s="3"/>
      <c r="B982" s="116"/>
      <c r="C982" s="117"/>
      <c r="D982" s="118"/>
      <c r="E982" s="119"/>
      <c r="F982" s="119"/>
      <c r="G982" s="119"/>
      <c r="H982" s="119"/>
      <c r="I982" s="119"/>
      <c r="J982" s="119"/>
      <c r="K982" s="116"/>
      <c r="L982" s="120"/>
      <c r="M982" s="121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spans="1:26" ht="17.25" customHeight="1">
      <c r="A983" s="3"/>
      <c r="B983" s="116"/>
      <c r="C983" s="117"/>
      <c r="D983" s="118"/>
      <c r="E983" s="119"/>
      <c r="F983" s="119"/>
      <c r="G983" s="119"/>
      <c r="H983" s="119"/>
      <c r="I983" s="119"/>
      <c r="J983" s="119"/>
      <c r="K983" s="116"/>
      <c r="L983" s="120"/>
      <c r="M983" s="121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spans="1:26" ht="17.25" customHeight="1">
      <c r="A984" s="3"/>
      <c r="B984" s="116"/>
      <c r="C984" s="117"/>
      <c r="D984" s="118"/>
      <c r="E984" s="119"/>
      <c r="F984" s="119"/>
      <c r="G984" s="119"/>
      <c r="H984" s="119"/>
      <c r="I984" s="119"/>
      <c r="J984" s="119"/>
      <c r="K984" s="116"/>
      <c r="L984" s="120"/>
      <c r="M984" s="121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spans="1:26" ht="17.25" customHeight="1">
      <c r="A985" s="3"/>
      <c r="B985" s="116"/>
      <c r="C985" s="117"/>
      <c r="D985" s="118"/>
      <c r="E985" s="119"/>
      <c r="F985" s="119"/>
      <c r="G985" s="119"/>
      <c r="H985" s="119"/>
      <c r="I985" s="119"/>
      <c r="J985" s="119"/>
      <c r="K985" s="116"/>
      <c r="L985" s="120"/>
      <c r="M985" s="121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spans="1:26" ht="17.25" customHeight="1">
      <c r="A986" s="3"/>
      <c r="B986" s="116"/>
      <c r="C986" s="117"/>
      <c r="D986" s="118"/>
      <c r="E986" s="119"/>
      <c r="F986" s="119"/>
      <c r="G986" s="119"/>
      <c r="H986" s="119"/>
      <c r="I986" s="119"/>
      <c r="J986" s="119"/>
      <c r="K986" s="116"/>
      <c r="L986" s="120"/>
      <c r="M986" s="121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spans="1:26" ht="17.25" customHeight="1">
      <c r="A987" s="3"/>
      <c r="B987" s="116"/>
      <c r="C987" s="117"/>
      <c r="D987" s="118"/>
      <c r="E987" s="119"/>
      <c r="F987" s="119"/>
      <c r="G987" s="119"/>
      <c r="H987" s="119"/>
      <c r="I987" s="119"/>
      <c r="J987" s="119"/>
      <c r="K987" s="116"/>
      <c r="L987" s="120"/>
      <c r="M987" s="121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spans="1:26" ht="17.25" customHeight="1">
      <c r="A988" s="3"/>
      <c r="B988" s="116"/>
      <c r="C988" s="117"/>
      <c r="D988" s="118"/>
      <c r="E988" s="119"/>
      <c r="F988" s="119"/>
      <c r="G988" s="119"/>
      <c r="H988" s="119"/>
      <c r="I988" s="119"/>
      <c r="J988" s="119"/>
      <c r="K988" s="116"/>
      <c r="L988" s="120"/>
      <c r="M988" s="121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spans="1:26" ht="17.25" customHeight="1">
      <c r="A989" s="3"/>
      <c r="B989" s="116"/>
      <c r="C989" s="117"/>
      <c r="D989" s="118"/>
      <c r="E989" s="119"/>
      <c r="F989" s="119"/>
      <c r="G989" s="119"/>
      <c r="H989" s="119"/>
      <c r="I989" s="119"/>
      <c r="J989" s="119"/>
      <c r="K989" s="116"/>
      <c r="L989" s="120"/>
      <c r="M989" s="121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spans="1:26" ht="17.25" customHeight="1">
      <c r="A990" s="3"/>
      <c r="B990" s="116"/>
      <c r="C990" s="117"/>
      <c r="D990" s="118"/>
      <c r="E990" s="119"/>
      <c r="F990" s="119"/>
      <c r="G990" s="119"/>
      <c r="H990" s="119"/>
      <c r="I990" s="119"/>
      <c r="J990" s="119"/>
      <c r="K990" s="116"/>
      <c r="L990" s="120"/>
      <c r="M990" s="121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spans="1:26" ht="17.25" customHeight="1">
      <c r="A991" s="3"/>
      <c r="B991" s="116"/>
      <c r="C991" s="117"/>
      <c r="D991" s="118"/>
      <c r="E991" s="119"/>
      <c r="F991" s="119"/>
      <c r="G991" s="119"/>
      <c r="H991" s="119"/>
      <c r="I991" s="119"/>
      <c r="J991" s="119"/>
      <c r="K991" s="116"/>
      <c r="L991" s="120"/>
      <c r="M991" s="121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spans="1:26" ht="17.25" customHeight="1">
      <c r="A992" s="3"/>
      <c r="B992" s="116"/>
      <c r="C992" s="117"/>
      <c r="D992" s="118"/>
      <c r="E992" s="119"/>
      <c r="F992" s="119"/>
      <c r="G992" s="119"/>
      <c r="H992" s="119"/>
      <c r="I992" s="119"/>
      <c r="J992" s="119"/>
      <c r="K992" s="116"/>
      <c r="L992" s="120"/>
      <c r="M992" s="121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spans="1:26" ht="17.25" customHeight="1">
      <c r="A993" s="3"/>
      <c r="B993" s="116"/>
      <c r="C993" s="117"/>
      <c r="D993" s="118"/>
      <c r="E993" s="119"/>
      <c r="F993" s="119"/>
      <c r="G993" s="119"/>
      <c r="H993" s="119"/>
      <c r="I993" s="119"/>
      <c r="J993" s="119"/>
      <c r="K993" s="116"/>
      <c r="L993" s="120"/>
      <c r="M993" s="121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spans="1:26" ht="17.25" customHeight="1">
      <c r="A994" s="3"/>
      <c r="B994" s="116"/>
      <c r="C994" s="117"/>
      <c r="D994" s="118"/>
      <c r="E994" s="119"/>
      <c r="F994" s="119"/>
      <c r="G994" s="119"/>
      <c r="H994" s="119"/>
      <c r="I994" s="119"/>
      <c r="J994" s="119"/>
      <c r="K994" s="116"/>
      <c r="L994" s="120"/>
      <c r="M994" s="121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spans="1:26" ht="17.25" customHeight="1">
      <c r="A995" s="3"/>
      <c r="B995" s="116"/>
      <c r="C995" s="117"/>
      <c r="D995" s="118"/>
      <c r="E995" s="119"/>
      <c r="F995" s="119"/>
      <c r="G995" s="119"/>
      <c r="H995" s="119"/>
      <c r="I995" s="119"/>
      <c r="J995" s="119"/>
      <c r="K995" s="116"/>
      <c r="L995" s="120"/>
      <c r="M995" s="121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spans="1:26" ht="17.25" customHeight="1">
      <c r="A996" s="3"/>
      <c r="B996" s="116"/>
      <c r="C996" s="117"/>
      <c r="D996" s="118"/>
      <c r="E996" s="119"/>
      <c r="F996" s="119"/>
      <c r="G996" s="119"/>
      <c r="H996" s="119"/>
      <c r="I996" s="119"/>
      <c r="J996" s="119"/>
      <c r="K996" s="116"/>
      <c r="L996" s="120"/>
      <c r="M996" s="121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spans="1:26" ht="17.25" customHeight="1">
      <c r="A997" s="3"/>
      <c r="B997" s="116"/>
      <c r="C997" s="117"/>
      <c r="D997" s="118"/>
      <c r="E997" s="119"/>
      <c r="F997" s="119"/>
      <c r="G997" s="119"/>
      <c r="H997" s="119"/>
      <c r="I997" s="119"/>
      <c r="J997" s="119"/>
      <c r="K997" s="116"/>
      <c r="L997" s="120"/>
      <c r="M997" s="121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spans="1:26" ht="17.25" customHeight="1">
      <c r="A998" s="3"/>
      <c r="B998" s="116"/>
      <c r="C998" s="117"/>
      <c r="D998" s="118"/>
      <c r="E998" s="119"/>
      <c r="F998" s="119"/>
      <c r="G998" s="119"/>
      <c r="H998" s="119"/>
      <c r="I998" s="119"/>
      <c r="J998" s="119"/>
      <c r="K998" s="116"/>
      <c r="L998" s="120"/>
      <c r="M998" s="121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spans="1:26" ht="17.25" customHeight="1">
      <c r="A999" s="3"/>
      <c r="B999" s="116"/>
      <c r="C999" s="117"/>
      <c r="D999" s="118"/>
      <c r="E999" s="119"/>
      <c r="F999" s="119"/>
      <c r="G999" s="119"/>
      <c r="H999" s="119"/>
      <c r="I999" s="119"/>
      <c r="J999" s="119"/>
      <c r="K999" s="116"/>
      <c r="L999" s="120"/>
      <c r="M999" s="121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spans="1:26" ht="17.25" customHeight="1">
      <c r="A1000" s="3"/>
      <c r="B1000" s="116"/>
      <c r="C1000" s="117"/>
      <c r="D1000" s="118"/>
      <c r="E1000" s="119"/>
      <c r="F1000" s="119"/>
      <c r="G1000" s="119"/>
      <c r="H1000" s="119"/>
      <c r="I1000" s="119"/>
      <c r="J1000" s="119"/>
      <c r="K1000" s="116"/>
      <c r="L1000" s="120"/>
      <c r="M1000" s="121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conditionalFormatting sqref="H1">
    <cfRule type="cellIs" dxfId="6" priority="1" operator="equal">
      <formula>0</formula>
    </cfRule>
  </conditionalFormatting>
  <pageMargins left="0.15748031496062992" right="0.19685039370078741" top="0.19685039370078741" bottom="0" header="0" footer="0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4140625" defaultRowHeight="15" customHeight="1"/>
  <cols>
    <col min="1" max="1" width="1.6640625" customWidth="1"/>
    <col min="2" max="2" width="9.5546875" customWidth="1"/>
    <col min="3" max="3" width="50.44140625" customWidth="1"/>
    <col min="4" max="15" width="10.6640625" customWidth="1"/>
    <col min="16" max="26" width="9.109375" customWidth="1"/>
  </cols>
  <sheetData>
    <row r="1" spans="1:26" ht="24.75" customHeight="1">
      <c r="A1" s="160"/>
      <c r="B1" s="107" t="s">
        <v>975</v>
      </c>
      <c r="C1" s="161"/>
      <c r="D1" s="161"/>
      <c r="E1" s="162"/>
      <c r="F1" s="109"/>
      <c r="G1" s="110"/>
      <c r="H1" s="163"/>
      <c r="I1" s="112"/>
      <c r="J1" s="164"/>
      <c r="K1" s="164"/>
      <c r="L1" s="164"/>
      <c r="M1" s="164"/>
      <c r="N1" s="164"/>
      <c r="O1" s="165"/>
      <c r="P1" s="166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24.75" customHeight="1">
      <c r="A2" s="160"/>
      <c r="B2" s="1" t="e">
        <f>OBJETO</f>
        <v>#REF!</v>
      </c>
      <c r="C2" s="34"/>
      <c r="D2" s="167" t="s">
        <v>976</v>
      </c>
      <c r="E2" s="167" t="s">
        <v>977</v>
      </c>
      <c r="F2" s="167" t="s">
        <v>978</v>
      </c>
      <c r="G2" s="167" t="s">
        <v>979</v>
      </c>
      <c r="H2" s="167" t="s">
        <v>980</v>
      </c>
      <c r="I2" s="167" t="s">
        <v>981</v>
      </c>
      <c r="J2" s="167" t="s">
        <v>982</v>
      </c>
      <c r="K2" s="167" t="s">
        <v>983</v>
      </c>
      <c r="L2" s="167" t="s">
        <v>984</v>
      </c>
      <c r="M2" s="167" t="s">
        <v>985</v>
      </c>
      <c r="N2" s="167" t="s">
        <v>986</v>
      </c>
      <c r="O2" s="167" t="s">
        <v>987</v>
      </c>
      <c r="P2" s="168"/>
      <c r="Q2" s="164"/>
      <c r="R2" s="164"/>
      <c r="S2" s="164"/>
      <c r="T2" s="164"/>
      <c r="U2" s="164"/>
      <c r="V2" s="164"/>
      <c r="W2" s="164"/>
      <c r="X2" s="164"/>
      <c r="Y2" s="164"/>
      <c r="Z2" s="164"/>
    </row>
    <row r="3" spans="1:26" ht="17.25" customHeight="1">
      <c r="A3" s="3"/>
      <c r="B3" s="116"/>
      <c r="C3" s="116"/>
      <c r="D3" s="116"/>
      <c r="E3" s="116"/>
      <c r="F3" s="118"/>
      <c r="G3" s="119"/>
      <c r="H3" s="119"/>
      <c r="I3" s="119"/>
      <c r="J3" s="116"/>
      <c r="K3" s="116"/>
      <c r="L3" s="116"/>
      <c r="M3" s="116"/>
      <c r="N3" s="116"/>
      <c r="O3" s="118"/>
      <c r="P3" s="129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26" ht="17.25" customHeight="1">
      <c r="A4" s="3"/>
      <c r="B4" s="169" t="s">
        <v>13</v>
      </c>
      <c r="C4" s="169" t="s">
        <v>988</v>
      </c>
      <c r="D4" s="170" t="s">
        <v>989</v>
      </c>
      <c r="E4" s="170" t="s">
        <v>990</v>
      </c>
      <c r="F4" s="170" t="s">
        <v>991</v>
      </c>
      <c r="G4" s="170" t="s">
        <v>992</v>
      </c>
      <c r="H4" s="170" t="s">
        <v>993</v>
      </c>
      <c r="I4" s="170" t="s">
        <v>994</v>
      </c>
      <c r="J4" s="170" t="s">
        <v>995</v>
      </c>
      <c r="K4" s="170" t="s">
        <v>996</v>
      </c>
      <c r="L4" s="170" t="s">
        <v>997</v>
      </c>
      <c r="M4" s="170" t="s">
        <v>998</v>
      </c>
      <c r="N4" s="170" t="s">
        <v>999</v>
      </c>
      <c r="O4" s="170" t="s">
        <v>1000</v>
      </c>
      <c r="P4" s="171" t="s">
        <v>973</v>
      </c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26" ht="19.5" customHeight="1">
      <c r="A5" s="172"/>
      <c r="B5" s="173" t="s">
        <v>63</v>
      </c>
      <c r="C5" s="174" t="e">
        <f>VLOOKUP(B5,#REF!,6,0)</f>
        <v>#REF!</v>
      </c>
      <c r="D5" s="175">
        <f t="shared" ref="D5:O5" si="0">SUM(D6:D22)/SUM($D$6:$O$22)</f>
        <v>1.1764705882352951E-2</v>
      </c>
      <c r="E5" s="175">
        <f t="shared" si="0"/>
        <v>0.12978711484593847</v>
      </c>
      <c r="F5" s="175">
        <f t="shared" si="0"/>
        <v>0.18982072829131669</v>
      </c>
      <c r="G5" s="175">
        <f t="shared" si="0"/>
        <v>8.1232492997198952E-2</v>
      </c>
      <c r="H5" s="175">
        <f t="shared" si="0"/>
        <v>9.1036414565826396E-2</v>
      </c>
      <c r="I5" s="175">
        <f t="shared" si="0"/>
        <v>4.3417366946778752E-2</v>
      </c>
      <c r="J5" s="175">
        <f t="shared" si="0"/>
        <v>5.658263305322133E-2</v>
      </c>
      <c r="K5" s="175">
        <f t="shared" si="0"/>
        <v>4.9579831932773155E-2</v>
      </c>
      <c r="L5" s="175">
        <f t="shared" si="0"/>
        <v>6.9467787114845997E-2</v>
      </c>
      <c r="M5" s="175">
        <f t="shared" si="0"/>
        <v>5.9663865546218532E-2</v>
      </c>
      <c r="N5" s="175">
        <f t="shared" si="0"/>
        <v>0.15714285714285728</v>
      </c>
      <c r="O5" s="175">
        <f t="shared" si="0"/>
        <v>6.0504201680672311E-2</v>
      </c>
      <c r="P5" s="176">
        <f t="shared" ref="P5:P29" si="1">SUM(D5:O5)</f>
        <v>1.0000000000000009</v>
      </c>
      <c r="Q5" s="129"/>
      <c r="R5" s="129"/>
      <c r="S5" s="129"/>
      <c r="T5" s="129"/>
      <c r="U5" s="129"/>
      <c r="V5" s="129"/>
      <c r="W5" s="129"/>
      <c r="X5" s="129"/>
      <c r="Y5" s="129"/>
      <c r="Z5" s="129"/>
    </row>
    <row r="6" spans="1:26" ht="19.5" customHeight="1">
      <c r="A6" s="3"/>
      <c r="B6" s="177" t="s">
        <v>1001</v>
      </c>
      <c r="C6" s="178" t="e">
        <f>VLOOKUP(B6,#REF!,6,0)</f>
        <v>#REF!</v>
      </c>
      <c r="D6" s="179">
        <f t="shared" ref="D6:H6" si="2">1/5</f>
        <v>0.2</v>
      </c>
      <c r="E6" s="179">
        <f t="shared" si="2"/>
        <v>0.2</v>
      </c>
      <c r="F6" s="179">
        <f t="shared" si="2"/>
        <v>0.2</v>
      </c>
      <c r="G6" s="179">
        <f t="shared" si="2"/>
        <v>0.2</v>
      </c>
      <c r="H6" s="179">
        <f t="shared" si="2"/>
        <v>0.2</v>
      </c>
      <c r="I6" s="179"/>
      <c r="J6" s="179"/>
      <c r="K6" s="179"/>
      <c r="L6" s="179"/>
      <c r="M6" s="179"/>
      <c r="N6" s="179"/>
      <c r="O6" s="179"/>
      <c r="P6" s="176">
        <f t="shared" si="1"/>
        <v>1</v>
      </c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26" ht="19.5" customHeight="1">
      <c r="A7" s="3"/>
      <c r="B7" s="177" t="s">
        <v>65</v>
      </c>
      <c r="C7" s="178" t="e">
        <f>VLOOKUP(B7,#REF!,6,0)</f>
        <v>#REF!</v>
      </c>
      <c r="D7" s="179"/>
      <c r="E7" s="179">
        <v>5.1666666666665417E-3</v>
      </c>
      <c r="F7" s="179">
        <v>0.1615</v>
      </c>
      <c r="G7" s="179">
        <v>0.16666666666666666</v>
      </c>
      <c r="H7" s="179">
        <v>0.16666666666666666</v>
      </c>
      <c r="I7" s="179"/>
      <c r="J7" s="179">
        <v>8.3333333333333329E-2</v>
      </c>
      <c r="K7" s="179">
        <v>8.3333333333333329E-2</v>
      </c>
      <c r="L7" s="179">
        <v>0.16666666666666666</v>
      </c>
      <c r="M7" s="179">
        <v>8.3333333333333329E-2</v>
      </c>
      <c r="N7" s="179">
        <v>8.3333333333333329E-2</v>
      </c>
      <c r="O7" s="179"/>
      <c r="P7" s="176">
        <f t="shared" si="1"/>
        <v>1</v>
      </c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ht="19.5" customHeight="1">
      <c r="A8" s="3"/>
      <c r="B8" s="177" t="s">
        <v>1002</v>
      </c>
      <c r="C8" s="178" t="e">
        <f>VLOOKUP(B8,#REF!,6,0)</f>
        <v>#REF!</v>
      </c>
      <c r="D8" s="179"/>
      <c r="E8" s="179">
        <v>5.1666666666665417E-3</v>
      </c>
      <c r="F8" s="179">
        <v>0.1615</v>
      </c>
      <c r="G8" s="179">
        <v>0.16666666666666666</v>
      </c>
      <c r="H8" s="179">
        <v>0.16666666666666666</v>
      </c>
      <c r="I8" s="179"/>
      <c r="J8" s="179">
        <v>8.3333333333333329E-2</v>
      </c>
      <c r="K8" s="179">
        <v>8.3333333333333329E-2</v>
      </c>
      <c r="L8" s="179">
        <v>0.16666666666666666</v>
      </c>
      <c r="M8" s="179">
        <v>8.3333333333333329E-2</v>
      </c>
      <c r="N8" s="179">
        <v>8.3333333333333329E-2</v>
      </c>
      <c r="O8" s="179"/>
      <c r="P8" s="176">
        <f t="shared" si="1"/>
        <v>1</v>
      </c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ht="19.5" customHeight="1">
      <c r="A9" s="3"/>
      <c r="B9" s="177" t="s">
        <v>1003</v>
      </c>
      <c r="C9" s="178" t="e">
        <f>VLOOKUP(B9,#REF!,6,0)</f>
        <v>#REF!</v>
      </c>
      <c r="D9" s="179"/>
      <c r="E9" s="179">
        <v>5.1666666666665417E-3</v>
      </c>
      <c r="F9" s="179">
        <v>0.1615</v>
      </c>
      <c r="G9" s="179">
        <v>0.16666666666666666</v>
      </c>
      <c r="H9" s="179">
        <v>0.16666666666666666</v>
      </c>
      <c r="I9" s="179"/>
      <c r="J9" s="179">
        <v>8.3333333333333329E-2</v>
      </c>
      <c r="K9" s="179">
        <v>8.3333333333333329E-2</v>
      </c>
      <c r="L9" s="179">
        <v>0.16666666666666666</v>
      </c>
      <c r="M9" s="179">
        <v>8.3333333333333329E-2</v>
      </c>
      <c r="N9" s="179">
        <v>8.3333333333333329E-2</v>
      </c>
      <c r="O9" s="179"/>
      <c r="P9" s="176">
        <f t="shared" si="1"/>
        <v>1</v>
      </c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6" ht="19.5" customHeight="1">
      <c r="A10" s="3"/>
      <c r="B10" s="177" t="s">
        <v>82</v>
      </c>
      <c r="C10" s="178" t="e">
        <f>VLOOKUP(B10,#REF!,6,0)</f>
        <v>#REF!</v>
      </c>
      <c r="D10" s="179"/>
      <c r="E10" s="179">
        <v>5.1666666666665417E-3</v>
      </c>
      <c r="F10" s="179">
        <v>0.1615</v>
      </c>
      <c r="G10" s="179">
        <v>0.16666666666666666</v>
      </c>
      <c r="H10" s="179">
        <v>0.16666666666666666</v>
      </c>
      <c r="I10" s="179"/>
      <c r="J10" s="179">
        <v>8.3333333333333329E-2</v>
      </c>
      <c r="K10" s="179">
        <v>8.3333333333333329E-2</v>
      </c>
      <c r="L10" s="179">
        <v>0.16666666666666666</v>
      </c>
      <c r="M10" s="179">
        <v>8.3333333333333329E-2</v>
      </c>
      <c r="N10" s="179">
        <v>8.3333333333333329E-2</v>
      </c>
      <c r="O10" s="179"/>
      <c r="P10" s="176">
        <f t="shared" si="1"/>
        <v>1</v>
      </c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ht="19.5" customHeight="1">
      <c r="A11" s="3"/>
      <c r="B11" s="177" t="s">
        <v>1004</v>
      </c>
      <c r="C11" s="178" t="e">
        <f>VLOOKUP(B11,#REF!,6,0)</f>
        <v>#REF!</v>
      </c>
      <c r="D11" s="179"/>
      <c r="E11" s="179"/>
      <c r="F11" s="179">
        <v>0.16666666666666666</v>
      </c>
      <c r="G11" s="179"/>
      <c r="H11" s="179">
        <v>0.16666666666666666</v>
      </c>
      <c r="I11" s="179">
        <v>0.16666666666666666</v>
      </c>
      <c r="J11" s="179"/>
      <c r="K11" s="179">
        <v>0.16666666666666666</v>
      </c>
      <c r="L11" s="179"/>
      <c r="M11" s="179">
        <v>0.16666666666666666</v>
      </c>
      <c r="N11" s="179">
        <v>0.16666666666666666</v>
      </c>
      <c r="O11" s="179"/>
      <c r="P11" s="176">
        <f t="shared" si="1"/>
        <v>0.99999999999999989</v>
      </c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26" ht="19.5" customHeight="1">
      <c r="A12" s="3"/>
      <c r="B12" s="177" t="s">
        <v>1005</v>
      </c>
      <c r="C12" s="178" t="e">
        <f>VLOOKUP(B12,#REF!,6,0)</f>
        <v>#REF!</v>
      </c>
      <c r="D12" s="179"/>
      <c r="E12" s="179">
        <f>(1/7)*0.6</f>
        <v>8.5714285714285701E-2</v>
      </c>
      <c r="F12" s="179">
        <f>((1/7)*0.4)+((1/7)*0.6)</f>
        <v>0.14285714285714285</v>
      </c>
      <c r="G12" s="179">
        <f>((1/7)*0.4)</f>
        <v>5.7142857142857141E-2</v>
      </c>
      <c r="H12" s="179">
        <f>1/7</f>
        <v>0.14285714285714285</v>
      </c>
      <c r="I12" s="179">
        <f t="shared" ref="I12:I14" si="3">(1/7)*0.6</f>
        <v>8.5714285714285701E-2</v>
      </c>
      <c r="J12" s="179">
        <f>((1/7)*0.4)</f>
        <v>5.7142857142857141E-2</v>
      </c>
      <c r="K12" s="179">
        <f>(1/7)*0.6</f>
        <v>8.5714285714285701E-2</v>
      </c>
      <c r="L12" s="179">
        <f>((1/7)*0.4)</f>
        <v>5.7142857142857141E-2</v>
      </c>
      <c r="M12" s="179">
        <f t="shared" ref="M12:N12" si="4">1/7</f>
        <v>0.14285714285714285</v>
      </c>
      <c r="N12" s="179">
        <f t="shared" si="4"/>
        <v>0.14285714285714285</v>
      </c>
      <c r="O12" s="179"/>
      <c r="P12" s="176">
        <f t="shared" si="1"/>
        <v>1</v>
      </c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ht="19.5" customHeight="1">
      <c r="A13" s="3"/>
      <c r="B13" s="177" t="s">
        <v>1006</v>
      </c>
      <c r="C13" s="178" t="e">
        <f>VLOOKUP(B13,#REF!,6,0)</f>
        <v>#REF!</v>
      </c>
      <c r="D13" s="179"/>
      <c r="E13" s="179">
        <f t="shared" ref="E13:E14" si="5">((1/7)*0.4)</f>
        <v>5.7142857142857141E-2</v>
      </c>
      <c r="F13" s="179">
        <f t="shared" ref="F13:F14" si="6">((1/7)*0.6)+((1/7)*0.2)</f>
        <v>0.11428571428571427</v>
      </c>
      <c r="G13" s="179">
        <f t="shared" ref="G13:G14" si="7">((1/7)*0.8)</f>
        <v>0.11428571428571428</v>
      </c>
      <c r="H13" s="179">
        <f t="shared" ref="H13:H14" si="8">((1/7)*0.4)</f>
        <v>5.7142857142857141E-2</v>
      </c>
      <c r="I13" s="179">
        <f t="shared" si="3"/>
        <v>8.5714285714285701E-2</v>
      </c>
      <c r="J13" s="179">
        <f t="shared" ref="J13:J14" si="9">1/7</f>
        <v>0.14285714285714285</v>
      </c>
      <c r="K13" s="179">
        <f t="shared" ref="K13:K14" si="10">((1/7)*0.2)</f>
        <v>2.8571428571428571E-2</v>
      </c>
      <c r="L13" s="179">
        <f t="shared" ref="L13:L14" si="11">((1/7)*0.8)</f>
        <v>0.11428571428571428</v>
      </c>
      <c r="M13" s="179">
        <f t="shared" ref="M13:M14" si="12">((1/7)*0.4)</f>
        <v>5.7142857142857141E-2</v>
      </c>
      <c r="N13" s="179">
        <f t="shared" ref="N13:N14" si="13">((1/7)*0.6)+((1/7)*0.2)</f>
        <v>0.11428571428571427</v>
      </c>
      <c r="O13" s="179">
        <f t="shared" ref="O13:O14" si="14">((1/7)*0.8)</f>
        <v>0.11428571428571428</v>
      </c>
      <c r="P13" s="176">
        <f t="shared" si="1"/>
        <v>1</v>
      </c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ht="19.5" customHeight="1">
      <c r="A14" s="3"/>
      <c r="B14" s="177" t="s">
        <v>95</v>
      </c>
      <c r="C14" s="178" t="e">
        <f>VLOOKUP(B14,#REF!,6,0)</f>
        <v>#REF!</v>
      </c>
      <c r="D14" s="179"/>
      <c r="E14" s="179">
        <f t="shared" si="5"/>
        <v>5.7142857142857141E-2</v>
      </c>
      <c r="F14" s="179">
        <f t="shared" si="6"/>
        <v>0.11428571428571427</v>
      </c>
      <c r="G14" s="179">
        <f t="shared" si="7"/>
        <v>0.11428571428571428</v>
      </c>
      <c r="H14" s="179">
        <f t="shared" si="8"/>
        <v>5.7142857142857141E-2</v>
      </c>
      <c r="I14" s="179">
        <f t="shared" si="3"/>
        <v>8.5714285714285701E-2</v>
      </c>
      <c r="J14" s="179">
        <f t="shared" si="9"/>
        <v>0.14285714285714285</v>
      </c>
      <c r="K14" s="179">
        <f t="shared" si="10"/>
        <v>2.8571428571428571E-2</v>
      </c>
      <c r="L14" s="179">
        <f t="shared" si="11"/>
        <v>0.11428571428571428</v>
      </c>
      <c r="M14" s="179">
        <f t="shared" si="12"/>
        <v>5.7142857142857141E-2</v>
      </c>
      <c r="N14" s="179">
        <f t="shared" si="13"/>
        <v>0.11428571428571427</v>
      </c>
      <c r="O14" s="179">
        <f t="shared" si="14"/>
        <v>0.11428571428571428</v>
      </c>
      <c r="P14" s="176">
        <f t="shared" si="1"/>
        <v>1</v>
      </c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26" ht="19.5" customHeight="1">
      <c r="A15" s="3"/>
      <c r="B15" s="177" t="s">
        <v>1007</v>
      </c>
      <c r="C15" s="178" t="e">
        <f>VLOOKUP(B15,#REF!,6,0)</f>
        <v>#REF!</v>
      </c>
      <c r="D15" s="179"/>
      <c r="E15" s="179"/>
      <c r="F15" s="179">
        <v>1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6">
        <f t="shared" si="1"/>
        <v>1</v>
      </c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26" ht="19.5" customHeight="1">
      <c r="A16" s="3"/>
      <c r="B16" s="177" t="s">
        <v>1008</v>
      </c>
      <c r="C16" s="178" t="e">
        <f>VLOOKUP(B16,#REF!,6,0)</f>
        <v>#REF!</v>
      </c>
      <c r="D16" s="179"/>
      <c r="E16" s="179">
        <f>((1/7)*0.4)</f>
        <v>5.7142857142857141E-2</v>
      </c>
      <c r="F16" s="179">
        <f>((1/7)*0.6)+((1/7)*0.2)</f>
        <v>0.11428571428571427</v>
      </c>
      <c r="G16" s="179">
        <f>((1/7)*0.8)</f>
        <v>0.11428571428571428</v>
      </c>
      <c r="H16" s="179">
        <f>((1/7)*0.4)</f>
        <v>5.7142857142857141E-2</v>
      </c>
      <c r="I16" s="179">
        <f>(1/7)*0.6</f>
        <v>8.5714285714285701E-2</v>
      </c>
      <c r="J16" s="179">
        <f>1/7</f>
        <v>0.14285714285714285</v>
      </c>
      <c r="K16" s="179">
        <f>((1/7)*0.2)</f>
        <v>2.8571428571428571E-2</v>
      </c>
      <c r="L16" s="179">
        <f>((1/7)*0.8)</f>
        <v>0.11428571428571428</v>
      </c>
      <c r="M16" s="179">
        <f>((1/7)*0.4)</f>
        <v>5.7142857142857141E-2</v>
      </c>
      <c r="N16" s="179">
        <f>((1/7)*0.6)+((1/7)*0.2)</f>
        <v>0.11428571428571427</v>
      </c>
      <c r="O16" s="179">
        <f>((1/7)*0.8)</f>
        <v>0.11428571428571428</v>
      </c>
      <c r="P16" s="176">
        <f t="shared" si="1"/>
        <v>1</v>
      </c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26" ht="19.5" customHeight="1">
      <c r="A17" s="3"/>
      <c r="B17" s="177" t="s">
        <v>1009</v>
      </c>
      <c r="C17" s="178" t="e">
        <f>VLOOKUP(B17,#REF!,6,0)</f>
        <v>#REF!</v>
      </c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>
        <v>1</v>
      </c>
      <c r="O17" s="179"/>
      <c r="P17" s="176">
        <f t="shared" si="1"/>
        <v>1</v>
      </c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26" ht="19.5" customHeight="1">
      <c r="A18" s="3"/>
      <c r="B18" s="177" t="s">
        <v>1010</v>
      </c>
      <c r="C18" s="178" t="e">
        <f>VLOOKUP(B18,#REF!,6,0)</f>
        <v>#REF!</v>
      </c>
      <c r="D18" s="179"/>
      <c r="E18" s="179">
        <v>1</v>
      </c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6">
        <f t="shared" si="1"/>
        <v>1</v>
      </c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26" ht="19.5" customHeight="1">
      <c r="A19" s="3"/>
      <c r="B19" s="177" t="s">
        <v>263</v>
      </c>
      <c r="C19" s="178" t="e">
        <f>VLOOKUP(B19,#REF!,6,0)</f>
        <v>#REF!</v>
      </c>
      <c r="D19" s="179"/>
      <c r="E19" s="179">
        <f>((1/7)*0.4)</f>
        <v>5.7142857142857141E-2</v>
      </c>
      <c r="F19" s="179">
        <f>((1/7)*0.6)+((1/7)*0.2)</f>
        <v>0.11428571428571427</v>
      </c>
      <c r="G19" s="179">
        <f>((1/7)*0.8)</f>
        <v>0.11428571428571428</v>
      </c>
      <c r="H19" s="179">
        <f>((1/7)*0.4)</f>
        <v>5.7142857142857141E-2</v>
      </c>
      <c r="I19" s="179">
        <f>(1/7)*0.6</f>
        <v>8.5714285714285701E-2</v>
      </c>
      <c r="J19" s="179">
        <f>1/7</f>
        <v>0.14285714285714285</v>
      </c>
      <c r="K19" s="179">
        <f>((1/7)*0.2)</f>
        <v>2.8571428571428571E-2</v>
      </c>
      <c r="L19" s="179">
        <f>((1/7)*0.8)</f>
        <v>0.11428571428571428</v>
      </c>
      <c r="M19" s="179">
        <f>((1/7)*0.4)</f>
        <v>5.7142857142857141E-2</v>
      </c>
      <c r="N19" s="179">
        <f>((1/7)*0.6)+((1/7)*0.2)</f>
        <v>0.11428571428571427</v>
      </c>
      <c r="O19" s="179">
        <f>((1/7)*0.8)</f>
        <v>0.11428571428571428</v>
      </c>
      <c r="P19" s="176">
        <f t="shared" si="1"/>
        <v>1</v>
      </c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ht="19.5" customHeight="1">
      <c r="A20" s="3"/>
      <c r="B20" s="177" t="s">
        <v>1011</v>
      </c>
      <c r="C20" s="178" t="e">
        <f>VLOOKUP(B20,#REF!,6,0)</f>
        <v>#REF!</v>
      </c>
      <c r="D20" s="179"/>
      <c r="E20" s="179">
        <f>((1/7)*0.5)</f>
        <v>7.1428571428571425E-2</v>
      </c>
      <c r="F20" s="179">
        <f>((1/7)*0.5)+(1/7)</f>
        <v>0.21428571428571427</v>
      </c>
      <c r="G20" s="179"/>
      <c r="H20" s="179">
        <f t="shared" ref="H20:I20" si="15">1/7</f>
        <v>0.14285714285714285</v>
      </c>
      <c r="I20" s="179">
        <f t="shared" si="15"/>
        <v>0.14285714285714285</v>
      </c>
      <c r="J20" s="179"/>
      <c r="K20" s="179">
        <f>1/7</f>
        <v>0.14285714285714285</v>
      </c>
      <c r="L20" s="179"/>
      <c r="M20" s="179">
        <f>1/7</f>
        <v>0.14285714285714285</v>
      </c>
      <c r="N20" s="179">
        <f t="shared" ref="N20:O20" si="16">((1/7)*0.5)</f>
        <v>7.1428571428571425E-2</v>
      </c>
      <c r="O20" s="179">
        <f t="shared" si="16"/>
        <v>7.1428571428571425E-2</v>
      </c>
      <c r="P20" s="176">
        <f t="shared" si="1"/>
        <v>0.99999999999999978</v>
      </c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26" ht="19.5" customHeight="1">
      <c r="A21" s="3"/>
      <c r="B21" s="177" t="s">
        <v>1012</v>
      </c>
      <c r="C21" s="178" t="e">
        <f>VLOOKUP(B21,#REF!,6,0)</f>
        <v>#REF!</v>
      </c>
      <c r="D21" s="179"/>
      <c r="E21" s="179">
        <v>0.6</v>
      </c>
      <c r="F21" s="179">
        <v>0.4</v>
      </c>
      <c r="G21" s="179"/>
      <c r="H21" s="179"/>
      <c r="I21" s="179"/>
      <c r="J21" s="179"/>
      <c r="K21" s="179"/>
      <c r="L21" s="179"/>
      <c r="M21" s="179"/>
      <c r="N21" s="179"/>
      <c r="O21" s="179"/>
      <c r="P21" s="176">
        <f t="shared" si="1"/>
        <v>1</v>
      </c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26" ht="19.5" customHeight="1">
      <c r="A22" s="3"/>
      <c r="B22" s="177" t="s">
        <v>1013</v>
      </c>
      <c r="C22" s="178" t="e">
        <f>VLOOKUP(B22,#REF!,6,0)</f>
        <v>#REF!</v>
      </c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>
        <v>0.5</v>
      </c>
      <c r="O22" s="179">
        <v>0.5</v>
      </c>
      <c r="P22" s="176">
        <f t="shared" si="1"/>
        <v>1</v>
      </c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ht="19.5" customHeight="1">
      <c r="A23" s="172"/>
      <c r="B23" s="173" t="s">
        <v>1014</v>
      </c>
      <c r="C23" s="174" t="e">
        <f>VLOOKUP(B23,#REF!,6,0)</f>
        <v>#REF!</v>
      </c>
      <c r="D23" s="175">
        <f t="shared" ref="D23:O23" si="17">SUM(D24:D40)/SUM($D$6:$O$22)</f>
        <v>8.3333333333333384E-2</v>
      </c>
      <c r="E23" s="175">
        <f t="shared" si="17"/>
        <v>2.4509803921568644E-2</v>
      </c>
      <c r="F23" s="175">
        <f t="shared" si="17"/>
        <v>2.4509803921568644E-2</v>
      </c>
      <c r="G23" s="175">
        <f t="shared" si="17"/>
        <v>2.4509803921568644E-2</v>
      </c>
      <c r="H23" s="175">
        <f t="shared" si="17"/>
        <v>2.4509803921568644E-2</v>
      </c>
      <c r="I23" s="175">
        <f t="shared" si="17"/>
        <v>2.4509803921568644E-2</v>
      </c>
      <c r="J23" s="175">
        <f t="shared" si="17"/>
        <v>2.4509803921568644E-2</v>
      </c>
      <c r="K23" s="175">
        <f t="shared" si="17"/>
        <v>2.4509803921568644E-2</v>
      </c>
      <c r="L23" s="175">
        <f t="shared" si="17"/>
        <v>2.4509803921568644E-2</v>
      </c>
      <c r="M23" s="175">
        <f t="shared" si="17"/>
        <v>2.4509803921568644E-2</v>
      </c>
      <c r="N23" s="175">
        <f t="shared" si="17"/>
        <v>2.4509803921568644E-2</v>
      </c>
      <c r="O23" s="175">
        <f t="shared" si="17"/>
        <v>2.4509803921568644E-2</v>
      </c>
      <c r="P23" s="176">
        <f t="shared" si="1"/>
        <v>0.35294117647058854</v>
      </c>
      <c r="Q23" s="129"/>
      <c r="R23" s="129"/>
      <c r="S23" s="129"/>
      <c r="T23" s="129"/>
      <c r="U23" s="129"/>
      <c r="V23" s="129"/>
      <c r="W23" s="129"/>
      <c r="X23" s="129"/>
      <c r="Y23" s="129"/>
      <c r="Z23" s="129"/>
    </row>
    <row r="24" spans="1:26" ht="19.5" customHeight="1">
      <c r="A24" s="3"/>
      <c r="B24" s="177" t="s">
        <v>1015</v>
      </c>
      <c r="C24" s="178" t="e">
        <f>VLOOKUP(B24,#REF!,6,0)</f>
        <v>#REF!</v>
      </c>
      <c r="D24" s="179">
        <v>1</v>
      </c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6">
        <f t="shared" si="1"/>
        <v>1</v>
      </c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26" ht="19.5" customHeight="1">
      <c r="A25" s="3"/>
      <c r="B25" s="177" t="s">
        <v>1016</v>
      </c>
      <c r="C25" s="178" t="e">
        <f>VLOOKUP(B25,#REF!,6,0)</f>
        <v>#REF!</v>
      </c>
      <c r="D25" s="179">
        <f t="shared" ref="D25:O25" si="18">1/12</f>
        <v>8.3333333333333329E-2</v>
      </c>
      <c r="E25" s="179">
        <f t="shared" si="18"/>
        <v>8.3333333333333329E-2</v>
      </c>
      <c r="F25" s="179">
        <f t="shared" si="18"/>
        <v>8.3333333333333329E-2</v>
      </c>
      <c r="G25" s="179">
        <f t="shared" si="18"/>
        <v>8.3333333333333329E-2</v>
      </c>
      <c r="H25" s="179">
        <f t="shared" si="18"/>
        <v>8.3333333333333329E-2</v>
      </c>
      <c r="I25" s="179">
        <f t="shared" si="18"/>
        <v>8.3333333333333329E-2</v>
      </c>
      <c r="J25" s="179">
        <f t="shared" si="18"/>
        <v>8.3333333333333329E-2</v>
      </c>
      <c r="K25" s="179">
        <f t="shared" si="18"/>
        <v>8.3333333333333329E-2</v>
      </c>
      <c r="L25" s="179">
        <f t="shared" si="18"/>
        <v>8.3333333333333329E-2</v>
      </c>
      <c r="M25" s="179">
        <f t="shared" si="18"/>
        <v>8.3333333333333329E-2</v>
      </c>
      <c r="N25" s="179">
        <f t="shared" si="18"/>
        <v>8.3333333333333329E-2</v>
      </c>
      <c r="O25" s="179">
        <f t="shared" si="18"/>
        <v>8.3333333333333329E-2</v>
      </c>
      <c r="P25" s="176">
        <f t="shared" si="1"/>
        <v>1</v>
      </c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spans="1:26" ht="19.5" customHeight="1">
      <c r="A26" s="3"/>
      <c r="B26" s="177" t="s">
        <v>1017</v>
      </c>
      <c r="C26" s="178" t="e">
        <f>VLOOKUP(B26,#REF!,6,0)</f>
        <v>#REF!</v>
      </c>
      <c r="D26" s="179">
        <f t="shared" ref="D26:O26" si="19">1/12</f>
        <v>8.3333333333333329E-2</v>
      </c>
      <c r="E26" s="179">
        <f t="shared" si="19"/>
        <v>8.3333333333333329E-2</v>
      </c>
      <c r="F26" s="179">
        <f t="shared" si="19"/>
        <v>8.3333333333333329E-2</v>
      </c>
      <c r="G26" s="179">
        <f t="shared" si="19"/>
        <v>8.3333333333333329E-2</v>
      </c>
      <c r="H26" s="179">
        <f t="shared" si="19"/>
        <v>8.3333333333333329E-2</v>
      </c>
      <c r="I26" s="179">
        <f t="shared" si="19"/>
        <v>8.3333333333333329E-2</v>
      </c>
      <c r="J26" s="179">
        <f t="shared" si="19"/>
        <v>8.3333333333333329E-2</v>
      </c>
      <c r="K26" s="179">
        <f t="shared" si="19"/>
        <v>8.3333333333333329E-2</v>
      </c>
      <c r="L26" s="179">
        <f t="shared" si="19"/>
        <v>8.3333333333333329E-2</v>
      </c>
      <c r="M26" s="179">
        <f t="shared" si="19"/>
        <v>8.3333333333333329E-2</v>
      </c>
      <c r="N26" s="179">
        <f t="shared" si="19"/>
        <v>8.3333333333333329E-2</v>
      </c>
      <c r="O26" s="179">
        <f t="shared" si="19"/>
        <v>8.3333333333333329E-2</v>
      </c>
      <c r="P26" s="176">
        <f t="shared" si="1"/>
        <v>1</v>
      </c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26" ht="19.5" customHeight="1">
      <c r="A27" s="3"/>
      <c r="B27" s="177" t="s">
        <v>1018</v>
      </c>
      <c r="C27" s="178" t="e">
        <f>VLOOKUP(B27,#REF!,6,0)</f>
        <v>#REF!</v>
      </c>
      <c r="D27" s="179">
        <f t="shared" ref="D27:O27" si="20">1/12</f>
        <v>8.3333333333333329E-2</v>
      </c>
      <c r="E27" s="179">
        <f t="shared" si="20"/>
        <v>8.3333333333333329E-2</v>
      </c>
      <c r="F27" s="179">
        <f t="shared" si="20"/>
        <v>8.3333333333333329E-2</v>
      </c>
      <c r="G27" s="179">
        <f t="shared" si="20"/>
        <v>8.3333333333333329E-2</v>
      </c>
      <c r="H27" s="179">
        <f t="shared" si="20"/>
        <v>8.3333333333333329E-2</v>
      </c>
      <c r="I27" s="179">
        <f t="shared" si="20"/>
        <v>8.3333333333333329E-2</v>
      </c>
      <c r="J27" s="179">
        <f t="shared" si="20"/>
        <v>8.3333333333333329E-2</v>
      </c>
      <c r="K27" s="179">
        <f t="shared" si="20"/>
        <v>8.3333333333333329E-2</v>
      </c>
      <c r="L27" s="179">
        <f t="shared" si="20"/>
        <v>8.3333333333333329E-2</v>
      </c>
      <c r="M27" s="179">
        <f t="shared" si="20"/>
        <v>8.3333333333333329E-2</v>
      </c>
      <c r="N27" s="179">
        <f t="shared" si="20"/>
        <v>8.3333333333333329E-2</v>
      </c>
      <c r="O27" s="179">
        <f t="shared" si="20"/>
        <v>8.3333333333333329E-2</v>
      </c>
      <c r="P27" s="176">
        <f t="shared" si="1"/>
        <v>1</v>
      </c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26" ht="19.5" customHeight="1">
      <c r="A28" s="3"/>
      <c r="B28" s="177" t="s">
        <v>1019</v>
      </c>
      <c r="C28" s="178" t="e">
        <f>VLOOKUP(B28,#REF!,6,0)</f>
        <v>#REF!</v>
      </c>
      <c r="D28" s="179">
        <f t="shared" ref="D28:O28" si="21">1/12</f>
        <v>8.3333333333333329E-2</v>
      </c>
      <c r="E28" s="179">
        <f t="shared" si="21"/>
        <v>8.3333333333333329E-2</v>
      </c>
      <c r="F28" s="179">
        <f t="shared" si="21"/>
        <v>8.3333333333333329E-2</v>
      </c>
      <c r="G28" s="179">
        <f t="shared" si="21"/>
        <v>8.3333333333333329E-2</v>
      </c>
      <c r="H28" s="179">
        <f t="shared" si="21"/>
        <v>8.3333333333333329E-2</v>
      </c>
      <c r="I28" s="179">
        <f t="shared" si="21"/>
        <v>8.3333333333333329E-2</v>
      </c>
      <c r="J28" s="179">
        <f t="shared" si="21"/>
        <v>8.3333333333333329E-2</v>
      </c>
      <c r="K28" s="179">
        <f t="shared" si="21"/>
        <v>8.3333333333333329E-2</v>
      </c>
      <c r="L28" s="179">
        <f t="shared" si="21"/>
        <v>8.3333333333333329E-2</v>
      </c>
      <c r="M28" s="179">
        <f t="shared" si="21"/>
        <v>8.3333333333333329E-2</v>
      </c>
      <c r="N28" s="179">
        <f t="shared" si="21"/>
        <v>8.3333333333333329E-2</v>
      </c>
      <c r="O28" s="179">
        <f t="shared" si="21"/>
        <v>8.3333333333333329E-2</v>
      </c>
      <c r="P28" s="176">
        <f t="shared" si="1"/>
        <v>1</v>
      </c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ht="19.5" customHeight="1">
      <c r="A29" s="3"/>
      <c r="B29" s="177" t="s">
        <v>1020</v>
      </c>
      <c r="C29" s="178" t="e">
        <f>VLOOKUP(B29,#REF!,6,0)</f>
        <v>#REF!</v>
      </c>
      <c r="D29" s="179">
        <f t="shared" ref="D29:O29" si="22">1/12</f>
        <v>8.3333333333333329E-2</v>
      </c>
      <c r="E29" s="179">
        <f t="shared" si="22"/>
        <v>8.3333333333333329E-2</v>
      </c>
      <c r="F29" s="179">
        <f t="shared" si="22"/>
        <v>8.3333333333333329E-2</v>
      </c>
      <c r="G29" s="179">
        <f t="shared" si="22"/>
        <v>8.3333333333333329E-2</v>
      </c>
      <c r="H29" s="179">
        <f t="shared" si="22"/>
        <v>8.3333333333333329E-2</v>
      </c>
      <c r="I29" s="179">
        <f t="shared" si="22"/>
        <v>8.3333333333333329E-2</v>
      </c>
      <c r="J29" s="179">
        <f t="shared" si="22"/>
        <v>8.3333333333333329E-2</v>
      </c>
      <c r="K29" s="179">
        <f t="shared" si="22"/>
        <v>8.3333333333333329E-2</v>
      </c>
      <c r="L29" s="179">
        <f t="shared" si="22"/>
        <v>8.3333333333333329E-2</v>
      </c>
      <c r="M29" s="179">
        <f t="shared" si="22"/>
        <v>8.3333333333333329E-2</v>
      </c>
      <c r="N29" s="179">
        <f t="shared" si="22"/>
        <v>8.3333333333333329E-2</v>
      </c>
      <c r="O29" s="179">
        <f t="shared" si="22"/>
        <v>8.3333333333333329E-2</v>
      </c>
      <c r="P29" s="176">
        <f t="shared" si="1"/>
        <v>1</v>
      </c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26" ht="17.25" customHeight="1">
      <c r="A30" s="3"/>
      <c r="B30" s="116"/>
      <c r="C30" s="116"/>
      <c r="D30" s="116"/>
      <c r="E30" s="116"/>
      <c r="F30" s="118"/>
      <c r="G30" s="119"/>
      <c r="H30" s="119"/>
      <c r="I30" s="119"/>
      <c r="J30" s="116"/>
      <c r="K30" s="116"/>
      <c r="L30" s="116"/>
      <c r="M30" s="116"/>
      <c r="N30" s="116"/>
      <c r="O30" s="118"/>
      <c r="P30" s="129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spans="1:26" ht="17.25" customHeight="1">
      <c r="A31" s="3"/>
      <c r="B31" s="116"/>
      <c r="C31" s="116"/>
      <c r="D31" s="116"/>
      <c r="E31" s="116"/>
      <c r="F31" s="118"/>
      <c r="G31" s="119"/>
      <c r="H31" s="119"/>
      <c r="I31" s="119"/>
      <c r="J31" s="116"/>
      <c r="K31" s="116"/>
      <c r="L31" s="116"/>
      <c r="M31" s="116"/>
      <c r="N31" s="116"/>
      <c r="O31" s="118"/>
      <c r="P31" s="129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spans="1:26" ht="17.25" customHeight="1">
      <c r="A32" s="3"/>
      <c r="B32" s="116"/>
      <c r="C32" s="116"/>
      <c r="D32" s="116"/>
      <c r="E32" s="116"/>
      <c r="F32" s="118"/>
      <c r="G32" s="119"/>
      <c r="H32" s="119"/>
      <c r="I32" s="119"/>
      <c r="J32" s="116"/>
      <c r="K32" s="116"/>
      <c r="L32" s="116"/>
      <c r="M32" s="116"/>
      <c r="N32" s="116"/>
      <c r="O32" s="118"/>
      <c r="P32" s="129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spans="1:26" ht="17.25" customHeight="1">
      <c r="A33" s="3"/>
      <c r="B33" s="116"/>
      <c r="C33" s="116"/>
      <c r="D33" s="116"/>
      <c r="E33" s="116"/>
      <c r="F33" s="118"/>
      <c r="G33" s="119"/>
      <c r="H33" s="119"/>
      <c r="I33" s="119"/>
      <c r="J33" s="116"/>
      <c r="K33" s="116"/>
      <c r="L33" s="116"/>
      <c r="M33" s="116"/>
      <c r="N33" s="116"/>
      <c r="O33" s="118"/>
      <c r="P33" s="129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spans="1:26" ht="17.25" customHeight="1">
      <c r="A34" s="3"/>
      <c r="B34" s="116"/>
      <c r="C34" s="116"/>
      <c r="D34" s="116"/>
      <c r="E34" s="116"/>
      <c r="F34" s="118"/>
      <c r="G34" s="119"/>
      <c r="H34" s="119"/>
      <c r="I34" s="119"/>
      <c r="J34" s="116"/>
      <c r="K34" s="116"/>
      <c r="L34" s="116"/>
      <c r="M34" s="116"/>
      <c r="N34" s="116"/>
      <c r="O34" s="118"/>
      <c r="P34" s="129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spans="1:26" ht="17.25" customHeight="1">
      <c r="A35" s="3"/>
      <c r="B35" s="116"/>
      <c r="C35" s="116"/>
      <c r="D35" s="116"/>
      <c r="E35" s="116"/>
      <c r="F35" s="118"/>
      <c r="G35" s="119"/>
      <c r="H35" s="119"/>
      <c r="I35" s="119"/>
      <c r="J35" s="116"/>
      <c r="K35" s="116"/>
      <c r="L35" s="116"/>
      <c r="M35" s="116"/>
      <c r="N35" s="116"/>
      <c r="O35" s="118"/>
      <c r="P35" s="129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spans="1:26" ht="17.25" customHeight="1">
      <c r="A36" s="3"/>
      <c r="B36" s="116"/>
      <c r="C36" s="116"/>
      <c r="D36" s="116"/>
      <c r="E36" s="116"/>
      <c r="F36" s="118"/>
      <c r="G36" s="119"/>
      <c r="H36" s="119"/>
      <c r="I36" s="119"/>
      <c r="J36" s="116"/>
      <c r="K36" s="116"/>
      <c r="L36" s="116"/>
      <c r="M36" s="116"/>
      <c r="N36" s="116"/>
      <c r="O36" s="118"/>
      <c r="P36" s="129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26" ht="17.25" customHeight="1">
      <c r="A37" s="3"/>
      <c r="B37" s="116"/>
      <c r="C37" s="116"/>
      <c r="D37" s="116"/>
      <c r="E37" s="116"/>
      <c r="F37" s="118"/>
      <c r="G37" s="119"/>
      <c r="H37" s="119"/>
      <c r="I37" s="119"/>
      <c r="J37" s="116"/>
      <c r="K37" s="116"/>
      <c r="L37" s="116"/>
      <c r="M37" s="116"/>
      <c r="N37" s="116"/>
      <c r="O37" s="118"/>
      <c r="P37" s="129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26" ht="17.25" customHeight="1">
      <c r="A38" s="3"/>
      <c r="B38" s="116"/>
      <c r="C38" s="116"/>
      <c r="D38" s="116"/>
      <c r="E38" s="116"/>
      <c r="F38" s="118"/>
      <c r="G38" s="119"/>
      <c r="H38" s="119"/>
      <c r="I38" s="119"/>
      <c r="J38" s="116"/>
      <c r="K38" s="116"/>
      <c r="L38" s="116"/>
      <c r="M38" s="116"/>
      <c r="N38" s="116"/>
      <c r="O38" s="118"/>
      <c r="P38" s="129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spans="1:26" ht="17.25" customHeight="1">
      <c r="A39" s="3"/>
      <c r="B39" s="116"/>
      <c r="C39" s="116"/>
      <c r="D39" s="116"/>
      <c r="E39" s="116"/>
      <c r="F39" s="118"/>
      <c r="G39" s="119"/>
      <c r="H39" s="119"/>
      <c r="I39" s="119"/>
      <c r="J39" s="116"/>
      <c r="K39" s="116"/>
      <c r="L39" s="116"/>
      <c r="M39" s="116"/>
      <c r="N39" s="116"/>
      <c r="O39" s="118"/>
      <c r="P39" s="129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spans="1:26" ht="17.25" customHeight="1">
      <c r="A40" s="3"/>
      <c r="B40" s="116"/>
      <c r="C40" s="116"/>
      <c r="D40" s="116"/>
      <c r="E40" s="116"/>
      <c r="F40" s="118"/>
      <c r="G40" s="119"/>
      <c r="H40" s="119"/>
      <c r="I40" s="119"/>
      <c r="J40" s="116"/>
      <c r="K40" s="116"/>
      <c r="L40" s="116"/>
      <c r="M40" s="116"/>
      <c r="N40" s="116"/>
      <c r="O40" s="118"/>
      <c r="P40" s="129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spans="1:26" ht="17.25" customHeight="1">
      <c r="A41" s="3"/>
      <c r="B41" s="116"/>
      <c r="C41" s="116"/>
      <c r="D41" s="116"/>
      <c r="E41" s="116"/>
      <c r="F41" s="118"/>
      <c r="G41" s="119"/>
      <c r="H41" s="119"/>
      <c r="I41" s="119"/>
      <c r="J41" s="116"/>
      <c r="K41" s="116"/>
      <c r="L41" s="116"/>
      <c r="M41" s="116"/>
      <c r="N41" s="116"/>
      <c r="O41" s="118"/>
      <c r="P41" s="129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spans="1:26" ht="17.25" customHeight="1">
      <c r="A42" s="3"/>
      <c r="B42" s="116"/>
      <c r="C42" s="116"/>
      <c r="D42" s="116"/>
      <c r="E42" s="116"/>
      <c r="F42" s="118"/>
      <c r="G42" s="119"/>
      <c r="H42" s="119"/>
      <c r="I42" s="119"/>
      <c r="J42" s="116"/>
      <c r="K42" s="116"/>
      <c r="L42" s="116"/>
      <c r="M42" s="116"/>
      <c r="N42" s="116"/>
      <c r="O42" s="118"/>
      <c r="P42" s="129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spans="1:26" ht="17.25" customHeight="1">
      <c r="A43" s="3"/>
      <c r="B43" s="116"/>
      <c r="C43" s="116"/>
      <c r="D43" s="116"/>
      <c r="E43" s="116"/>
      <c r="F43" s="118"/>
      <c r="G43" s="119"/>
      <c r="H43" s="119"/>
      <c r="I43" s="119"/>
      <c r="J43" s="116"/>
      <c r="K43" s="116"/>
      <c r="L43" s="116"/>
      <c r="M43" s="116"/>
      <c r="N43" s="116"/>
      <c r="O43" s="118"/>
      <c r="P43" s="129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spans="1:26" ht="17.25" customHeight="1">
      <c r="A44" s="3"/>
      <c r="B44" s="116"/>
      <c r="C44" s="116"/>
      <c r="D44" s="116"/>
      <c r="E44" s="116"/>
      <c r="F44" s="118"/>
      <c r="G44" s="119"/>
      <c r="H44" s="119"/>
      <c r="I44" s="119"/>
      <c r="J44" s="116"/>
      <c r="K44" s="116"/>
      <c r="L44" s="116"/>
      <c r="M44" s="116"/>
      <c r="N44" s="116"/>
      <c r="O44" s="118"/>
      <c r="P44" s="129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spans="1:26" ht="17.25" customHeight="1">
      <c r="A45" s="3"/>
      <c r="B45" s="116"/>
      <c r="C45" s="116"/>
      <c r="D45" s="116"/>
      <c r="E45" s="116"/>
      <c r="F45" s="118"/>
      <c r="G45" s="119"/>
      <c r="H45" s="119"/>
      <c r="I45" s="119"/>
      <c r="J45" s="116"/>
      <c r="K45" s="116"/>
      <c r="L45" s="116"/>
      <c r="M45" s="116"/>
      <c r="N45" s="116"/>
      <c r="O45" s="118"/>
      <c r="P45" s="129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spans="1:26" ht="17.25" customHeight="1">
      <c r="A46" s="3"/>
      <c r="B46" s="116"/>
      <c r="C46" s="116"/>
      <c r="D46" s="116"/>
      <c r="E46" s="116"/>
      <c r="F46" s="118"/>
      <c r="G46" s="119"/>
      <c r="H46" s="119"/>
      <c r="I46" s="119"/>
      <c r="J46" s="116"/>
      <c r="K46" s="116"/>
      <c r="L46" s="116"/>
      <c r="M46" s="116"/>
      <c r="N46" s="116"/>
      <c r="O46" s="118"/>
      <c r="P46" s="129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spans="1:26" ht="17.25" customHeight="1">
      <c r="A47" s="3"/>
      <c r="B47" s="116"/>
      <c r="C47" s="116"/>
      <c r="D47" s="116"/>
      <c r="E47" s="116"/>
      <c r="F47" s="118"/>
      <c r="G47" s="119"/>
      <c r="H47" s="119"/>
      <c r="I47" s="119"/>
      <c r="J47" s="116"/>
      <c r="K47" s="116"/>
      <c r="L47" s="116"/>
      <c r="M47" s="116"/>
      <c r="N47" s="116"/>
      <c r="O47" s="118"/>
      <c r="P47" s="129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spans="1:26" ht="17.25" customHeight="1">
      <c r="A48" s="3"/>
      <c r="B48" s="116"/>
      <c r="C48" s="116"/>
      <c r="D48" s="116"/>
      <c r="E48" s="116"/>
      <c r="F48" s="118"/>
      <c r="G48" s="119"/>
      <c r="H48" s="119"/>
      <c r="I48" s="119"/>
      <c r="J48" s="116"/>
      <c r="K48" s="116"/>
      <c r="L48" s="116"/>
      <c r="M48" s="116"/>
      <c r="N48" s="116"/>
      <c r="O48" s="118"/>
      <c r="P48" s="129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spans="1:26" ht="17.25" customHeight="1">
      <c r="A49" s="3"/>
      <c r="B49" s="116"/>
      <c r="C49" s="116"/>
      <c r="D49" s="116"/>
      <c r="E49" s="116"/>
      <c r="F49" s="118"/>
      <c r="G49" s="119"/>
      <c r="H49" s="119"/>
      <c r="I49" s="119"/>
      <c r="J49" s="116"/>
      <c r="K49" s="116"/>
      <c r="L49" s="116"/>
      <c r="M49" s="116"/>
      <c r="N49" s="116"/>
      <c r="O49" s="118"/>
      <c r="P49" s="129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spans="1:26" ht="17.25" customHeight="1">
      <c r="A50" s="3"/>
      <c r="B50" s="116"/>
      <c r="C50" s="116"/>
      <c r="D50" s="116"/>
      <c r="E50" s="116"/>
      <c r="F50" s="118"/>
      <c r="G50" s="119"/>
      <c r="H50" s="119"/>
      <c r="I50" s="119"/>
      <c r="J50" s="116"/>
      <c r="K50" s="116"/>
      <c r="L50" s="116"/>
      <c r="M50" s="116"/>
      <c r="N50" s="116"/>
      <c r="O50" s="118"/>
      <c r="P50" s="129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spans="1:26" ht="17.25" customHeight="1">
      <c r="A51" s="3"/>
      <c r="B51" s="116"/>
      <c r="C51" s="116"/>
      <c r="D51" s="116"/>
      <c r="E51" s="116"/>
      <c r="F51" s="118"/>
      <c r="G51" s="119"/>
      <c r="H51" s="119"/>
      <c r="I51" s="119"/>
      <c r="J51" s="116"/>
      <c r="K51" s="116"/>
      <c r="L51" s="116"/>
      <c r="M51" s="116"/>
      <c r="N51" s="116"/>
      <c r="O51" s="118"/>
      <c r="P51" s="129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spans="1:26" ht="17.25" customHeight="1">
      <c r="A52" s="3"/>
      <c r="B52" s="116"/>
      <c r="C52" s="116"/>
      <c r="D52" s="116"/>
      <c r="E52" s="116"/>
      <c r="F52" s="118"/>
      <c r="G52" s="119"/>
      <c r="H52" s="119"/>
      <c r="I52" s="119"/>
      <c r="J52" s="116"/>
      <c r="K52" s="116"/>
      <c r="L52" s="116"/>
      <c r="M52" s="116"/>
      <c r="N52" s="116"/>
      <c r="O52" s="118"/>
      <c r="P52" s="129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spans="1:26" ht="17.25" customHeight="1">
      <c r="A53" s="3"/>
      <c r="B53" s="116"/>
      <c r="C53" s="116"/>
      <c r="D53" s="116"/>
      <c r="E53" s="116"/>
      <c r="F53" s="118"/>
      <c r="G53" s="119"/>
      <c r="H53" s="119"/>
      <c r="I53" s="119"/>
      <c r="J53" s="116"/>
      <c r="K53" s="116"/>
      <c r="L53" s="116"/>
      <c r="M53" s="116"/>
      <c r="N53" s="116"/>
      <c r="O53" s="118"/>
      <c r="P53" s="129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spans="1:26" ht="17.25" customHeight="1">
      <c r="A54" s="3"/>
      <c r="B54" s="116"/>
      <c r="C54" s="116"/>
      <c r="D54" s="116"/>
      <c r="E54" s="116"/>
      <c r="F54" s="118"/>
      <c r="G54" s="119"/>
      <c r="H54" s="119"/>
      <c r="I54" s="119"/>
      <c r="J54" s="116"/>
      <c r="K54" s="116"/>
      <c r="L54" s="116"/>
      <c r="M54" s="116"/>
      <c r="N54" s="116"/>
      <c r="O54" s="118"/>
      <c r="P54" s="129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spans="1:26" ht="17.25" customHeight="1">
      <c r="A55" s="3"/>
      <c r="B55" s="116"/>
      <c r="C55" s="116"/>
      <c r="D55" s="116"/>
      <c r="E55" s="116"/>
      <c r="F55" s="118"/>
      <c r="G55" s="119"/>
      <c r="H55" s="119"/>
      <c r="I55" s="119"/>
      <c r="J55" s="116"/>
      <c r="K55" s="116"/>
      <c r="L55" s="116"/>
      <c r="M55" s="116"/>
      <c r="N55" s="116"/>
      <c r="O55" s="118"/>
      <c r="P55" s="129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spans="1:26" ht="17.25" customHeight="1">
      <c r="A56" s="3"/>
      <c r="B56" s="116"/>
      <c r="C56" s="116"/>
      <c r="D56" s="116"/>
      <c r="E56" s="116"/>
      <c r="F56" s="118"/>
      <c r="G56" s="119"/>
      <c r="H56" s="119"/>
      <c r="I56" s="119"/>
      <c r="J56" s="116"/>
      <c r="K56" s="116"/>
      <c r="L56" s="116"/>
      <c r="M56" s="116"/>
      <c r="N56" s="116"/>
      <c r="O56" s="118"/>
      <c r="P56" s="129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spans="1:26" ht="17.25" customHeight="1">
      <c r="A57" s="3"/>
      <c r="B57" s="116"/>
      <c r="C57" s="116"/>
      <c r="D57" s="116"/>
      <c r="E57" s="116"/>
      <c r="F57" s="118"/>
      <c r="G57" s="119"/>
      <c r="H57" s="119"/>
      <c r="I57" s="119"/>
      <c r="J57" s="116"/>
      <c r="K57" s="116"/>
      <c r="L57" s="116"/>
      <c r="M57" s="116"/>
      <c r="N57" s="116"/>
      <c r="O57" s="118"/>
      <c r="P57" s="129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spans="1:26" ht="17.25" customHeight="1">
      <c r="A58" s="3"/>
      <c r="B58" s="116"/>
      <c r="C58" s="116"/>
      <c r="D58" s="116"/>
      <c r="E58" s="116"/>
      <c r="F58" s="118"/>
      <c r="G58" s="119"/>
      <c r="H58" s="119"/>
      <c r="I58" s="119"/>
      <c r="J58" s="116"/>
      <c r="K58" s="116"/>
      <c r="L58" s="116"/>
      <c r="M58" s="116"/>
      <c r="N58" s="116"/>
      <c r="O58" s="118"/>
      <c r="P58" s="129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spans="1:26" ht="17.25" customHeight="1">
      <c r="A59" s="3"/>
      <c r="B59" s="116"/>
      <c r="C59" s="116"/>
      <c r="D59" s="116"/>
      <c r="E59" s="116"/>
      <c r="F59" s="118"/>
      <c r="G59" s="119"/>
      <c r="H59" s="119"/>
      <c r="I59" s="119"/>
      <c r="J59" s="116"/>
      <c r="K59" s="116"/>
      <c r="L59" s="116"/>
      <c r="M59" s="116"/>
      <c r="N59" s="116"/>
      <c r="O59" s="118"/>
      <c r="P59" s="129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spans="1:26" ht="17.25" customHeight="1">
      <c r="A60" s="3"/>
      <c r="B60" s="116"/>
      <c r="C60" s="116"/>
      <c r="D60" s="116"/>
      <c r="E60" s="116"/>
      <c r="F60" s="118"/>
      <c r="G60" s="119"/>
      <c r="H60" s="119"/>
      <c r="I60" s="119"/>
      <c r="J60" s="116"/>
      <c r="K60" s="116"/>
      <c r="L60" s="116"/>
      <c r="M60" s="116"/>
      <c r="N60" s="116"/>
      <c r="O60" s="118"/>
      <c r="P60" s="129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spans="1:26" ht="17.25" customHeight="1">
      <c r="A61" s="3"/>
      <c r="B61" s="116"/>
      <c r="C61" s="116"/>
      <c r="D61" s="116"/>
      <c r="E61" s="116"/>
      <c r="F61" s="118"/>
      <c r="G61" s="119"/>
      <c r="H61" s="119"/>
      <c r="I61" s="119"/>
      <c r="J61" s="116"/>
      <c r="K61" s="116"/>
      <c r="L61" s="116"/>
      <c r="M61" s="116"/>
      <c r="N61" s="116"/>
      <c r="O61" s="118"/>
      <c r="P61" s="129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spans="1:26" ht="17.25" customHeight="1">
      <c r="A62" s="3"/>
      <c r="B62" s="116"/>
      <c r="C62" s="116"/>
      <c r="D62" s="116"/>
      <c r="E62" s="116"/>
      <c r="F62" s="118"/>
      <c r="G62" s="119"/>
      <c r="H62" s="119"/>
      <c r="I62" s="119"/>
      <c r="J62" s="116"/>
      <c r="K62" s="116"/>
      <c r="L62" s="116"/>
      <c r="M62" s="116"/>
      <c r="N62" s="116"/>
      <c r="O62" s="118"/>
      <c r="P62" s="129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spans="1:26" ht="17.25" customHeight="1">
      <c r="A63" s="3"/>
      <c r="B63" s="116"/>
      <c r="C63" s="116"/>
      <c r="D63" s="116"/>
      <c r="E63" s="116"/>
      <c r="F63" s="118"/>
      <c r="G63" s="119"/>
      <c r="H63" s="119"/>
      <c r="I63" s="119"/>
      <c r="J63" s="116"/>
      <c r="K63" s="116"/>
      <c r="L63" s="116"/>
      <c r="M63" s="116"/>
      <c r="N63" s="116"/>
      <c r="O63" s="118"/>
      <c r="P63" s="129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spans="1:26" ht="17.25" customHeight="1">
      <c r="A64" s="3"/>
      <c r="B64" s="116"/>
      <c r="C64" s="116"/>
      <c r="D64" s="116"/>
      <c r="E64" s="116"/>
      <c r="F64" s="118"/>
      <c r="G64" s="119"/>
      <c r="H64" s="119"/>
      <c r="I64" s="119"/>
      <c r="J64" s="116"/>
      <c r="K64" s="116"/>
      <c r="L64" s="116"/>
      <c r="M64" s="116"/>
      <c r="N64" s="116"/>
      <c r="O64" s="118"/>
      <c r="P64" s="129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spans="1:26" ht="17.25" customHeight="1">
      <c r="A65" s="3"/>
      <c r="B65" s="116"/>
      <c r="C65" s="116"/>
      <c r="D65" s="116"/>
      <c r="E65" s="116"/>
      <c r="F65" s="118"/>
      <c r="G65" s="119"/>
      <c r="H65" s="119"/>
      <c r="I65" s="119"/>
      <c r="J65" s="116"/>
      <c r="K65" s="116"/>
      <c r="L65" s="116"/>
      <c r="M65" s="116"/>
      <c r="N65" s="116"/>
      <c r="O65" s="118"/>
      <c r="P65" s="129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spans="1:26" ht="17.25" customHeight="1">
      <c r="A66" s="3"/>
      <c r="B66" s="116"/>
      <c r="C66" s="116"/>
      <c r="D66" s="116"/>
      <c r="E66" s="116"/>
      <c r="F66" s="118"/>
      <c r="G66" s="119"/>
      <c r="H66" s="119"/>
      <c r="I66" s="119"/>
      <c r="J66" s="116"/>
      <c r="K66" s="116"/>
      <c r="L66" s="116"/>
      <c r="M66" s="116"/>
      <c r="N66" s="116"/>
      <c r="O66" s="118"/>
      <c r="P66" s="129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spans="1:26" ht="17.25" customHeight="1">
      <c r="A67" s="3"/>
      <c r="B67" s="116"/>
      <c r="C67" s="116"/>
      <c r="D67" s="116"/>
      <c r="E67" s="116"/>
      <c r="F67" s="118"/>
      <c r="G67" s="119"/>
      <c r="H67" s="119"/>
      <c r="I67" s="119"/>
      <c r="J67" s="116"/>
      <c r="K67" s="116"/>
      <c r="L67" s="116"/>
      <c r="M67" s="116"/>
      <c r="N67" s="116"/>
      <c r="O67" s="118"/>
      <c r="P67" s="129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spans="1:26" ht="17.25" customHeight="1">
      <c r="A68" s="3"/>
      <c r="B68" s="116"/>
      <c r="C68" s="116"/>
      <c r="D68" s="116"/>
      <c r="E68" s="116"/>
      <c r="F68" s="118"/>
      <c r="G68" s="119"/>
      <c r="H68" s="119"/>
      <c r="I68" s="119"/>
      <c r="J68" s="116"/>
      <c r="K68" s="116"/>
      <c r="L68" s="116"/>
      <c r="M68" s="116"/>
      <c r="N68" s="116"/>
      <c r="O68" s="118"/>
      <c r="P68" s="129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spans="1:26" ht="17.25" customHeight="1">
      <c r="A69" s="3"/>
      <c r="B69" s="116"/>
      <c r="C69" s="116"/>
      <c r="D69" s="116"/>
      <c r="E69" s="116"/>
      <c r="F69" s="118"/>
      <c r="G69" s="119"/>
      <c r="H69" s="119"/>
      <c r="I69" s="119"/>
      <c r="J69" s="116"/>
      <c r="K69" s="116"/>
      <c r="L69" s="116"/>
      <c r="M69" s="116"/>
      <c r="N69" s="116"/>
      <c r="O69" s="118"/>
      <c r="P69" s="129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spans="1:26" ht="17.25" customHeight="1">
      <c r="A70" s="3"/>
      <c r="B70" s="116"/>
      <c r="C70" s="116"/>
      <c r="D70" s="116"/>
      <c r="E70" s="116"/>
      <c r="F70" s="118"/>
      <c r="G70" s="119"/>
      <c r="H70" s="119"/>
      <c r="I70" s="119"/>
      <c r="J70" s="116"/>
      <c r="K70" s="116"/>
      <c r="L70" s="116"/>
      <c r="M70" s="116"/>
      <c r="N70" s="116"/>
      <c r="O70" s="118"/>
      <c r="P70" s="129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spans="1:26" ht="17.25" customHeight="1">
      <c r="A71" s="3"/>
      <c r="B71" s="116"/>
      <c r="C71" s="116"/>
      <c r="D71" s="116"/>
      <c r="E71" s="116"/>
      <c r="F71" s="118"/>
      <c r="G71" s="119"/>
      <c r="H71" s="119"/>
      <c r="I71" s="119"/>
      <c r="J71" s="116"/>
      <c r="K71" s="116"/>
      <c r="L71" s="116"/>
      <c r="M71" s="116"/>
      <c r="N71" s="116"/>
      <c r="O71" s="118"/>
      <c r="P71" s="129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spans="1:26" ht="17.25" customHeight="1">
      <c r="A72" s="3"/>
      <c r="B72" s="116"/>
      <c r="C72" s="116"/>
      <c r="D72" s="116"/>
      <c r="E72" s="116"/>
      <c r="F72" s="118"/>
      <c r="G72" s="119"/>
      <c r="H72" s="119"/>
      <c r="I72" s="119"/>
      <c r="J72" s="116"/>
      <c r="K72" s="116"/>
      <c r="L72" s="116"/>
      <c r="M72" s="116"/>
      <c r="N72" s="116"/>
      <c r="O72" s="118"/>
      <c r="P72" s="129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spans="1:26" ht="17.25" customHeight="1">
      <c r="A73" s="3"/>
      <c r="B73" s="116"/>
      <c r="C73" s="116"/>
      <c r="D73" s="116"/>
      <c r="E73" s="116"/>
      <c r="F73" s="118"/>
      <c r="G73" s="119"/>
      <c r="H73" s="119"/>
      <c r="I73" s="119"/>
      <c r="J73" s="116"/>
      <c r="K73" s="116"/>
      <c r="L73" s="116"/>
      <c r="M73" s="116"/>
      <c r="N73" s="116"/>
      <c r="O73" s="118"/>
      <c r="P73" s="129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spans="1:26" ht="17.25" customHeight="1">
      <c r="A74" s="3"/>
      <c r="B74" s="116"/>
      <c r="C74" s="116"/>
      <c r="D74" s="116"/>
      <c r="E74" s="116"/>
      <c r="F74" s="118"/>
      <c r="G74" s="119"/>
      <c r="H74" s="119"/>
      <c r="I74" s="119"/>
      <c r="J74" s="116"/>
      <c r="K74" s="116"/>
      <c r="L74" s="116"/>
      <c r="M74" s="116"/>
      <c r="N74" s="116"/>
      <c r="O74" s="118"/>
      <c r="P74" s="129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spans="1:26" ht="17.25" customHeight="1">
      <c r="A75" s="3"/>
      <c r="B75" s="116"/>
      <c r="C75" s="116"/>
      <c r="D75" s="116"/>
      <c r="E75" s="116"/>
      <c r="F75" s="118"/>
      <c r="G75" s="119"/>
      <c r="H75" s="119"/>
      <c r="I75" s="119"/>
      <c r="J75" s="116"/>
      <c r="K75" s="116"/>
      <c r="L75" s="116"/>
      <c r="M75" s="116"/>
      <c r="N75" s="116"/>
      <c r="O75" s="118"/>
      <c r="P75" s="129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spans="1:26" ht="17.25" customHeight="1">
      <c r="A76" s="3"/>
      <c r="B76" s="116"/>
      <c r="C76" s="116"/>
      <c r="D76" s="116"/>
      <c r="E76" s="116"/>
      <c r="F76" s="118"/>
      <c r="G76" s="119"/>
      <c r="H76" s="119"/>
      <c r="I76" s="119"/>
      <c r="J76" s="116"/>
      <c r="K76" s="116"/>
      <c r="L76" s="116"/>
      <c r="M76" s="116"/>
      <c r="N76" s="116"/>
      <c r="O76" s="118"/>
      <c r="P76" s="129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spans="1:26" ht="17.25" customHeight="1">
      <c r="A77" s="3"/>
      <c r="B77" s="116"/>
      <c r="C77" s="116"/>
      <c r="D77" s="116"/>
      <c r="E77" s="116"/>
      <c r="F77" s="118"/>
      <c r="G77" s="119"/>
      <c r="H77" s="119"/>
      <c r="I77" s="119"/>
      <c r="J77" s="116"/>
      <c r="K77" s="116"/>
      <c r="L77" s="116"/>
      <c r="M77" s="116"/>
      <c r="N77" s="116"/>
      <c r="O77" s="118"/>
      <c r="P77" s="129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spans="1:26" ht="17.25" customHeight="1">
      <c r="A78" s="3"/>
      <c r="B78" s="116"/>
      <c r="C78" s="116"/>
      <c r="D78" s="116"/>
      <c r="E78" s="116"/>
      <c r="F78" s="118"/>
      <c r="G78" s="119"/>
      <c r="H78" s="119"/>
      <c r="I78" s="119"/>
      <c r="J78" s="116"/>
      <c r="K78" s="116"/>
      <c r="L78" s="116"/>
      <c r="M78" s="116"/>
      <c r="N78" s="116"/>
      <c r="O78" s="118"/>
      <c r="P78" s="129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spans="1:26" ht="17.25" customHeight="1">
      <c r="A79" s="3"/>
      <c r="B79" s="116"/>
      <c r="C79" s="116"/>
      <c r="D79" s="116"/>
      <c r="E79" s="116"/>
      <c r="F79" s="118"/>
      <c r="G79" s="119"/>
      <c r="H79" s="119"/>
      <c r="I79" s="119"/>
      <c r="J79" s="116"/>
      <c r="K79" s="116"/>
      <c r="L79" s="116"/>
      <c r="M79" s="116"/>
      <c r="N79" s="116"/>
      <c r="O79" s="118"/>
      <c r="P79" s="129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spans="1:26" ht="17.25" customHeight="1">
      <c r="A80" s="3"/>
      <c r="B80" s="116"/>
      <c r="C80" s="116"/>
      <c r="D80" s="116"/>
      <c r="E80" s="116"/>
      <c r="F80" s="118"/>
      <c r="G80" s="119"/>
      <c r="H80" s="119"/>
      <c r="I80" s="119"/>
      <c r="J80" s="116"/>
      <c r="K80" s="116"/>
      <c r="L80" s="116"/>
      <c r="M80" s="116"/>
      <c r="N80" s="116"/>
      <c r="O80" s="118"/>
      <c r="P80" s="129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spans="1:26" ht="17.25" customHeight="1">
      <c r="A81" s="3"/>
      <c r="B81" s="116"/>
      <c r="C81" s="116"/>
      <c r="D81" s="116"/>
      <c r="E81" s="116"/>
      <c r="F81" s="118"/>
      <c r="G81" s="119"/>
      <c r="H81" s="119"/>
      <c r="I81" s="119"/>
      <c r="J81" s="116"/>
      <c r="K81" s="116"/>
      <c r="L81" s="116"/>
      <c r="M81" s="116"/>
      <c r="N81" s="116"/>
      <c r="O81" s="118"/>
      <c r="P81" s="129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spans="1:26" ht="17.25" customHeight="1">
      <c r="A82" s="3"/>
      <c r="B82" s="116"/>
      <c r="C82" s="116"/>
      <c r="D82" s="116"/>
      <c r="E82" s="116"/>
      <c r="F82" s="118"/>
      <c r="G82" s="119"/>
      <c r="H82" s="119"/>
      <c r="I82" s="119"/>
      <c r="J82" s="116"/>
      <c r="K82" s="116"/>
      <c r="L82" s="116"/>
      <c r="M82" s="116"/>
      <c r="N82" s="116"/>
      <c r="O82" s="118"/>
      <c r="P82" s="129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spans="1:26" ht="17.25" customHeight="1">
      <c r="A83" s="3"/>
      <c r="B83" s="116"/>
      <c r="C83" s="116"/>
      <c r="D83" s="116"/>
      <c r="E83" s="116"/>
      <c r="F83" s="118"/>
      <c r="G83" s="119"/>
      <c r="H83" s="119"/>
      <c r="I83" s="119"/>
      <c r="J83" s="116"/>
      <c r="K83" s="116"/>
      <c r="L83" s="116"/>
      <c r="M83" s="116"/>
      <c r="N83" s="116"/>
      <c r="O83" s="118"/>
      <c r="P83" s="129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spans="1:26" ht="17.25" customHeight="1">
      <c r="A84" s="3"/>
      <c r="B84" s="116"/>
      <c r="C84" s="116"/>
      <c r="D84" s="116"/>
      <c r="E84" s="116"/>
      <c r="F84" s="118"/>
      <c r="G84" s="119"/>
      <c r="H84" s="119"/>
      <c r="I84" s="119"/>
      <c r="J84" s="116"/>
      <c r="K84" s="116"/>
      <c r="L84" s="116"/>
      <c r="M84" s="116"/>
      <c r="N84" s="116"/>
      <c r="O84" s="118"/>
      <c r="P84" s="129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spans="1:26" ht="17.25" customHeight="1">
      <c r="A85" s="3"/>
      <c r="B85" s="116"/>
      <c r="C85" s="116"/>
      <c r="D85" s="116"/>
      <c r="E85" s="116"/>
      <c r="F85" s="118"/>
      <c r="G85" s="119"/>
      <c r="H85" s="119"/>
      <c r="I85" s="119"/>
      <c r="J85" s="116"/>
      <c r="K85" s="116"/>
      <c r="L85" s="116"/>
      <c r="M85" s="116"/>
      <c r="N85" s="116"/>
      <c r="O85" s="118"/>
      <c r="P85" s="129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spans="1:26" ht="17.25" customHeight="1">
      <c r="A86" s="3"/>
      <c r="B86" s="116"/>
      <c r="C86" s="116"/>
      <c r="D86" s="116"/>
      <c r="E86" s="116"/>
      <c r="F86" s="118"/>
      <c r="G86" s="119"/>
      <c r="H86" s="119"/>
      <c r="I86" s="119"/>
      <c r="J86" s="116"/>
      <c r="K86" s="116"/>
      <c r="L86" s="116"/>
      <c r="M86" s="116"/>
      <c r="N86" s="116"/>
      <c r="O86" s="118"/>
      <c r="P86" s="129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spans="1:26" ht="17.25" customHeight="1">
      <c r="A87" s="3"/>
      <c r="B87" s="116"/>
      <c r="C87" s="116"/>
      <c r="D87" s="116"/>
      <c r="E87" s="116"/>
      <c r="F87" s="118"/>
      <c r="G87" s="119"/>
      <c r="H87" s="119"/>
      <c r="I87" s="119"/>
      <c r="J87" s="116"/>
      <c r="K87" s="116"/>
      <c r="L87" s="116"/>
      <c r="M87" s="116"/>
      <c r="N87" s="116"/>
      <c r="O87" s="118"/>
      <c r="P87" s="129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spans="1:26" ht="17.25" customHeight="1">
      <c r="A88" s="3"/>
      <c r="B88" s="116"/>
      <c r="C88" s="116"/>
      <c r="D88" s="116"/>
      <c r="E88" s="116"/>
      <c r="F88" s="118"/>
      <c r="G88" s="119"/>
      <c r="H88" s="119"/>
      <c r="I88" s="119"/>
      <c r="J88" s="116"/>
      <c r="K88" s="116"/>
      <c r="L88" s="116"/>
      <c r="M88" s="116"/>
      <c r="N88" s="116"/>
      <c r="O88" s="118"/>
      <c r="P88" s="129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spans="1:26" ht="17.25" customHeight="1">
      <c r="A89" s="3"/>
      <c r="B89" s="116"/>
      <c r="C89" s="116"/>
      <c r="D89" s="116"/>
      <c r="E89" s="116"/>
      <c r="F89" s="118"/>
      <c r="G89" s="119"/>
      <c r="H89" s="119"/>
      <c r="I89" s="119"/>
      <c r="J89" s="116"/>
      <c r="K89" s="116"/>
      <c r="L89" s="116"/>
      <c r="M89" s="116"/>
      <c r="N89" s="116"/>
      <c r="O89" s="118"/>
      <c r="P89" s="129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spans="1:26" ht="17.25" customHeight="1">
      <c r="A90" s="3"/>
      <c r="B90" s="116"/>
      <c r="C90" s="116"/>
      <c r="D90" s="116"/>
      <c r="E90" s="116"/>
      <c r="F90" s="118"/>
      <c r="G90" s="119"/>
      <c r="H90" s="119"/>
      <c r="I90" s="119"/>
      <c r="J90" s="116"/>
      <c r="K90" s="116"/>
      <c r="L90" s="116"/>
      <c r="M90" s="116"/>
      <c r="N90" s="116"/>
      <c r="O90" s="118"/>
      <c r="P90" s="129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spans="1:26" ht="17.25" customHeight="1">
      <c r="A91" s="3"/>
      <c r="B91" s="116"/>
      <c r="C91" s="116"/>
      <c r="D91" s="116"/>
      <c r="E91" s="116"/>
      <c r="F91" s="118"/>
      <c r="G91" s="119"/>
      <c r="H91" s="119"/>
      <c r="I91" s="119"/>
      <c r="J91" s="116"/>
      <c r="K91" s="116"/>
      <c r="L91" s="116"/>
      <c r="M91" s="116"/>
      <c r="N91" s="116"/>
      <c r="O91" s="118"/>
      <c r="P91" s="129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spans="1:26" ht="17.25" customHeight="1">
      <c r="A92" s="3"/>
      <c r="B92" s="116"/>
      <c r="C92" s="116"/>
      <c r="D92" s="116"/>
      <c r="E92" s="116"/>
      <c r="F92" s="118"/>
      <c r="G92" s="119"/>
      <c r="H92" s="119"/>
      <c r="I92" s="119"/>
      <c r="J92" s="116"/>
      <c r="K92" s="116"/>
      <c r="L92" s="116"/>
      <c r="M92" s="116"/>
      <c r="N92" s="116"/>
      <c r="O92" s="118"/>
      <c r="P92" s="129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spans="1:26" ht="17.25" customHeight="1">
      <c r="A93" s="3"/>
      <c r="B93" s="116"/>
      <c r="C93" s="116"/>
      <c r="D93" s="116"/>
      <c r="E93" s="116"/>
      <c r="F93" s="118"/>
      <c r="G93" s="119"/>
      <c r="H93" s="119"/>
      <c r="I93" s="119"/>
      <c r="J93" s="116"/>
      <c r="K93" s="116"/>
      <c r="L93" s="116"/>
      <c r="M93" s="116"/>
      <c r="N93" s="116"/>
      <c r="O93" s="118"/>
      <c r="P93" s="129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spans="1:26" ht="17.25" customHeight="1">
      <c r="A94" s="3"/>
      <c r="B94" s="116"/>
      <c r="C94" s="116"/>
      <c r="D94" s="116"/>
      <c r="E94" s="116"/>
      <c r="F94" s="118"/>
      <c r="G94" s="119"/>
      <c r="H94" s="119"/>
      <c r="I94" s="119"/>
      <c r="J94" s="116"/>
      <c r="K94" s="116"/>
      <c r="L94" s="116"/>
      <c r="M94" s="116"/>
      <c r="N94" s="116"/>
      <c r="O94" s="118"/>
      <c r="P94" s="129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spans="1:26" ht="17.25" customHeight="1">
      <c r="A95" s="3"/>
      <c r="B95" s="116"/>
      <c r="C95" s="116"/>
      <c r="D95" s="116"/>
      <c r="E95" s="116"/>
      <c r="F95" s="118"/>
      <c r="G95" s="119"/>
      <c r="H95" s="119"/>
      <c r="I95" s="119"/>
      <c r="J95" s="116"/>
      <c r="K95" s="116"/>
      <c r="L95" s="116"/>
      <c r="M95" s="116"/>
      <c r="N95" s="116"/>
      <c r="O95" s="118"/>
      <c r="P95" s="129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spans="1:26" ht="17.25" customHeight="1">
      <c r="A96" s="3"/>
      <c r="B96" s="116"/>
      <c r="C96" s="116"/>
      <c r="D96" s="116"/>
      <c r="E96" s="116"/>
      <c r="F96" s="118"/>
      <c r="G96" s="119"/>
      <c r="H96" s="119"/>
      <c r="I96" s="119"/>
      <c r="J96" s="116"/>
      <c r="K96" s="116"/>
      <c r="L96" s="116"/>
      <c r="M96" s="116"/>
      <c r="N96" s="116"/>
      <c r="O96" s="118"/>
      <c r="P96" s="129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spans="1:26" ht="17.25" customHeight="1">
      <c r="A97" s="3"/>
      <c r="B97" s="116"/>
      <c r="C97" s="116"/>
      <c r="D97" s="116"/>
      <c r="E97" s="116"/>
      <c r="F97" s="118"/>
      <c r="G97" s="119"/>
      <c r="H97" s="119"/>
      <c r="I97" s="119"/>
      <c r="J97" s="116"/>
      <c r="K97" s="116"/>
      <c r="L97" s="116"/>
      <c r="M97" s="116"/>
      <c r="N97" s="116"/>
      <c r="O97" s="118"/>
      <c r="P97" s="129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spans="1:26" ht="17.25" customHeight="1">
      <c r="A98" s="3"/>
      <c r="B98" s="116"/>
      <c r="C98" s="116"/>
      <c r="D98" s="116"/>
      <c r="E98" s="116"/>
      <c r="F98" s="118"/>
      <c r="G98" s="119"/>
      <c r="H98" s="119"/>
      <c r="I98" s="119"/>
      <c r="J98" s="116"/>
      <c r="K98" s="116"/>
      <c r="L98" s="116"/>
      <c r="M98" s="116"/>
      <c r="N98" s="116"/>
      <c r="O98" s="118"/>
      <c r="P98" s="129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spans="1:26" ht="17.25" customHeight="1">
      <c r="A99" s="3"/>
      <c r="B99" s="116"/>
      <c r="C99" s="116"/>
      <c r="D99" s="116"/>
      <c r="E99" s="116"/>
      <c r="F99" s="118"/>
      <c r="G99" s="119"/>
      <c r="H99" s="119"/>
      <c r="I99" s="119"/>
      <c r="J99" s="116"/>
      <c r="K99" s="116"/>
      <c r="L99" s="116"/>
      <c r="M99" s="116"/>
      <c r="N99" s="116"/>
      <c r="O99" s="118"/>
      <c r="P99" s="129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spans="1:26" ht="17.25" customHeight="1">
      <c r="A100" s="3"/>
      <c r="B100" s="116"/>
      <c r="C100" s="116"/>
      <c r="D100" s="116"/>
      <c r="E100" s="116"/>
      <c r="F100" s="118"/>
      <c r="G100" s="119"/>
      <c r="H100" s="119"/>
      <c r="I100" s="119"/>
      <c r="J100" s="116"/>
      <c r="K100" s="116"/>
      <c r="L100" s="116"/>
      <c r="M100" s="116"/>
      <c r="N100" s="116"/>
      <c r="O100" s="118"/>
      <c r="P100" s="129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spans="1:26" ht="17.25" customHeight="1">
      <c r="A101" s="3"/>
      <c r="B101" s="116"/>
      <c r="C101" s="116"/>
      <c r="D101" s="116"/>
      <c r="E101" s="116"/>
      <c r="F101" s="118"/>
      <c r="G101" s="119"/>
      <c r="H101" s="119"/>
      <c r="I101" s="119"/>
      <c r="J101" s="116"/>
      <c r="K101" s="116"/>
      <c r="L101" s="116"/>
      <c r="M101" s="116"/>
      <c r="N101" s="116"/>
      <c r="O101" s="118"/>
      <c r="P101" s="129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spans="1:26" ht="17.25" customHeight="1">
      <c r="A102" s="3"/>
      <c r="B102" s="116"/>
      <c r="C102" s="116"/>
      <c r="D102" s="116"/>
      <c r="E102" s="116"/>
      <c r="F102" s="118"/>
      <c r="G102" s="119"/>
      <c r="H102" s="119"/>
      <c r="I102" s="119"/>
      <c r="J102" s="116"/>
      <c r="K102" s="116"/>
      <c r="L102" s="116"/>
      <c r="M102" s="116"/>
      <c r="N102" s="116"/>
      <c r="O102" s="118"/>
      <c r="P102" s="129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spans="1:26" ht="17.25" customHeight="1">
      <c r="A103" s="3"/>
      <c r="B103" s="116"/>
      <c r="C103" s="116"/>
      <c r="D103" s="116"/>
      <c r="E103" s="116"/>
      <c r="F103" s="118"/>
      <c r="G103" s="119"/>
      <c r="H103" s="119"/>
      <c r="I103" s="119"/>
      <c r="J103" s="116"/>
      <c r="K103" s="116"/>
      <c r="L103" s="116"/>
      <c r="M103" s="116"/>
      <c r="N103" s="116"/>
      <c r="O103" s="118"/>
      <c r="P103" s="129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spans="1:26" ht="17.25" customHeight="1">
      <c r="A104" s="3"/>
      <c r="B104" s="116"/>
      <c r="C104" s="116"/>
      <c r="D104" s="116"/>
      <c r="E104" s="116"/>
      <c r="F104" s="118"/>
      <c r="G104" s="119"/>
      <c r="H104" s="119"/>
      <c r="I104" s="119"/>
      <c r="J104" s="116"/>
      <c r="K104" s="116"/>
      <c r="L104" s="116"/>
      <c r="M104" s="116"/>
      <c r="N104" s="116"/>
      <c r="O104" s="118"/>
      <c r="P104" s="129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spans="1:26" ht="17.25" customHeight="1">
      <c r="A105" s="3"/>
      <c r="B105" s="116"/>
      <c r="C105" s="116"/>
      <c r="D105" s="116"/>
      <c r="E105" s="116"/>
      <c r="F105" s="118"/>
      <c r="G105" s="119"/>
      <c r="H105" s="119"/>
      <c r="I105" s="119"/>
      <c r="J105" s="116"/>
      <c r="K105" s="116"/>
      <c r="L105" s="116"/>
      <c r="M105" s="116"/>
      <c r="N105" s="116"/>
      <c r="O105" s="118"/>
      <c r="P105" s="129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spans="1:26" ht="17.25" customHeight="1">
      <c r="A106" s="3"/>
      <c r="B106" s="116"/>
      <c r="C106" s="116"/>
      <c r="D106" s="116"/>
      <c r="E106" s="116"/>
      <c r="F106" s="118"/>
      <c r="G106" s="119"/>
      <c r="H106" s="119"/>
      <c r="I106" s="119"/>
      <c r="J106" s="116"/>
      <c r="K106" s="116"/>
      <c r="L106" s="116"/>
      <c r="M106" s="116"/>
      <c r="N106" s="116"/>
      <c r="O106" s="118"/>
      <c r="P106" s="129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spans="1:26" ht="17.25" customHeight="1">
      <c r="A107" s="3"/>
      <c r="B107" s="116"/>
      <c r="C107" s="116"/>
      <c r="D107" s="116"/>
      <c r="E107" s="116"/>
      <c r="F107" s="118"/>
      <c r="G107" s="119"/>
      <c r="H107" s="119"/>
      <c r="I107" s="119"/>
      <c r="J107" s="116"/>
      <c r="K107" s="116"/>
      <c r="L107" s="116"/>
      <c r="M107" s="116"/>
      <c r="N107" s="116"/>
      <c r="O107" s="118"/>
      <c r="P107" s="129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spans="1:26" ht="17.25" customHeight="1">
      <c r="A108" s="3"/>
      <c r="B108" s="116"/>
      <c r="C108" s="116"/>
      <c r="D108" s="116"/>
      <c r="E108" s="116"/>
      <c r="F108" s="118"/>
      <c r="G108" s="119"/>
      <c r="H108" s="119"/>
      <c r="I108" s="119"/>
      <c r="J108" s="116"/>
      <c r="K108" s="116"/>
      <c r="L108" s="116"/>
      <c r="M108" s="116"/>
      <c r="N108" s="116"/>
      <c r="O108" s="118"/>
      <c r="P108" s="129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spans="1:26" ht="17.25" customHeight="1">
      <c r="A109" s="3"/>
      <c r="B109" s="116"/>
      <c r="C109" s="116"/>
      <c r="D109" s="116"/>
      <c r="E109" s="116"/>
      <c r="F109" s="118"/>
      <c r="G109" s="119"/>
      <c r="H109" s="119"/>
      <c r="I109" s="119"/>
      <c r="J109" s="116"/>
      <c r="K109" s="116"/>
      <c r="L109" s="116"/>
      <c r="M109" s="116"/>
      <c r="N109" s="116"/>
      <c r="O109" s="118"/>
      <c r="P109" s="129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spans="1:26" ht="17.25" customHeight="1">
      <c r="A110" s="3"/>
      <c r="B110" s="116"/>
      <c r="C110" s="116"/>
      <c r="D110" s="116"/>
      <c r="E110" s="116"/>
      <c r="F110" s="118"/>
      <c r="G110" s="119"/>
      <c r="H110" s="119"/>
      <c r="I110" s="119"/>
      <c r="J110" s="116"/>
      <c r="K110" s="116"/>
      <c r="L110" s="116"/>
      <c r="M110" s="116"/>
      <c r="N110" s="116"/>
      <c r="O110" s="118"/>
      <c r="P110" s="129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spans="1:26" ht="17.25" customHeight="1">
      <c r="A111" s="3"/>
      <c r="B111" s="116"/>
      <c r="C111" s="116"/>
      <c r="D111" s="116"/>
      <c r="E111" s="116"/>
      <c r="F111" s="118"/>
      <c r="G111" s="119"/>
      <c r="H111" s="119"/>
      <c r="I111" s="119"/>
      <c r="J111" s="116"/>
      <c r="K111" s="116"/>
      <c r="L111" s="116"/>
      <c r="M111" s="116"/>
      <c r="N111" s="116"/>
      <c r="O111" s="118"/>
      <c r="P111" s="129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spans="1:26" ht="17.25" customHeight="1">
      <c r="A112" s="3"/>
      <c r="B112" s="116"/>
      <c r="C112" s="116"/>
      <c r="D112" s="116"/>
      <c r="E112" s="116"/>
      <c r="F112" s="118"/>
      <c r="G112" s="119"/>
      <c r="H112" s="119"/>
      <c r="I112" s="119"/>
      <c r="J112" s="116"/>
      <c r="K112" s="116"/>
      <c r="L112" s="116"/>
      <c r="M112" s="116"/>
      <c r="N112" s="116"/>
      <c r="O112" s="118"/>
      <c r="P112" s="129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spans="1:26" ht="17.25" customHeight="1">
      <c r="A113" s="3"/>
      <c r="B113" s="116"/>
      <c r="C113" s="116"/>
      <c r="D113" s="116"/>
      <c r="E113" s="116"/>
      <c r="F113" s="118"/>
      <c r="G113" s="119"/>
      <c r="H113" s="119"/>
      <c r="I113" s="119"/>
      <c r="J113" s="116"/>
      <c r="K113" s="116"/>
      <c r="L113" s="116"/>
      <c r="M113" s="116"/>
      <c r="N113" s="116"/>
      <c r="O113" s="118"/>
      <c r="P113" s="129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spans="1:26" ht="17.25" customHeight="1">
      <c r="A114" s="3"/>
      <c r="B114" s="116"/>
      <c r="C114" s="116"/>
      <c r="D114" s="116"/>
      <c r="E114" s="116"/>
      <c r="F114" s="118"/>
      <c r="G114" s="119"/>
      <c r="H114" s="119"/>
      <c r="I114" s="119"/>
      <c r="J114" s="116"/>
      <c r="K114" s="116"/>
      <c r="L114" s="116"/>
      <c r="M114" s="116"/>
      <c r="N114" s="116"/>
      <c r="O114" s="118"/>
      <c r="P114" s="129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spans="1:26" ht="17.25" customHeight="1">
      <c r="A115" s="3"/>
      <c r="B115" s="116"/>
      <c r="C115" s="116"/>
      <c r="D115" s="116"/>
      <c r="E115" s="116"/>
      <c r="F115" s="118"/>
      <c r="G115" s="119"/>
      <c r="H115" s="119"/>
      <c r="I115" s="119"/>
      <c r="J115" s="116"/>
      <c r="K115" s="116"/>
      <c r="L115" s="116"/>
      <c r="M115" s="116"/>
      <c r="N115" s="116"/>
      <c r="O115" s="118"/>
      <c r="P115" s="129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spans="1:26" ht="17.25" customHeight="1">
      <c r="A116" s="3"/>
      <c r="B116" s="116"/>
      <c r="C116" s="116"/>
      <c r="D116" s="116"/>
      <c r="E116" s="116"/>
      <c r="F116" s="118"/>
      <c r="G116" s="119"/>
      <c r="H116" s="119"/>
      <c r="I116" s="119"/>
      <c r="J116" s="116"/>
      <c r="K116" s="116"/>
      <c r="L116" s="116"/>
      <c r="M116" s="116"/>
      <c r="N116" s="116"/>
      <c r="O116" s="118"/>
      <c r="P116" s="129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spans="1:26" ht="17.25" customHeight="1">
      <c r="A117" s="3"/>
      <c r="B117" s="116"/>
      <c r="C117" s="116"/>
      <c r="D117" s="116"/>
      <c r="E117" s="116"/>
      <c r="F117" s="118"/>
      <c r="G117" s="119"/>
      <c r="H117" s="119"/>
      <c r="I117" s="119"/>
      <c r="J117" s="116"/>
      <c r="K117" s="116"/>
      <c r="L117" s="116"/>
      <c r="M117" s="116"/>
      <c r="N117" s="116"/>
      <c r="O117" s="118"/>
      <c r="P117" s="129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spans="1:26" ht="17.25" customHeight="1">
      <c r="A118" s="3"/>
      <c r="B118" s="116"/>
      <c r="C118" s="116"/>
      <c r="D118" s="116"/>
      <c r="E118" s="116"/>
      <c r="F118" s="118"/>
      <c r="G118" s="119"/>
      <c r="H118" s="119"/>
      <c r="I118" s="119"/>
      <c r="J118" s="116"/>
      <c r="K118" s="116"/>
      <c r="L118" s="116"/>
      <c r="M118" s="116"/>
      <c r="N118" s="116"/>
      <c r="O118" s="118"/>
      <c r="P118" s="129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spans="1:26" ht="17.25" customHeight="1">
      <c r="A119" s="3"/>
      <c r="B119" s="116"/>
      <c r="C119" s="116"/>
      <c r="D119" s="116"/>
      <c r="E119" s="116"/>
      <c r="F119" s="118"/>
      <c r="G119" s="119"/>
      <c r="H119" s="119"/>
      <c r="I119" s="119"/>
      <c r="J119" s="116"/>
      <c r="K119" s="116"/>
      <c r="L119" s="116"/>
      <c r="M119" s="116"/>
      <c r="N119" s="116"/>
      <c r="O119" s="118"/>
      <c r="P119" s="129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spans="1:26" ht="17.25" customHeight="1">
      <c r="A120" s="3"/>
      <c r="B120" s="116"/>
      <c r="C120" s="116"/>
      <c r="D120" s="116"/>
      <c r="E120" s="116"/>
      <c r="F120" s="118"/>
      <c r="G120" s="119"/>
      <c r="H120" s="119"/>
      <c r="I120" s="119"/>
      <c r="J120" s="116"/>
      <c r="K120" s="116"/>
      <c r="L120" s="116"/>
      <c r="M120" s="116"/>
      <c r="N120" s="116"/>
      <c r="O120" s="118"/>
      <c r="P120" s="129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spans="1:26" ht="17.25" customHeight="1">
      <c r="A121" s="3"/>
      <c r="B121" s="116"/>
      <c r="C121" s="116"/>
      <c r="D121" s="116"/>
      <c r="E121" s="116"/>
      <c r="F121" s="118"/>
      <c r="G121" s="119"/>
      <c r="H121" s="119"/>
      <c r="I121" s="119"/>
      <c r="J121" s="116"/>
      <c r="K121" s="116"/>
      <c r="L121" s="116"/>
      <c r="M121" s="116"/>
      <c r="N121" s="116"/>
      <c r="O121" s="118"/>
      <c r="P121" s="129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spans="1:26" ht="17.25" customHeight="1">
      <c r="A122" s="3"/>
      <c r="B122" s="116"/>
      <c r="C122" s="116"/>
      <c r="D122" s="116"/>
      <c r="E122" s="116"/>
      <c r="F122" s="118"/>
      <c r="G122" s="119"/>
      <c r="H122" s="119"/>
      <c r="I122" s="119"/>
      <c r="J122" s="116"/>
      <c r="K122" s="116"/>
      <c r="L122" s="116"/>
      <c r="M122" s="116"/>
      <c r="N122" s="116"/>
      <c r="O122" s="118"/>
      <c r="P122" s="129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spans="1:26" ht="17.25" customHeight="1">
      <c r="A123" s="3"/>
      <c r="B123" s="116"/>
      <c r="C123" s="116"/>
      <c r="D123" s="116"/>
      <c r="E123" s="116"/>
      <c r="F123" s="118"/>
      <c r="G123" s="119"/>
      <c r="H123" s="119"/>
      <c r="I123" s="119"/>
      <c r="J123" s="116"/>
      <c r="K123" s="116"/>
      <c r="L123" s="116"/>
      <c r="M123" s="116"/>
      <c r="N123" s="116"/>
      <c r="O123" s="118"/>
      <c r="P123" s="129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spans="1:26" ht="17.25" customHeight="1">
      <c r="A124" s="3"/>
      <c r="B124" s="116"/>
      <c r="C124" s="116"/>
      <c r="D124" s="116"/>
      <c r="E124" s="116"/>
      <c r="F124" s="118"/>
      <c r="G124" s="119"/>
      <c r="H124" s="119"/>
      <c r="I124" s="119"/>
      <c r="J124" s="116"/>
      <c r="K124" s="116"/>
      <c r="L124" s="116"/>
      <c r="M124" s="116"/>
      <c r="N124" s="116"/>
      <c r="O124" s="118"/>
      <c r="P124" s="129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spans="1:26" ht="17.25" customHeight="1">
      <c r="A125" s="3"/>
      <c r="B125" s="116"/>
      <c r="C125" s="116"/>
      <c r="D125" s="116"/>
      <c r="E125" s="116"/>
      <c r="F125" s="118"/>
      <c r="G125" s="119"/>
      <c r="H125" s="119"/>
      <c r="I125" s="119"/>
      <c r="J125" s="116"/>
      <c r="K125" s="116"/>
      <c r="L125" s="116"/>
      <c r="M125" s="116"/>
      <c r="N125" s="116"/>
      <c r="O125" s="118"/>
      <c r="P125" s="129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spans="1:26" ht="17.25" customHeight="1">
      <c r="A126" s="3"/>
      <c r="B126" s="116"/>
      <c r="C126" s="116"/>
      <c r="D126" s="116"/>
      <c r="E126" s="116"/>
      <c r="F126" s="118"/>
      <c r="G126" s="119"/>
      <c r="H126" s="119"/>
      <c r="I126" s="119"/>
      <c r="J126" s="116"/>
      <c r="K126" s="116"/>
      <c r="L126" s="116"/>
      <c r="M126" s="116"/>
      <c r="N126" s="116"/>
      <c r="O126" s="118"/>
      <c r="P126" s="129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spans="1:26" ht="17.25" customHeight="1">
      <c r="A127" s="3"/>
      <c r="B127" s="116"/>
      <c r="C127" s="116"/>
      <c r="D127" s="116"/>
      <c r="E127" s="116"/>
      <c r="F127" s="118"/>
      <c r="G127" s="119"/>
      <c r="H127" s="119"/>
      <c r="I127" s="119"/>
      <c r="J127" s="116"/>
      <c r="K127" s="116"/>
      <c r="L127" s="116"/>
      <c r="M127" s="116"/>
      <c r="N127" s="116"/>
      <c r="O127" s="118"/>
      <c r="P127" s="129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spans="1:26" ht="17.25" customHeight="1">
      <c r="A128" s="3"/>
      <c r="B128" s="116"/>
      <c r="C128" s="116"/>
      <c r="D128" s="116"/>
      <c r="E128" s="116"/>
      <c r="F128" s="118"/>
      <c r="G128" s="119"/>
      <c r="H128" s="119"/>
      <c r="I128" s="119"/>
      <c r="J128" s="116"/>
      <c r="K128" s="116"/>
      <c r="L128" s="116"/>
      <c r="M128" s="116"/>
      <c r="N128" s="116"/>
      <c r="O128" s="118"/>
      <c r="P128" s="129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spans="1:26" ht="17.25" customHeight="1">
      <c r="A129" s="3"/>
      <c r="B129" s="116"/>
      <c r="C129" s="116"/>
      <c r="D129" s="116"/>
      <c r="E129" s="116"/>
      <c r="F129" s="118"/>
      <c r="G129" s="119"/>
      <c r="H129" s="119"/>
      <c r="I129" s="119"/>
      <c r="J129" s="116"/>
      <c r="K129" s="116"/>
      <c r="L129" s="116"/>
      <c r="M129" s="116"/>
      <c r="N129" s="116"/>
      <c r="O129" s="118"/>
      <c r="P129" s="129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spans="1:26" ht="17.25" customHeight="1">
      <c r="A130" s="3"/>
      <c r="B130" s="116"/>
      <c r="C130" s="116"/>
      <c r="D130" s="116"/>
      <c r="E130" s="116"/>
      <c r="F130" s="118"/>
      <c r="G130" s="119"/>
      <c r="H130" s="119"/>
      <c r="I130" s="119"/>
      <c r="J130" s="116"/>
      <c r="K130" s="116"/>
      <c r="L130" s="116"/>
      <c r="M130" s="116"/>
      <c r="N130" s="116"/>
      <c r="O130" s="118"/>
      <c r="P130" s="129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spans="1:26" ht="17.25" customHeight="1">
      <c r="A131" s="3"/>
      <c r="B131" s="116"/>
      <c r="C131" s="116"/>
      <c r="D131" s="116"/>
      <c r="E131" s="116"/>
      <c r="F131" s="118"/>
      <c r="G131" s="119"/>
      <c r="H131" s="119"/>
      <c r="I131" s="119"/>
      <c r="J131" s="116"/>
      <c r="K131" s="116"/>
      <c r="L131" s="116"/>
      <c r="M131" s="116"/>
      <c r="N131" s="116"/>
      <c r="O131" s="118"/>
      <c r="P131" s="129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spans="1:26" ht="17.25" customHeight="1">
      <c r="A132" s="3"/>
      <c r="B132" s="116"/>
      <c r="C132" s="116"/>
      <c r="D132" s="116"/>
      <c r="E132" s="116"/>
      <c r="F132" s="118"/>
      <c r="G132" s="119"/>
      <c r="H132" s="119"/>
      <c r="I132" s="119"/>
      <c r="J132" s="116"/>
      <c r="K132" s="116"/>
      <c r="L132" s="116"/>
      <c r="M132" s="116"/>
      <c r="N132" s="116"/>
      <c r="O132" s="118"/>
      <c r="P132" s="129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spans="1:26" ht="17.25" customHeight="1">
      <c r="A133" s="3"/>
      <c r="B133" s="116"/>
      <c r="C133" s="116"/>
      <c r="D133" s="116"/>
      <c r="E133" s="116"/>
      <c r="F133" s="118"/>
      <c r="G133" s="119"/>
      <c r="H133" s="119"/>
      <c r="I133" s="119"/>
      <c r="J133" s="116"/>
      <c r="K133" s="116"/>
      <c r="L133" s="116"/>
      <c r="M133" s="116"/>
      <c r="N133" s="116"/>
      <c r="O133" s="118"/>
      <c r="P133" s="129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spans="1:26" ht="17.25" customHeight="1">
      <c r="A134" s="3"/>
      <c r="B134" s="116"/>
      <c r="C134" s="116"/>
      <c r="D134" s="116"/>
      <c r="E134" s="116"/>
      <c r="F134" s="118"/>
      <c r="G134" s="119"/>
      <c r="H134" s="119"/>
      <c r="I134" s="119"/>
      <c r="J134" s="116"/>
      <c r="K134" s="116"/>
      <c r="L134" s="116"/>
      <c r="M134" s="116"/>
      <c r="N134" s="116"/>
      <c r="O134" s="118"/>
      <c r="P134" s="129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spans="1:26" ht="17.25" customHeight="1">
      <c r="A135" s="3"/>
      <c r="B135" s="116"/>
      <c r="C135" s="116"/>
      <c r="D135" s="116"/>
      <c r="E135" s="116"/>
      <c r="F135" s="118"/>
      <c r="G135" s="119"/>
      <c r="H135" s="119"/>
      <c r="I135" s="119"/>
      <c r="J135" s="116"/>
      <c r="K135" s="116"/>
      <c r="L135" s="116"/>
      <c r="M135" s="116"/>
      <c r="N135" s="116"/>
      <c r="O135" s="118"/>
      <c r="P135" s="129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spans="1:26" ht="17.25" customHeight="1">
      <c r="A136" s="3"/>
      <c r="B136" s="116"/>
      <c r="C136" s="116"/>
      <c r="D136" s="116"/>
      <c r="E136" s="116"/>
      <c r="F136" s="118"/>
      <c r="G136" s="119"/>
      <c r="H136" s="119"/>
      <c r="I136" s="119"/>
      <c r="J136" s="116"/>
      <c r="K136" s="116"/>
      <c r="L136" s="116"/>
      <c r="M136" s="116"/>
      <c r="N136" s="116"/>
      <c r="O136" s="118"/>
      <c r="P136" s="129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spans="1:26" ht="17.25" customHeight="1">
      <c r="A137" s="3"/>
      <c r="B137" s="116"/>
      <c r="C137" s="116"/>
      <c r="D137" s="116"/>
      <c r="E137" s="116"/>
      <c r="F137" s="118"/>
      <c r="G137" s="119"/>
      <c r="H137" s="119"/>
      <c r="I137" s="119"/>
      <c r="J137" s="116"/>
      <c r="K137" s="116"/>
      <c r="L137" s="116"/>
      <c r="M137" s="116"/>
      <c r="N137" s="116"/>
      <c r="O137" s="118"/>
      <c r="P137" s="129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spans="1:26" ht="17.25" customHeight="1">
      <c r="A138" s="3"/>
      <c r="B138" s="116"/>
      <c r="C138" s="116"/>
      <c r="D138" s="116"/>
      <c r="E138" s="116"/>
      <c r="F138" s="118"/>
      <c r="G138" s="119"/>
      <c r="H138" s="119"/>
      <c r="I138" s="119"/>
      <c r="J138" s="116"/>
      <c r="K138" s="116"/>
      <c r="L138" s="116"/>
      <c r="M138" s="116"/>
      <c r="N138" s="116"/>
      <c r="O138" s="118"/>
      <c r="P138" s="129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spans="1:26" ht="17.25" customHeight="1">
      <c r="A139" s="3"/>
      <c r="B139" s="116"/>
      <c r="C139" s="116"/>
      <c r="D139" s="116"/>
      <c r="E139" s="116"/>
      <c r="F139" s="118"/>
      <c r="G139" s="119"/>
      <c r="H139" s="119"/>
      <c r="I139" s="119"/>
      <c r="J139" s="116"/>
      <c r="K139" s="116"/>
      <c r="L139" s="116"/>
      <c r="M139" s="116"/>
      <c r="N139" s="116"/>
      <c r="O139" s="118"/>
      <c r="P139" s="129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spans="1:26" ht="17.25" customHeight="1">
      <c r="A140" s="3"/>
      <c r="B140" s="116"/>
      <c r="C140" s="116"/>
      <c r="D140" s="116"/>
      <c r="E140" s="116"/>
      <c r="F140" s="118"/>
      <c r="G140" s="119"/>
      <c r="H140" s="119"/>
      <c r="I140" s="119"/>
      <c r="J140" s="116"/>
      <c r="K140" s="116"/>
      <c r="L140" s="116"/>
      <c r="M140" s="116"/>
      <c r="N140" s="116"/>
      <c r="O140" s="118"/>
      <c r="P140" s="129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spans="1:26" ht="17.25" customHeight="1">
      <c r="A141" s="3"/>
      <c r="B141" s="116"/>
      <c r="C141" s="116"/>
      <c r="D141" s="116"/>
      <c r="E141" s="116"/>
      <c r="F141" s="118"/>
      <c r="G141" s="119"/>
      <c r="H141" s="119"/>
      <c r="I141" s="119"/>
      <c r="J141" s="116"/>
      <c r="K141" s="116"/>
      <c r="L141" s="116"/>
      <c r="M141" s="116"/>
      <c r="N141" s="116"/>
      <c r="O141" s="118"/>
      <c r="P141" s="129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spans="1:26" ht="17.25" customHeight="1">
      <c r="A142" s="3"/>
      <c r="B142" s="116"/>
      <c r="C142" s="116"/>
      <c r="D142" s="116"/>
      <c r="E142" s="116"/>
      <c r="F142" s="118"/>
      <c r="G142" s="119"/>
      <c r="H142" s="119"/>
      <c r="I142" s="119"/>
      <c r="J142" s="116"/>
      <c r="K142" s="116"/>
      <c r="L142" s="116"/>
      <c r="M142" s="116"/>
      <c r="N142" s="116"/>
      <c r="O142" s="118"/>
      <c r="P142" s="129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spans="1:26" ht="17.25" customHeight="1">
      <c r="A143" s="3"/>
      <c r="B143" s="116"/>
      <c r="C143" s="116"/>
      <c r="D143" s="116"/>
      <c r="E143" s="116"/>
      <c r="F143" s="118"/>
      <c r="G143" s="119"/>
      <c r="H143" s="119"/>
      <c r="I143" s="119"/>
      <c r="J143" s="116"/>
      <c r="K143" s="116"/>
      <c r="L143" s="116"/>
      <c r="M143" s="116"/>
      <c r="N143" s="116"/>
      <c r="O143" s="118"/>
      <c r="P143" s="129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spans="1:26" ht="17.25" customHeight="1">
      <c r="A144" s="3"/>
      <c r="B144" s="116"/>
      <c r="C144" s="116"/>
      <c r="D144" s="116"/>
      <c r="E144" s="116"/>
      <c r="F144" s="118"/>
      <c r="G144" s="119"/>
      <c r="H144" s="119"/>
      <c r="I144" s="119"/>
      <c r="J144" s="116"/>
      <c r="K144" s="116"/>
      <c r="L144" s="116"/>
      <c r="M144" s="116"/>
      <c r="N144" s="116"/>
      <c r="O144" s="118"/>
      <c r="P144" s="129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spans="1:26" ht="17.25" customHeight="1">
      <c r="A145" s="3"/>
      <c r="B145" s="116"/>
      <c r="C145" s="116"/>
      <c r="D145" s="116"/>
      <c r="E145" s="116"/>
      <c r="F145" s="118"/>
      <c r="G145" s="119"/>
      <c r="H145" s="119"/>
      <c r="I145" s="119"/>
      <c r="J145" s="116"/>
      <c r="K145" s="116"/>
      <c r="L145" s="116"/>
      <c r="M145" s="116"/>
      <c r="N145" s="116"/>
      <c r="O145" s="118"/>
      <c r="P145" s="129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spans="1:26" ht="17.25" customHeight="1">
      <c r="A146" s="3"/>
      <c r="B146" s="116"/>
      <c r="C146" s="116"/>
      <c r="D146" s="116"/>
      <c r="E146" s="116"/>
      <c r="F146" s="118"/>
      <c r="G146" s="119"/>
      <c r="H146" s="119"/>
      <c r="I146" s="119"/>
      <c r="J146" s="116"/>
      <c r="K146" s="116"/>
      <c r="L146" s="116"/>
      <c r="M146" s="116"/>
      <c r="N146" s="116"/>
      <c r="O146" s="118"/>
      <c r="P146" s="129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spans="1:26" ht="17.25" customHeight="1">
      <c r="A147" s="3"/>
      <c r="B147" s="116"/>
      <c r="C147" s="116"/>
      <c r="D147" s="116"/>
      <c r="E147" s="116"/>
      <c r="F147" s="118"/>
      <c r="G147" s="119"/>
      <c r="H147" s="119"/>
      <c r="I147" s="119"/>
      <c r="J147" s="116"/>
      <c r="K147" s="116"/>
      <c r="L147" s="116"/>
      <c r="M147" s="116"/>
      <c r="N147" s="116"/>
      <c r="O147" s="118"/>
      <c r="P147" s="129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spans="1:26" ht="17.25" customHeight="1">
      <c r="A148" s="3"/>
      <c r="B148" s="116"/>
      <c r="C148" s="116"/>
      <c r="D148" s="116"/>
      <c r="E148" s="116"/>
      <c r="F148" s="118"/>
      <c r="G148" s="119"/>
      <c r="H148" s="119"/>
      <c r="I148" s="119"/>
      <c r="J148" s="116"/>
      <c r="K148" s="116"/>
      <c r="L148" s="116"/>
      <c r="M148" s="116"/>
      <c r="N148" s="116"/>
      <c r="O148" s="118"/>
      <c r="P148" s="129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spans="1:26" ht="17.25" customHeight="1">
      <c r="A149" s="3"/>
      <c r="B149" s="116"/>
      <c r="C149" s="116"/>
      <c r="D149" s="116"/>
      <c r="E149" s="116"/>
      <c r="F149" s="118"/>
      <c r="G149" s="119"/>
      <c r="H149" s="119"/>
      <c r="I149" s="119"/>
      <c r="J149" s="116"/>
      <c r="K149" s="116"/>
      <c r="L149" s="116"/>
      <c r="M149" s="116"/>
      <c r="N149" s="116"/>
      <c r="O149" s="118"/>
      <c r="P149" s="129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spans="1:26" ht="17.25" customHeight="1">
      <c r="A150" s="3"/>
      <c r="B150" s="116"/>
      <c r="C150" s="116"/>
      <c r="D150" s="116"/>
      <c r="E150" s="116"/>
      <c r="F150" s="118"/>
      <c r="G150" s="119"/>
      <c r="H150" s="119"/>
      <c r="I150" s="119"/>
      <c r="J150" s="116"/>
      <c r="K150" s="116"/>
      <c r="L150" s="116"/>
      <c r="M150" s="116"/>
      <c r="N150" s="116"/>
      <c r="O150" s="118"/>
      <c r="P150" s="129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spans="1:26" ht="17.25" customHeight="1">
      <c r="A151" s="3"/>
      <c r="B151" s="116"/>
      <c r="C151" s="116"/>
      <c r="D151" s="116"/>
      <c r="E151" s="116"/>
      <c r="F151" s="118"/>
      <c r="G151" s="119"/>
      <c r="H151" s="119"/>
      <c r="I151" s="119"/>
      <c r="J151" s="116"/>
      <c r="K151" s="116"/>
      <c r="L151" s="116"/>
      <c r="M151" s="116"/>
      <c r="N151" s="116"/>
      <c r="O151" s="118"/>
      <c r="P151" s="129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spans="1:26" ht="17.25" customHeight="1">
      <c r="A152" s="3"/>
      <c r="B152" s="116"/>
      <c r="C152" s="116"/>
      <c r="D152" s="116"/>
      <c r="E152" s="116"/>
      <c r="F152" s="118"/>
      <c r="G152" s="119"/>
      <c r="H152" s="119"/>
      <c r="I152" s="119"/>
      <c r="J152" s="116"/>
      <c r="K152" s="116"/>
      <c r="L152" s="116"/>
      <c r="M152" s="116"/>
      <c r="N152" s="116"/>
      <c r="O152" s="118"/>
      <c r="P152" s="129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spans="1:26" ht="17.25" customHeight="1">
      <c r="A153" s="3"/>
      <c r="B153" s="116"/>
      <c r="C153" s="116"/>
      <c r="D153" s="116"/>
      <c r="E153" s="116"/>
      <c r="F153" s="118"/>
      <c r="G153" s="119"/>
      <c r="H153" s="119"/>
      <c r="I153" s="119"/>
      <c r="J153" s="116"/>
      <c r="K153" s="116"/>
      <c r="L153" s="116"/>
      <c r="M153" s="116"/>
      <c r="N153" s="116"/>
      <c r="O153" s="118"/>
      <c r="P153" s="129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spans="1:26" ht="17.25" customHeight="1">
      <c r="A154" s="3"/>
      <c r="B154" s="116"/>
      <c r="C154" s="116"/>
      <c r="D154" s="116"/>
      <c r="E154" s="116"/>
      <c r="F154" s="118"/>
      <c r="G154" s="119"/>
      <c r="H154" s="119"/>
      <c r="I154" s="119"/>
      <c r="J154" s="116"/>
      <c r="K154" s="116"/>
      <c r="L154" s="116"/>
      <c r="M154" s="116"/>
      <c r="N154" s="116"/>
      <c r="O154" s="118"/>
      <c r="P154" s="129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spans="1:26" ht="17.25" customHeight="1">
      <c r="A155" s="3"/>
      <c r="B155" s="116"/>
      <c r="C155" s="116"/>
      <c r="D155" s="116"/>
      <c r="E155" s="116"/>
      <c r="F155" s="118"/>
      <c r="G155" s="119"/>
      <c r="H155" s="119"/>
      <c r="I155" s="119"/>
      <c r="J155" s="116"/>
      <c r="K155" s="116"/>
      <c r="L155" s="116"/>
      <c r="M155" s="116"/>
      <c r="N155" s="116"/>
      <c r="O155" s="118"/>
      <c r="P155" s="129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spans="1:26" ht="17.25" customHeight="1">
      <c r="A156" s="3"/>
      <c r="B156" s="116"/>
      <c r="C156" s="116"/>
      <c r="D156" s="116"/>
      <c r="E156" s="116"/>
      <c r="F156" s="118"/>
      <c r="G156" s="119"/>
      <c r="H156" s="119"/>
      <c r="I156" s="119"/>
      <c r="J156" s="116"/>
      <c r="K156" s="116"/>
      <c r="L156" s="116"/>
      <c r="M156" s="116"/>
      <c r="N156" s="116"/>
      <c r="O156" s="118"/>
      <c r="P156" s="129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spans="1:26" ht="17.25" customHeight="1">
      <c r="A157" s="3"/>
      <c r="B157" s="116"/>
      <c r="C157" s="116"/>
      <c r="D157" s="116"/>
      <c r="E157" s="116"/>
      <c r="F157" s="118"/>
      <c r="G157" s="119"/>
      <c r="H157" s="119"/>
      <c r="I157" s="119"/>
      <c r="J157" s="116"/>
      <c r="K157" s="116"/>
      <c r="L157" s="116"/>
      <c r="M157" s="116"/>
      <c r="N157" s="116"/>
      <c r="O157" s="118"/>
      <c r="P157" s="129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spans="1:26" ht="17.25" customHeight="1">
      <c r="A158" s="3"/>
      <c r="B158" s="116"/>
      <c r="C158" s="116"/>
      <c r="D158" s="116"/>
      <c r="E158" s="116"/>
      <c r="F158" s="118"/>
      <c r="G158" s="119"/>
      <c r="H158" s="119"/>
      <c r="I158" s="119"/>
      <c r="J158" s="116"/>
      <c r="K158" s="116"/>
      <c r="L158" s="116"/>
      <c r="M158" s="116"/>
      <c r="N158" s="116"/>
      <c r="O158" s="118"/>
      <c r="P158" s="129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spans="1:26" ht="17.25" customHeight="1">
      <c r="A159" s="3"/>
      <c r="B159" s="116"/>
      <c r="C159" s="116"/>
      <c r="D159" s="116"/>
      <c r="E159" s="116"/>
      <c r="F159" s="118"/>
      <c r="G159" s="119"/>
      <c r="H159" s="119"/>
      <c r="I159" s="119"/>
      <c r="J159" s="116"/>
      <c r="K159" s="116"/>
      <c r="L159" s="116"/>
      <c r="M159" s="116"/>
      <c r="N159" s="116"/>
      <c r="O159" s="118"/>
      <c r="P159" s="129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spans="1:26" ht="17.25" customHeight="1">
      <c r="A160" s="3"/>
      <c r="B160" s="116"/>
      <c r="C160" s="116"/>
      <c r="D160" s="116"/>
      <c r="E160" s="116"/>
      <c r="F160" s="118"/>
      <c r="G160" s="119"/>
      <c r="H160" s="119"/>
      <c r="I160" s="119"/>
      <c r="J160" s="116"/>
      <c r="K160" s="116"/>
      <c r="L160" s="116"/>
      <c r="M160" s="116"/>
      <c r="N160" s="116"/>
      <c r="O160" s="118"/>
      <c r="P160" s="129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spans="1:26" ht="17.25" customHeight="1">
      <c r="A161" s="3"/>
      <c r="B161" s="116"/>
      <c r="C161" s="116"/>
      <c r="D161" s="116"/>
      <c r="E161" s="116"/>
      <c r="F161" s="118"/>
      <c r="G161" s="119"/>
      <c r="H161" s="119"/>
      <c r="I161" s="119"/>
      <c r="J161" s="116"/>
      <c r="K161" s="116"/>
      <c r="L161" s="116"/>
      <c r="M161" s="116"/>
      <c r="N161" s="116"/>
      <c r="O161" s="118"/>
      <c r="P161" s="129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spans="1:26" ht="17.25" customHeight="1">
      <c r="A162" s="3"/>
      <c r="B162" s="116"/>
      <c r="C162" s="116"/>
      <c r="D162" s="116"/>
      <c r="E162" s="116"/>
      <c r="F162" s="118"/>
      <c r="G162" s="119"/>
      <c r="H162" s="119"/>
      <c r="I162" s="119"/>
      <c r="J162" s="116"/>
      <c r="K162" s="116"/>
      <c r="L162" s="116"/>
      <c r="M162" s="116"/>
      <c r="N162" s="116"/>
      <c r="O162" s="118"/>
      <c r="P162" s="129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spans="1:26" ht="17.25" customHeight="1">
      <c r="A163" s="3"/>
      <c r="B163" s="116"/>
      <c r="C163" s="116"/>
      <c r="D163" s="116"/>
      <c r="E163" s="116"/>
      <c r="F163" s="118"/>
      <c r="G163" s="119"/>
      <c r="H163" s="119"/>
      <c r="I163" s="119"/>
      <c r="J163" s="116"/>
      <c r="K163" s="116"/>
      <c r="L163" s="116"/>
      <c r="M163" s="116"/>
      <c r="N163" s="116"/>
      <c r="O163" s="118"/>
      <c r="P163" s="129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spans="1:26" ht="17.25" customHeight="1">
      <c r="A164" s="3"/>
      <c r="B164" s="116"/>
      <c r="C164" s="116"/>
      <c r="D164" s="116"/>
      <c r="E164" s="116"/>
      <c r="F164" s="118"/>
      <c r="G164" s="119"/>
      <c r="H164" s="119"/>
      <c r="I164" s="119"/>
      <c r="J164" s="116"/>
      <c r="K164" s="116"/>
      <c r="L164" s="116"/>
      <c r="M164" s="116"/>
      <c r="N164" s="116"/>
      <c r="O164" s="118"/>
      <c r="P164" s="129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spans="1:26" ht="17.25" customHeight="1">
      <c r="A165" s="3"/>
      <c r="B165" s="116"/>
      <c r="C165" s="116"/>
      <c r="D165" s="116"/>
      <c r="E165" s="116"/>
      <c r="F165" s="118"/>
      <c r="G165" s="119"/>
      <c r="H165" s="119"/>
      <c r="I165" s="119"/>
      <c r="J165" s="116"/>
      <c r="K165" s="116"/>
      <c r="L165" s="116"/>
      <c r="M165" s="116"/>
      <c r="N165" s="116"/>
      <c r="O165" s="118"/>
      <c r="P165" s="129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spans="1:26" ht="17.25" customHeight="1">
      <c r="A166" s="3"/>
      <c r="B166" s="116"/>
      <c r="C166" s="116"/>
      <c r="D166" s="116"/>
      <c r="E166" s="116"/>
      <c r="F166" s="118"/>
      <c r="G166" s="119"/>
      <c r="H166" s="119"/>
      <c r="I166" s="119"/>
      <c r="J166" s="116"/>
      <c r="K166" s="116"/>
      <c r="L166" s="116"/>
      <c r="M166" s="116"/>
      <c r="N166" s="116"/>
      <c r="O166" s="118"/>
      <c r="P166" s="129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spans="1:26" ht="17.25" customHeight="1">
      <c r="A167" s="3"/>
      <c r="B167" s="116"/>
      <c r="C167" s="116"/>
      <c r="D167" s="116"/>
      <c r="E167" s="116"/>
      <c r="F167" s="118"/>
      <c r="G167" s="119"/>
      <c r="H167" s="119"/>
      <c r="I167" s="119"/>
      <c r="J167" s="116"/>
      <c r="K167" s="116"/>
      <c r="L167" s="116"/>
      <c r="M167" s="116"/>
      <c r="N167" s="116"/>
      <c r="O167" s="118"/>
      <c r="P167" s="129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spans="1:26" ht="17.25" customHeight="1">
      <c r="A168" s="3"/>
      <c r="B168" s="116"/>
      <c r="C168" s="116"/>
      <c r="D168" s="116"/>
      <c r="E168" s="116"/>
      <c r="F168" s="118"/>
      <c r="G168" s="119"/>
      <c r="H168" s="119"/>
      <c r="I168" s="119"/>
      <c r="J168" s="116"/>
      <c r="K168" s="116"/>
      <c r="L168" s="116"/>
      <c r="M168" s="116"/>
      <c r="N168" s="116"/>
      <c r="O168" s="118"/>
      <c r="P168" s="129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spans="1:26" ht="17.25" customHeight="1">
      <c r="A169" s="3"/>
      <c r="B169" s="116"/>
      <c r="C169" s="116"/>
      <c r="D169" s="116"/>
      <c r="E169" s="116"/>
      <c r="F169" s="118"/>
      <c r="G169" s="119"/>
      <c r="H169" s="119"/>
      <c r="I169" s="119"/>
      <c r="J169" s="116"/>
      <c r="K169" s="116"/>
      <c r="L169" s="116"/>
      <c r="M169" s="116"/>
      <c r="N169" s="116"/>
      <c r="O169" s="118"/>
      <c r="P169" s="129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spans="1:26" ht="17.25" customHeight="1">
      <c r="A170" s="3"/>
      <c r="B170" s="116"/>
      <c r="C170" s="116"/>
      <c r="D170" s="116"/>
      <c r="E170" s="116"/>
      <c r="F170" s="118"/>
      <c r="G170" s="119"/>
      <c r="H170" s="119"/>
      <c r="I170" s="119"/>
      <c r="J170" s="116"/>
      <c r="K170" s="116"/>
      <c r="L170" s="116"/>
      <c r="M170" s="116"/>
      <c r="N170" s="116"/>
      <c r="O170" s="118"/>
      <c r="P170" s="129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spans="1:26" ht="17.25" customHeight="1">
      <c r="A171" s="3"/>
      <c r="B171" s="116"/>
      <c r="C171" s="116"/>
      <c r="D171" s="116"/>
      <c r="E171" s="116"/>
      <c r="F171" s="118"/>
      <c r="G171" s="119"/>
      <c r="H171" s="119"/>
      <c r="I171" s="119"/>
      <c r="J171" s="116"/>
      <c r="K171" s="116"/>
      <c r="L171" s="116"/>
      <c r="M171" s="116"/>
      <c r="N171" s="116"/>
      <c r="O171" s="118"/>
      <c r="P171" s="129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spans="1:26" ht="17.25" customHeight="1">
      <c r="A172" s="3"/>
      <c r="B172" s="116"/>
      <c r="C172" s="116"/>
      <c r="D172" s="116"/>
      <c r="E172" s="116"/>
      <c r="F172" s="118"/>
      <c r="G172" s="119"/>
      <c r="H172" s="119"/>
      <c r="I172" s="119"/>
      <c r="J172" s="116"/>
      <c r="K172" s="116"/>
      <c r="L172" s="116"/>
      <c r="M172" s="116"/>
      <c r="N172" s="116"/>
      <c r="O172" s="118"/>
      <c r="P172" s="129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spans="1:26" ht="17.25" customHeight="1">
      <c r="A173" s="3"/>
      <c r="B173" s="116"/>
      <c r="C173" s="116"/>
      <c r="D173" s="116"/>
      <c r="E173" s="116"/>
      <c r="F173" s="118"/>
      <c r="G173" s="119"/>
      <c r="H173" s="119"/>
      <c r="I173" s="119"/>
      <c r="J173" s="116"/>
      <c r="K173" s="116"/>
      <c r="L173" s="116"/>
      <c r="M173" s="116"/>
      <c r="N173" s="116"/>
      <c r="O173" s="118"/>
      <c r="P173" s="129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spans="1:26" ht="17.25" customHeight="1">
      <c r="A174" s="3"/>
      <c r="B174" s="116"/>
      <c r="C174" s="116"/>
      <c r="D174" s="116"/>
      <c r="E174" s="116"/>
      <c r="F174" s="118"/>
      <c r="G174" s="119"/>
      <c r="H174" s="119"/>
      <c r="I174" s="119"/>
      <c r="J174" s="116"/>
      <c r="K174" s="116"/>
      <c r="L174" s="116"/>
      <c r="M174" s="116"/>
      <c r="N174" s="116"/>
      <c r="O174" s="118"/>
      <c r="P174" s="129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spans="1:26" ht="17.25" customHeight="1">
      <c r="A175" s="3"/>
      <c r="B175" s="116"/>
      <c r="C175" s="116"/>
      <c r="D175" s="116"/>
      <c r="E175" s="116"/>
      <c r="F175" s="118"/>
      <c r="G175" s="119"/>
      <c r="H175" s="119"/>
      <c r="I175" s="119"/>
      <c r="J175" s="116"/>
      <c r="K175" s="116"/>
      <c r="L175" s="116"/>
      <c r="M175" s="116"/>
      <c r="N175" s="116"/>
      <c r="O175" s="118"/>
      <c r="P175" s="129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spans="1:26" ht="17.25" customHeight="1">
      <c r="A176" s="3"/>
      <c r="B176" s="116"/>
      <c r="C176" s="116"/>
      <c r="D176" s="116"/>
      <c r="E176" s="116"/>
      <c r="F176" s="118"/>
      <c r="G176" s="119"/>
      <c r="H176" s="119"/>
      <c r="I176" s="119"/>
      <c r="J176" s="116"/>
      <c r="K176" s="116"/>
      <c r="L176" s="116"/>
      <c r="M176" s="116"/>
      <c r="N176" s="116"/>
      <c r="O176" s="118"/>
      <c r="P176" s="129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spans="1:26" ht="17.25" customHeight="1">
      <c r="A177" s="3"/>
      <c r="B177" s="116"/>
      <c r="C177" s="116"/>
      <c r="D177" s="116"/>
      <c r="E177" s="116"/>
      <c r="F177" s="118"/>
      <c r="G177" s="119"/>
      <c r="H177" s="119"/>
      <c r="I177" s="119"/>
      <c r="J177" s="116"/>
      <c r="K177" s="116"/>
      <c r="L177" s="116"/>
      <c r="M177" s="116"/>
      <c r="N177" s="116"/>
      <c r="O177" s="118"/>
      <c r="P177" s="129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spans="1:26" ht="17.25" customHeight="1">
      <c r="A178" s="3"/>
      <c r="B178" s="116"/>
      <c r="C178" s="116"/>
      <c r="D178" s="116"/>
      <c r="E178" s="116"/>
      <c r="F178" s="118"/>
      <c r="G178" s="119"/>
      <c r="H178" s="119"/>
      <c r="I178" s="119"/>
      <c r="J178" s="116"/>
      <c r="K178" s="116"/>
      <c r="L178" s="116"/>
      <c r="M178" s="116"/>
      <c r="N178" s="116"/>
      <c r="O178" s="118"/>
      <c r="P178" s="129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spans="1:26" ht="17.25" customHeight="1">
      <c r="A179" s="3"/>
      <c r="B179" s="116"/>
      <c r="C179" s="116"/>
      <c r="D179" s="116"/>
      <c r="E179" s="116"/>
      <c r="F179" s="118"/>
      <c r="G179" s="119"/>
      <c r="H179" s="119"/>
      <c r="I179" s="119"/>
      <c r="J179" s="116"/>
      <c r="K179" s="116"/>
      <c r="L179" s="116"/>
      <c r="M179" s="116"/>
      <c r="N179" s="116"/>
      <c r="O179" s="118"/>
      <c r="P179" s="129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spans="1:26" ht="17.25" customHeight="1">
      <c r="A180" s="3"/>
      <c r="B180" s="116"/>
      <c r="C180" s="116"/>
      <c r="D180" s="116"/>
      <c r="E180" s="116"/>
      <c r="F180" s="118"/>
      <c r="G180" s="119"/>
      <c r="H180" s="119"/>
      <c r="I180" s="119"/>
      <c r="J180" s="116"/>
      <c r="K180" s="116"/>
      <c r="L180" s="116"/>
      <c r="M180" s="116"/>
      <c r="N180" s="116"/>
      <c r="O180" s="118"/>
      <c r="P180" s="129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spans="1:26" ht="17.25" customHeight="1">
      <c r="A181" s="3"/>
      <c r="B181" s="116"/>
      <c r="C181" s="116"/>
      <c r="D181" s="116"/>
      <c r="E181" s="116"/>
      <c r="F181" s="118"/>
      <c r="G181" s="119"/>
      <c r="H181" s="119"/>
      <c r="I181" s="119"/>
      <c r="J181" s="116"/>
      <c r="K181" s="116"/>
      <c r="L181" s="116"/>
      <c r="M181" s="116"/>
      <c r="N181" s="116"/>
      <c r="O181" s="118"/>
      <c r="P181" s="129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spans="1:26" ht="17.25" customHeight="1">
      <c r="A182" s="3"/>
      <c r="B182" s="116"/>
      <c r="C182" s="116"/>
      <c r="D182" s="116"/>
      <c r="E182" s="116"/>
      <c r="F182" s="118"/>
      <c r="G182" s="119"/>
      <c r="H182" s="119"/>
      <c r="I182" s="119"/>
      <c r="J182" s="116"/>
      <c r="K182" s="116"/>
      <c r="L182" s="116"/>
      <c r="M182" s="116"/>
      <c r="N182" s="116"/>
      <c r="O182" s="118"/>
      <c r="P182" s="129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spans="1:26" ht="17.25" customHeight="1">
      <c r="A183" s="3"/>
      <c r="B183" s="116"/>
      <c r="C183" s="116"/>
      <c r="D183" s="116"/>
      <c r="E183" s="116"/>
      <c r="F183" s="118"/>
      <c r="G183" s="119"/>
      <c r="H183" s="119"/>
      <c r="I183" s="119"/>
      <c r="J183" s="116"/>
      <c r="K183" s="116"/>
      <c r="L183" s="116"/>
      <c r="M183" s="116"/>
      <c r="N183" s="116"/>
      <c r="O183" s="118"/>
      <c r="P183" s="129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spans="1:26" ht="17.25" customHeight="1">
      <c r="A184" s="3"/>
      <c r="B184" s="116"/>
      <c r="C184" s="116"/>
      <c r="D184" s="116"/>
      <c r="E184" s="116"/>
      <c r="F184" s="118"/>
      <c r="G184" s="119"/>
      <c r="H184" s="119"/>
      <c r="I184" s="119"/>
      <c r="J184" s="116"/>
      <c r="K184" s="116"/>
      <c r="L184" s="116"/>
      <c r="M184" s="116"/>
      <c r="N184" s="116"/>
      <c r="O184" s="118"/>
      <c r="P184" s="129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spans="1:26" ht="17.25" customHeight="1">
      <c r="A185" s="3"/>
      <c r="B185" s="116"/>
      <c r="C185" s="116"/>
      <c r="D185" s="116"/>
      <c r="E185" s="116"/>
      <c r="F185" s="118"/>
      <c r="G185" s="119"/>
      <c r="H185" s="119"/>
      <c r="I185" s="119"/>
      <c r="J185" s="116"/>
      <c r="K185" s="116"/>
      <c r="L185" s="116"/>
      <c r="M185" s="116"/>
      <c r="N185" s="116"/>
      <c r="O185" s="118"/>
      <c r="P185" s="129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spans="1:26" ht="17.25" customHeight="1">
      <c r="A186" s="3"/>
      <c r="B186" s="116"/>
      <c r="C186" s="116"/>
      <c r="D186" s="116"/>
      <c r="E186" s="116"/>
      <c r="F186" s="118"/>
      <c r="G186" s="119"/>
      <c r="H186" s="119"/>
      <c r="I186" s="119"/>
      <c r="J186" s="116"/>
      <c r="K186" s="116"/>
      <c r="L186" s="116"/>
      <c r="M186" s="116"/>
      <c r="N186" s="116"/>
      <c r="O186" s="118"/>
      <c r="P186" s="129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spans="1:26" ht="17.25" customHeight="1">
      <c r="A187" s="3"/>
      <c r="B187" s="116"/>
      <c r="C187" s="116"/>
      <c r="D187" s="116"/>
      <c r="E187" s="116"/>
      <c r="F187" s="118"/>
      <c r="G187" s="119"/>
      <c r="H187" s="119"/>
      <c r="I187" s="119"/>
      <c r="J187" s="116"/>
      <c r="K187" s="116"/>
      <c r="L187" s="116"/>
      <c r="M187" s="116"/>
      <c r="N187" s="116"/>
      <c r="O187" s="118"/>
      <c r="P187" s="129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spans="1:26" ht="17.25" customHeight="1">
      <c r="A188" s="3"/>
      <c r="B188" s="116"/>
      <c r="C188" s="116"/>
      <c r="D188" s="116"/>
      <c r="E188" s="116"/>
      <c r="F188" s="118"/>
      <c r="G188" s="119"/>
      <c r="H188" s="119"/>
      <c r="I188" s="119"/>
      <c r="J188" s="116"/>
      <c r="K188" s="116"/>
      <c r="L188" s="116"/>
      <c r="M188" s="116"/>
      <c r="N188" s="116"/>
      <c r="O188" s="118"/>
      <c r="P188" s="129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spans="1:26" ht="17.25" customHeight="1">
      <c r="A189" s="3"/>
      <c r="B189" s="116"/>
      <c r="C189" s="116"/>
      <c r="D189" s="116"/>
      <c r="E189" s="116"/>
      <c r="F189" s="118"/>
      <c r="G189" s="119"/>
      <c r="H189" s="119"/>
      <c r="I189" s="119"/>
      <c r="J189" s="116"/>
      <c r="K189" s="116"/>
      <c r="L189" s="116"/>
      <c r="M189" s="116"/>
      <c r="N189" s="116"/>
      <c r="O189" s="118"/>
      <c r="P189" s="129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spans="1:26" ht="17.25" customHeight="1">
      <c r="A190" s="3"/>
      <c r="B190" s="116"/>
      <c r="C190" s="116"/>
      <c r="D190" s="116"/>
      <c r="E190" s="116"/>
      <c r="F190" s="118"/>
      <c r="G190" s="119"/>
      <c r="H190" s="119"/>
      <c r="I190" s="119"/>
      <c r="J190" s="116"/>
      <c r="K190" s="116"/>
      <c r="L190" s="116"/>
      <c r="M190" s="116"/>
      <c r="N190" s="116"/>
      <c r="O190" s="118"/>
      <c r="P190" s="129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spans="1:26" ht="17.25" customHeight="1">
      <c r="A191" s="3"/>
      <c r="B191" s="116"/>
      <c r="C191" s="116"/>
      <c r="D191" s="116"/>
      <c r="E191" s="116"/>
      <c r="F191" s="118"/>
      <c r="G191" s="119"/>
      <c r="H191" s="119"/>
      <c r="I191" s="119"/>
      <c r="J191" s="116"/>
      <c r="K191" s="116"/>
      <c r="L191" s="116"/>
      <c r="M191" s="116"/>
      <c r="N191" s="116"/>
      <c r="O191" s="118"/>
      <c r="P191" s="129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spans="1:26" ht="17.25" customHeight="1">
      <c r="A192" s="3"/>
      <c r="B192" s="116"/>
      <c r="C192" s="116"/>
      <c r="D192" s="116"/>
      <c r="E192" s="116"/>
      <c r="F192" s="118"/>
      <c r="G192" s="119"/>
      <c r="H192" s="119"/>
      <c r="I192" s="119"/>
      <c r="J192" s="116"/>
      <c r="K192" s="116"/>
      <c r="L192" s="116"/>
      <c r="M192" s="116"/>
      <c r="N192" s="116"/>
      <c r="O192" s="118"/>
      <c r="P192" s="129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spans="1:26" ht="17.25" customHeight="1">
      <c r="A193" s="3"/>
      <c r="B193" s="116"/>
      <c r="C193" s="116"/>
      <c r="D193" s="116"/>
      <c r="E193" s="116"/>
      <c r="F193" s="118"/>
      <c r="G193" s="119"/>
      <c r="H193" s="119"/>
      <c r="I193" s="119"/>
      <c r="J193" s="116"/>
      <c r="K193" s="116"/>
      <c r="L193" s="116"/>
      <c r="M193" s="116"/>
      <c r="N193" s="116"/>
      <c r="O193" s="118"/>
      <c r="P193" s="129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spans="1:26" ht="17.25" customHeight="1">
      <c r="A194" s="3"/>
      <c r="B194" s="116"/>
      <c r="C194" s="116"/>
      <c r="D194" s="116"/>
      <c r="E194" s="116"/>
      <c r="F194" s="118"/>
      <c r="G194" s="119"/>
      <c r="H194" s="119"/>
      <c r="I194" s="119"/>
      <c r="J194" s="116"/>
      <c r="K194" s="116"/>
      <c r="L194" s="116"/>
      <c r="M194" s="116"/>
      <c r="N194" s="116"/>
      <c r="O194" s="118"/>
      <c r="P194" s="129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spans="1:26" ht="17.25" customHeight="1">
      <c r="A195" s="3"/>
      <c r="B195" s="116"/>
      <c r="C195" s="116"/>
      <c r="D195" s="116"/>
      <c r="E195" s="116"/>
      <c r="F195" s="118"/>
      <c r="G195" s="119"/>
      <c r="H195" s="119"/>
      <c r="I195" s="119"/>
      <c r="J195" s="116"/>
      <c r="K195" s="116"/>
      <c r="L195" s="116"/>
      <c r="M195" s="116"/>
      <c r="N195" s="116"/>
      <c r="O195" s="118"/>
      <c r="P195" s="129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spans="1:26" ht="17.25" customHeight="1">
      <c r="A196" s="3"/>
      <c r="B196" s="116"/>
      <c r="C196" s="116"/>
      <c r="D196" s="116"/>
      <c r="E196" s="116"/>
      <c r="F196" s="118"/>
      <c r="G196" s="119"/>
      <c r="H196" s="119"/>
      <c r="I196" s="119"/>
      <c r="J196" s="116"/>
      <c r="K196" s="116"/>
      <c r="L196" s="116"/>
      <c r="M196" s="116"/>
      <c r="N196" s="116"/>
      <c r="O196" s="118"/>
      <c r="P196" s="129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spans="1:26" ht="17.25" customHeight="1">
      <c r="A197" s="3"/>
      <c r="B197" s="116"/>
      <c r="C197" s="116"/>
      <c r="D197" s="116"/>
      <c r="E197" s="116"/>
      <c r="F197" s="118"/>
      <c r="G197" s="119"/>
      <c r="H197" s="119"/>
      <c r="I197" s="119"/>
      <c r="J197" s="116"/>
      <c r="K197" s="116"/>
      <c r="L197" s="116"/>
      <c r="M197" s="116"/>
      <c r="N197" s="116"/>
      <c r="O197" s="118"/>
      <c r="P197" s="129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spans="1:26" ht="17.25" customHeight="1">
      <c r="A198" s="3"/>
      <c r="B198" s="116"/>
      <c r="C198" s="116"/>
      <c r="D198" s="116"/>
      <c r="E198" s="116"/>
      <c r="F198" s="118"/>
      <c r="G198" s="119"/>
      <c r="H198" s="119"/>
      <c r="I198" s="119"/>
      <c r="J198" s="116"/>
      <c r="K198" s="116"/>
      <c r="L198" s="116"/>
      <c r="M198" s="116"/>
      <c r="N198" s="116"/>
      <c r="O198" s="118"/>
      <c r="P198" s="129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spans="1:26" ht="17.25" customHeight="1">
      <c r="A199" s="3"/>
      <c r="B199" s="116"/>
      <c r="C199" s="116"/>
      <c r="D199" s="116"/>
      <c r="E199" s="116"/>
      <c r="F199" s="118"/>
      <c r="G199" s="119"/>
      <c r="H199" s="119"/>
      <c r="I199" s="119"/>
      <c r="J199" s="116"/>
      <c r="K199" s="116"/>
      <c r="L199" s="116"/>
      <c r="M199" s="116"/>
      <c r="N199" s="116"/>
      <c r="O199" s="118"/>
      <c r="P199" s="129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spans="1:26" ht="17.25" customHeight="1">
      <c r="A200" s="3"/>
      <c r="B200" s="116"/>
      <c r="C200" s="116"/>
      <c r="D200" s="116"/>
      <c r="E200" s="116"/>
      <c r="F200" s="118"/>
      <c r="G200" s="119"/>
      <c r="H200" s="119"/>
      <c r="I200" s="119"/>
      <c r="J200" s="116"/>
      <c r="K200" s="116"/>
      <c r="L200" s="116"/>
      <c r="M200" s="116"/>
      <c r="N200" s="116"/>
      <c r="O200" s="118"/>
      <c r="P200" s="129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spans="1:26" ht="17.25" customHeight="1">
      <c r="A201" s="3"/>
      <c r="B201" s="116"/>
      <c r="C201" s="116"/>
      <c r="D201" s="116"/>
      <c r="E201" s="116"/>
      <c r="F201" s="118"/>
      <c r="G201" s="119"/>
      <c r="H201" s="119"/>
      <c r="I201" s="119"/>
      <c r="J201" s="116"/>
      <c r="K201" s="116"/>
      <c r="L201" s="116"/>
      <c r="M201" s="116"/>
      <c r="N201" s="116"/>
      <c r="O201" s="118"/>
      <c r="P201" s="129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spans="1:26" ht="17.25" customHeight="1">
      <c r="A202" s="3"/>
      <c r="B202" s="116"/>
      <c r="C202" s="116"/>
      <c r="D202" s="116"/>
      <c r="E202" s="116"/>
      <c r="F202" s="118"/>
      <c r="G202" s="119"/>
      <c r="H202" s="119"/>
      <c r="I202" s="119"/>
      <c r="J202" s="116"/>
      <c r="K202" s="116"/>
      <c r="L202" s="116"/>
      <c r="M202" s="116"/>
      <c r="N202" s="116"/>
      <c r="O202" s="118"/>
      <c r="P202" s="129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spans="1:26" ht="17.25" customHeight="1">
      <c r="A203" s="3"/>
      <c r="B203" s="116"/>
      <c r="C203" s="116"/>
      <c r="D203" s="116"/>
      <c r="E203" s="116"/>
      <c r="F203" s="118"/>
      <c r="G203" s="119"/>
      <c r="H203" s="119"/>
      <c r="I203" s="119"/>
      <c r="J203" s="116"/>
      <c r="K203" s="116"/>
      <c r="L203" s="116"/>
      <c r="M203" s="116"/>
      <c r="N203" s="116"/>
      <c r="O203" s="118"/>
      <c r="P203" s="129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spans="1:26" ht="17.25" customHeight="1">
      <c r="A204" s="3"/>
      <c r="B204" s="116"/>
      <c r="C204" s="116"/>
      <c r="D204" s="116"/>
      <c r="E204" s="116"/>
      <c r="F204" s="118"/>
      <c r="G204" s="119"/>
      <c r="H204" s="119"/>
      <c r="I204" s="119"/>
      <c r="J204" s="116"/>
      <c r="K204" s="116"/>
      <c r="L204" s="116"/>
      <c r="M204" s="116"/>
      <c r="N204" s="116"/>
      <c r="O204" s="118"/>
      <c r="P204" s="129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spans="1:26" ht="17.25" customHeight="1">
      <c r="A205" s="3"/>
      <c r="B205" s="116"/>
      <c r="C205" s="116"/>
      <c r="D205" s="116"/>
      <c r="E205" s="116"/>
      <c r="F205" s="118"/>
      <c r="G205" s="119"/>
      <c r="H205" s="119"/>
      <c r="I205" s="119"/>
      <c r="J205" s="116"/>
      <c r="K205" s="116"/>
      <c r="L205" s="116"/>
      <c r="M205" s="116"/>
      <c r="N205" s="116"/>
      <c r="O205" s="118"/>
      <c r="P205" s="129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spans="1:26" ht="17.25" customHeight="1">
      <c r="A206" s="3"/>
      <c r="B206" s="116"/>
      <c r="C206" s="116"/>
      <c r="D206" s="116"/>
      <c r="E206" s="116"/>
      <c r="F206" s="118"/>
      <c r="G206" s="119"/>
      <c r="H206" s="119"/>
      <c r="I206" s="119"/>
      <c r="J206" s="116"/>
      <c r="K206" s="116"/>
      <c r="L206" s="116"/>
      <c r="M206" s="116"/>
      <c r="N206" s="116"/>
      <c r="O206" s="118"/>
      <c r="P206" s="129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spans="1:26" ht="17.25" customHeight="1">
      <c r="A207" s="3"/>
      <c r="B207" s="116"/>
      <c r="C207" s="116"/>
      <c r="D207" s="116"/>
      <c r="E207" s="116"/>
      <c r="F207" s="118"/>
      <c r="G207" s="119"/>
      <c r="H207" s="119"/>
      <c r="I207" s="119"/>
      <c r="J207" s="116"/>
      <c r="K207" s="116"/>
      <c r="L207" s="116"/>
      <c r="M207" s="116"/>
      <c r="N207" s="116"/>
      <c r="O207" s="118"/>
      <c r="P207" s="129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spans="1:26" ht="17.25" customHeight="1">
      <c r="A208" s="3"/>
      <c r="B208" s="116"/>
      <c r="C208" s="116"/>
      <c r="D208" s="116"/>
      <c r="E208" s="116"/>
      <c r="F208" s="118"/>
      <c r="G208" s="119"/>
      <c r="H208" s="119"/>
      <c r="I208" s="119"/>
      <c r="J208" s="116"/>
      <c r="K208" s="116"/>
      <c r="L208" s="116"/>
      <c r="M208" s="116"/>
      <c r="N208" s="116"/>
      <c r="O208" s="118"/>
      <c r="P208" s="129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spans="1:26" ht="17.25" customHeight="1">
      <c r="A209" s="3"/>
      <c r="B209" s="116"/>
      <c r="C209" s="116"/>
      <c r="D209" s="116"/>
      <c r="E209" s="116"/>
      <c r="F209" s="118"/>
      <c r="G209" s="119"/>
      <c r="H209" s="119"/>
      <c r="I209" s="119"/>
      <c r="J209" s="116"/>
      <c r="K209" s="116"/>
      <c r="L209" s="116"/>
      <c r="M209" s="116"/>
      <c r="N209" s="116"/>
      <c r="O209" s="118"/>
      <c r="P209" s="129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spans="1:26" ht="17.25" customHeight="1">
      <c r="A210" s="3"/>
      <c r="B210" s="116"/>
      <c r="C210" s="116"/>
      <c r="D210" s="116"/>
      <c r="E210" s="116"/>
      <c r="F210" s="118"/>
      <c r="G210" s="119"/>
      <c r="H210" s="119"/>
      <c r="I210" s="119"/>
      <c r="J210" s="116"/>
      <c r="K210" s="116"/>
      <c r="L210" s="116"/>
      <c r="M210" s="116"/>
      <c r="N210" s="116"/>
      <c r="O210" s="118"/>
      <c r="P210" s="129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spans="1:26" ht="17.25" customHeight="1">
      <c r="A211" s="3"/>
      <c r="B211" s="116"/>
      <c r="C211" s="116"/>
      <c r="D211" s="116"/>
      <c r="E211" s="116"/>
      <c r="F211" s="118"/>
      <c r="G211" s="119"/>
      <c r="H211" s="119"/>
      <c r="I211" s="119"/>
      <c r="J211" s="116"/>
      <c r="K211" s="116"/>
      <c r="L211" s="116"/>
      <c r="M211" s="116"/>
      <c r="N211" s="116"/>
      <c r="O211" s="118"/>
      <c r="P211" s="129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spans="1:26" ht="17.25" customHeight="1">
      <c r="A212" s="3"/>
      <c r="B212" s="116"/>
      <c r="C212" s="116"/>
      <c r="D212" s="116"/>
      <c r="E212" s="116"/>
      <c r="F212" s="118"/>
      <c r="G212" s="119"/>
      <c r="H212" s="119"/>
      <c r="I212" s="119"/>
      <c r="J212" s="116"/>
      <c r="K212" s="116"/>
      <c r="L212" s="116"/>
      <c r="M212" s="116"/>
      <c r="N212" s="116"/>
      <c r="O212" s="118"/>
      <c r="P212" s="129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spans="1:26" ht="17.25" customHeight="1">
      <c r="A213" s="3"/>
      <c r="B213" s="116"/>
      <c r="C213" s="116"/>
      <c r="D213" s="116"/>
      <c r="E213" s="116"/>
      <c r="F213" s="118"/>
      <c r="G213" s="119"/>
      <c r="H213" s="119"/>
      <c r="I213" s="119"/>
      <c r="J213" s="116"/>
      <c r="K213" s="116"/>
      <c r="L213" s="116"/>
      <c r="M213" s="116"/>
      <c r="N213" s="116"/>
      <c r="O213" s="118"/>
      <c r="P213" s="129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spans="1:26" ht="17.25" customHeight="1">
      <c r="A214" s="3"/>
      <c r="B214" s="116"/>
      <c r="C214" s="116"/>
      <c r="D214" s="116"/>
      <c r="E214" s="116"/>
      <c r="F214" s="118"/>
      <c r="G214" s="119"/>
      <c r="H214" s="119"/>
      <c r="I214" s="119"/>
      <c r="J214" s="116"/>
      <c r="K214" s="116"/>
      <c r="L214" s="116"/>
      <c r="M214" s="116"/>
      <c r="N214" s="116"/>
      <c r="O214" s="118"/>
      <c r="P214" s="129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spans="1:26" ht="17.25" customHeight="1">
      <c r="A215" s="3"/>
      <c r="B215" s="116"/>
      <c r="C215" s="116"/>
      <c r="D215" s="116"/>
      <c r="E215" s="116"/>
      <c r="F215" s="118"/>
      <c r="G215" s="119"/>
      <c r="H215" s="119"/>
      <c r="I215" s="119"/>
      <c r="J215" s="116"/>
      <c r="K215" s="116"/>
      <c r="L215" s="116"/>
      <c r="M215" s="116"/>
      <c r="N215" s="116"/>
      <c r="O215" s="118"/>
      <c r="P215" s="129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spans="1:26" ht="17.25" customHeight="1">
      <c r="A216" s="3"/>
      <c r="B216" s="116"/>
      <c r="C216" s="116"/>
      <c r="D216" s="116"/>
      <c r="E216" s="116"/>
      <c r="F216" s="118"/>
      <c r="G216" s="119"/>
      <c r="H216" s="119"/>
      <c r="I216" s="119"/>
      <c r="J216" s="116"/>
      <c r="K216" s="116"/>
      <c r="L216" s="116"/>
      <c r="M216" s="116"/>
      <c r="N216" s="116"/>
      <c r="O216" s="118"/>
      <c r="P216" s="129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spans="1:26" ht="17.25" customHeight="1">
      <c r="A217" s="3"/>
      <c r="B217" s="116"/>
      <c r="C217" s="116"/>
      <c r="D217" s="116"/>
      <c r="E217" s="116"/>
      <c r="F217" s="118"/>
      <c r="G217" s="119"/>
      <c r="H217" s="119"/>
      <c r="I217" s="119"/>
      <c r="J217" s="116"/>
      <c r="K217" s="116"/>
      <c r="L217" s="116"/>
      <c r="M217" s="116"/>
      <c r="N217" s="116"/>
      <c r="O217" s="118"/>
      <c r="P217" s="129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spans="1:26" ht="17.25" customHeight="1">
      <c r="A218" s="3"/>
      <c r="B218" s="116"/>
      <c r="C218" s="116"/>
      <c r="D218" s="116"/>
      <c r="E218" s="116"/>
      <c r="F218" s="118"/>
      <c r="G218" s="119"/>
      <c r="H218" s="119"/>
      <c r="I218" s="119"/>
      <c r="J218" s="116"/>
      <c r="K218" s="116"/>
      <c r="L218" s="116"/>
      <c r="M218" s="116"/>
      <c r="N218" s="116"/>
      <c r="O218" s="118"/>
      <c r="P218" s="129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spans="1:26" ht="17.25" customHeight="1">
      <c r="A219" s="3"/>
      <c r="B219" s="116"/>
      <c r="C219" s="116"/>
      <c r="D219" s="116"/>
      <c r="E219" s="116"/>
      <c r="F219" s="118"/>
      <c r="G219" s="119"/>
      <c r="H219" s="119"/>
      <c r="I219" s="119"/>
      <c r="J219" s="116"/>
      <c r="K219" s="116"/>
      <c r="L219" s="116"/>
      <c r="M219" s="116"/>
      <c r="N219" s="116"/>
      <c r="O219" s="118"/>
      <c r="P219" s="129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spans="1:26" ht="17.25" customHeight="1">
      <c r="A220" s="3"/>
      <c r="B220" s="116"/>
      <c r="C220" s="116"/>
      <c r="D220" s="116"/>
      <c r="E220" s="116"/>
      <c r="F220" s="118"/>
      <c r="G220" s="119"/>
      <c r="H220" s="119"/>
      <c r="I220" s="119"/>
      <c r="J220" s="116"/>
      <c r="K220" s="116"/>
      <c r="L220" s="116"/>
      <c r="M220" s="116"/>
      <c r="N220" s="116"/>
      <c r="O220" s="118"/>
      <c r="P220" s="129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spans="1:26" ht="17.25" customHeight="1">
      <c r="A221" s="3"/>
      <c r="B221" s="116"/>
      <c r="C221" s="116"/>
      <c r="D221" s="116"/>
      <c r="E221" s="116"/>
      <c r="F221" s="118"/>
      <c r="G221" s="119"/>
      <c r="H221" s="119"/>
      <c r="I221" s="119"/>
      <c r="J221" s="116"/>
      <c r="K221" s="116"/>
      <c r="L221" s="116"/>
      <c r="M221" s="116"/>
      <c r="N221" s="116"/>
      <c r="O221" s="118"/>
      <c r="P221" s="129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spans="1:26" ht="17.25" customHeight="1">
      <c r="A222" s="3"/>
      <c r="B222" s="116"/>
      <c r="C222" s="116"/>
      <c r="D222" s="116"/>
      <c r="E222" s="116"/>
      <c r="F222" s="118"/>
      <c r="G222" s="119"/>
      <c r="H222" s="119"/>
      <c r="I222" s="119"/>
      <c r="J222" s="116"/>
      <c r="K222" s="116"/>
      <c r="L222" s="116"/>
      <c r="M222" s="116"/>
      <c r="N222" s="116"/>
      <c r="O222" s="118"/>
      <c r="P222" s="129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spans="1:26" ht="17.25" customHeight="1">
      <c r="A223" s="3"/>
      <c r="B223" s="116"/>
      <c r="C223" s="116"/>
      <c r="D223" s="116"/>
      <c r="E223" s="116"/>
      <c r="F223" s="118"/>
      <c r="G223" s="119"/>
      <c r="H223" s="119"/>
      <c r="I223" s="119"/>
      <c r="J223" s="116"/>
      <c r="K223" s="116"/>
      <c r="L223" s="116"/>
      <c r="M223" s="116"/>
      <c r="N223" s="116"/>
      <c r="O223" s="118"/>
      <c r="P223" s="129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</row>
    <row r="224" spans="1:26" ht="17.25" customHeight="1">
      <c r="A224" s="3"/>
      <c r="B224" s="116"/>
      <c r="C224" s="116"/>
      <c r="D224" s="116"/>
      <c r="E224" s="116"/>
      <c r="F224" s="118"/>
      <c r="G224" s="119"/>
      <c r="H224" s="119"/>
      <c r="I224" s="119"/>
      <c r="J224" s="116"/>
      <c r="K224" s="116"/>
      <c r="L224" s="116"/>
      <c r="M224" s="116"/>
      <c r="N224" s="116"/>
      <c r="O224" s="118"/>
      <c r="P224" s="129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spans="1:26" ht="17.25" customHeight="1">
      <c r="A225" s="3"/>
      <c r="B225" s="116"/>
      <c r="C225" s="116"/>
      <c r="D225" s="116"/>
      <c r="E225" s="116"/>
      <c r="F225" s="118"/>
      <c r="G225" s="119"/>
      <c r="H225" s="119"/>
      <c r="I225" s="119"/>
      <c r="J225" s="116"/>
      <c r="K225" s="116"/>
      <c r="L225" s="116"/>
      <c r="M225" s="116"/>
      <c r="N225" s="116"/>
      <c r="O225" s="118"/>
      <c r="P225" s="129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spans="1:26" ht="17.25" customHeight="1">
      <c r="A226" s="3"/>
      <c r="B226" s="116"/>
      <c r="C226" s="116"/>
      <c r="D226" s="116"/>
      <c r="E226" s="116"/>
      <c r="F226" s="118"/>
      <c r="G226" s="119"/>
      <c r="H226" s="119"/>
      <c r="I226" s="119"/>
      <c r="J226" s="116"/>
      <c r="K226" s="116"/>
      <c r="L226" s="116"/>
      <c r="M226" s="116"/>
      <c r="N226" s="116"/>
      <c r="O226" s="118"/>
      <c r="P226" s="129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spans="1:26" ht="17.25" customHeight="1">
      <c r="A227" s="3"/>
      <c r="B227" s="116"/>
      <c r="C227" s="116"/>
      <c r="D227" s="116"/>
      <c r="E227" s="116"/>
      <c r="F227" s="118"/>
      <c r="G227" s="119"/>
      <c r="H227" s="119"/>
      <c r="I227" s="119"/>
      <c r="J227" s="116"/>
      <c r="K227" s="116"/>
      <c r="L227" s="116"/>
      <c r="M227" s="116"/>
      <c r="N227" s="116"/>
      <c r="O227" s="118"/>
      <c r="P227" s="129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spans="1:26" ht="17.25" customHeight="1">
      <c r="A228" s="3"/>
      <c r="B228" s="116"/>
      <c r="C228" s="116"/>
      <c r="D228" s="116"/>
      <c r="E228" s="116"/>
      <c r="F228" s="118"/>
      <c r="G228" s="119"/>
      <c r="H228" s="119"/>
      <c r="I228" s="119"/>
      <c r="J228" s="116"/>
      <c r="K228" s="116"/>
      <c r="L228" s="116"/>
      <c r="M228" s="116"/>
      <c r="N228" s="116"/>
      <c r="O228" s="118"/>
      <c r="P228" s="129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</row>
    <row r="229" spans="1:26" ht="17.25" customHeight="1">
      <c r="A229" s="3"/>
      <c r="B229" s="116"/>
      <c r="C229" s="116"/>
      <c r="D229" s="116"/>
      <c r="E229" s="116"/>
      <c r="F229" s="118"/>
      <c r="G229" s="119"/>
      <c r="H229" s="119"/>
      <c r="I229" s="119"/>
      <c r="J229" s="116"/>
      <c r="K229" s="116"/>
      <c r="L229" s="116"/>
      <c r="M229" s="116"/>
      <c r="N229" s="116"/>
      <c r="O229" s="118"/>
      <c r="P229" s="129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spans="1:26" ht="17.25" customHeight="1">
      <c r="A230" s="3"/>
      <c r="B230" s="116"/>
      <c r="C230" s="116"/>
      <c r="D230" s="116"/>
      <c r="E230" s="116"/>
      <c r="F230" s="118"/>
      <c r="G230" s="119"/>
      <c r="H230" s="119"/>
      <c r="I230" s="119"/>
      <c r="J230" s="116"/>
      <c r="K230" s="116"/>
      <c r="L230" s="116"/>
      <c r="M230" s="116"/>
      <c r="N230" s="116"/>
      <c r="O230" s="118"/>
      <c r="P230" s="129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spans="1:26" ht="17.25" customHeight="1">
      <c r="A231" s="3"/>
      <c r="B231" s="116"/>
      <c r="C231" s="116"/>
      <c r="D231" s="116"/>
      <c r="E231" s="116"/>
      <c r="F231" s="118"/>
      <c r="G231" s="119"/>
      <c r="H231" s="119"/>
      <c r="I231" s="119"/>
      <c r="J231" s="116"/>
      <c r="K231" s="116"/>
      <c r="L231" s="116"/>
      <c r="M231" s="116"/>
      <c r="N231" s="116"/>
      <c r="O231" s="118"/>
      <c r="P231" s="129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spans="1:26" ht="17.25" customHeight="1">
      <c r="A232" s="3"/>
      <c r="B232" s="116"/>
      <c r="C232" s="116"/>
      <c r="D232" s="116"/>
      <c r="E232" s="116"/>
      <c r="F232" s="118"/>
      <c r="G232" s="119"/>
      <c r="H232" s="119"/>
      <c r="I232" s="119"/>
      <c r="J232" s="116"/>
      <c r="K232" s="116"/>
      <c r="L232" s="116"/>
      <c r="M232" s="116"/>
      <c r="N232" s="116"/>
      <c r="O232" s="118"/>
      <c r="P232" s="129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spans="1:26" ht="17.25" customHeight="1">
      <c r="A233" s="3"/>
      <c r="B233" s="116"/>
      <c r="C233" s="116"/>
      <c r="D233" s="116"/>
      <c r="E233" s="116"/>
      <c r="F233" s="118"/>
      <c r="G233" s="119"/>
      <c r="H233" s="119"/>
      <c r="I233" s="119"/>
      <c r="J233" s="116"/>
      <c r="K233" s="116"/>
      <c r="L233" s="116"/>
      <c r="M233" s="116"/>
      <c r="N233" s="116"/>
      <c r="O233" s="118"/>
      <c r="P233" s="129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spans="1:26" ht="17.25" customHeight="1">
      <c r="A234" s="3"/>
      <c r="B234" s="116"/>
      <c r="C234" s="116"/>
      <c r="D234" s="116"/>
      <c r="E234" s="116"/>
      <c r="F234" s="118"/>
      <c r="G234" s="119"/>
      <c r="H234" s="119"/>
      <c r="I234" s="119"/>
      <c r="J234" s="116"/>
      <c r="K234" s="116"/>
      <c r="L234" s="116"/>
      <c r="M234" s="116"/>
      <c r="N234" s="116"/>
      <c r="O234" s="118"/>
      <c r="P234" s="129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spans="1:26" ht="17.25" customHeight="1">
      <c r="A235" s="3"/>
      <c r="B235" s="116"/>
      <c r="C235" s="116"/>
      <c r="D235" s="116"/>
      <c r="E235" s="116"/>
      <c r="F235" s="118"/>
      <c r="G235" s="119"/>
      <c r="H235" s="119"/>
      <c r="I235" s="119"/>
      <c r="J235" s="116"/>
      <c r="K235" s="116"/>
      <c r="L235" s="116"/>
      <c r="M235" s="116"/>
      <c r="N235" s="116"/>
      <c r="O235" s="118"/>
      <c r="P235" s="129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spans="1:26" ht="17.25" customHeight="1">
      <c r="A236" s="3"/>
      <c r="B236" s="116"/>
      <c r="C236" s="116"/>
      <c r="D236" s="116"/>
      <c r="E236" s="116"/>
      <c r="F236" s="118"/>
      <c r="G236" s="119"/>
      <c r="H236" s="119"/>
      <c r="I236" s="119"/>
      <c r="J236" s="116"/>
      <c r="K236" s="116"/>
      <c r="L236" s="116"/>
      <c r="M236" s="116"/>
      <c r="N236" s="116"/>
      <c r="O236" s="118"/>
      <c r="P236" s="129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spans="1:26" ht="17.25" customHeight="1">
      <c r="A237" s="3"/>
      <c r="B237" s="116"/>
      <c r="C237" s="116"/>
      <c r="D237" s="116"/>
      <c r="E237" s="116"/>
      <c r="F237" s="118"/>
      <c r="G237" s="119"/>
      <c r="H237" s="119"/>
      <c r="I237" s="119"/>
      <c r="J237" s="116"/>
      <c r="K237" s="116"/>
      <c r="L237" s="116"/>
      <c r="M237" s="116"/>
      <c r="N237" s="116"/>
      <c r="O237" s="118"/>
      <c r="P237" s="129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spans="1:26" ht="17.25" customHeight="1">
      <c r="A238" s="3"/>
      <c r="B238" s="116"/>
      <c r="C238" s="116"/>
      <c r="D238" s="116"/>
      <c r="E238" s="116"/>
      <c r="F238" s="118"/>
      <c r="G238" s="119"/>
      <c r="H238" s="119"/>
      <c r="I238" s="119"/>
      <c r="J238" s="116"/>
      <c r="K238" s="116"/>
      <c r="L238" s="116"/>
      <c r="M238" s="116"/>
      <c r="N238" s="116"/>
      <c r="O238" s="118"/>
      <c r="P238" s="129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spans="1:26" ht="17.25" customHeight="1">
      <c r="A239" s="3"/>
      <c r="B239" s="116"/>
      <c r="C239" s="116"/>
      <c r="D239" s="116"/>
      <c r="E239" s="116"/>
      <c r="F239" s="118"/>
      <c r="G239" s="119"/>
      <c r="H239" s="119"/>
      <c r="I239" s="119"/>
      <c r="J239" s="116"/>
      <c r="K239" s="116"/>
      <c r="L239" s="116"/>
      <c r="M239" s="116"/>
      <c r="N239" s="116"/>
      <c r="O239" s="118"/>
      <c r="P239" s="129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spans="1:26" ht="17.25" customHeight="1">
      <c r="A240" s="3"/>
      <c r="B240" s="116"/>
      <c r="C240" s="116"/>
      <c r="D240" s="116"/>
      <c r="E240" s="116"/>
      <c r="F240" s="118"/>
      <c r="G240" s="119"/>
      <c r="H240" s="119"/>
      <c r="I240" s="119"/>
      <c r="J240" s="116"/>
      <c r="K240" s="116"/>
      <c r="L240" s="116"/>
      <c r="M240" s="116"/>
      <c r="N240" s="116"/>
      <c r="O240" s="118"/>
      <c r="P240" s="129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spans="1:26" ht="17.25" customHeight="1">
      <c r="A241" s="3"/>
      <c r="B241" s="116"/>
      <c r="C241" s="116"/>
      <c r="D241" s="116"/>
      <c r="E241" s="116"/>
      <c r="F241" s="118"/>
      <c r="G241" s="119"/>
      <c r="H241" s="119"/>
      <c r="I241" s="119"/>
      <c r="J241" s="116"/>
      <c r="K241" s="116"/>
      <c r="L241" s="116"/>
      <c r="M241" s="116"/>
      <c r="N241" s="116"/>
      <c r="O241" s="118"/>
      <c r="P241" s="129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spans="1:26" ht="17.25" customHeight="1">
      <c r="A242" s="3"/>
      <c r="B242" s="116"/>
      <c r="C242" s="116"/>
      <c r="D242" s="116"/>
      <c r="E242" s="116"/>
      <c r="F242" s="118"/>
      <c r="G242" s="119"/>
      <c r="H242" s="119"/>
      <c r="I242" s="119"/>
      <c r="J242" s="116"/>
      <c r="K242" s="116"/>
      <c r="L242" s="116"/>
      <c r="M242" s="116"/>
      <c r="N242" s="116"/>
      <c r="O242" s="118"/>
      <c r="P242" s="129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spans="1:26" ht="17.25" customHeight="1">
      <c r="A243" s="3"/>
      <c r="B243" s="116"/>
      <c r="C243" s="116"/>
      <c r="D243" s="116"/>
      <c r="E243" s="116"/>
      <c r="F243" s="118"/>
      <c r="G243" s="119"/>
      <c r="H243" s="119"/>
      <c r="I243" s="119"/>
      <c r="J243" s="116"/>
      <c r="K243" s="116"/>
      <c r="L243" s="116"/>
      <c r="M243" s="116"/>
      <c r="N243" s="116"/>
      <c r="O243" s="118"/>
      <c r="P243" s="129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spans="1:26" ht="17.25" customHeight="1">
      <c r="A244" s="3"/>
      <c r="B244" s="116"/>
      <c r="C244" s="116"/>
      <c r="D244" s="116"/>
      <c r="E244" s="116"/>
      <c r="F244" s="118"/>
      <c r="G244" s="119"/>
      <c r="H244" s="119"/>
      <c r="I244" s="119"/>
      <c r="J244" s="116"/>
      <c r="K244" s="116"/>
      <c r="L244" s="116"/>
      <c r="M244" s="116"/>
      <c r="N244" s="116"/>
      <c r="O244" s="118"/>
      <c r="P244" s="129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spans="1:26" ht="17.25" customHeight="1">
      <c r="A245" s="3"/>
      <c r="B245" s="116"/>
      <c r="C245" s="116"/>
      <c r="D245" s="116"/>
      <c r="E245" s="116"/>
      <c r="F245" s="118"/>
      <c r="G245" s="119"/>
      <c r="H245" s="119"/>
      <c r="I245" s="119"/>
      <c r="J245" s="116"/>
      <c r="K245" s="116"/>
      <c r="L245" s="116"/>
      <c r="M245" s="116"/>
      <c r="N245" s="116"/>
      <c r="O245" s="118"/>
      <c r="P245" s="129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spans="1:26" ht="17.25" customHeight="1">
      <c r="A246" s="3"/>
      <c r="B246" s="116"/>
      <c r="C246" s="116"/>
      <c r="D246" s="116"/>
      <c r="E246" s="116"/>
      <c r="F246" s="118"/>
      <c r="G246" s="119"/>
      <c r="H246" s="119"/>
      <c r="I246" s="119"/>
      <c r="J246" s="116"/>
      <c r="K246" s="116"/>
      <c r="L246" s="116"/>
      <c r="M246" s="116"/>
      <c r="N246" s="116"/>
      <c r="O246" s="118"/>
      <c r="P246" s="129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spans="1:26" ht="17.25" customHeight="1">
      <c r="A247" s="3"/>
      <c r="B247" s="116"/>
      <c r="C247" s="116"/>
      <c r="D247" s="116"/>
      <c r="E247" s="116"/>
      <c r="F247" s="118"/>
      <c r="G247" s="119"/>
      <c r="H247" s="119"/>
      <c r="I247" s="119"/>
      <c r="J247" s="116"/>
      <c r="K247" s="116"/>
      <c r="L247" s="116"/>
      <c r="M247" s="116"/>
      <c r="N247" s="116"/>
      <c r="O247" s="118"/>
      <c r="P247" s="129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spans="1:26" ht="17.25" customHeight="1">
      <c r="A248" s="3"/>
      <c r="B248" s="116"/>
      <c r="C248" s="116"/>
      <c r="D248" s="116"/>
      <c r="E248" s="116"/>
      <c r="F248" s="118"/>
      <c r="G248" s="119"/>
      <c r="H248" s="119"/>
      <c r="I248" s="119"/>
      <c r="J248" s="116"/>
      <c r="K248" s="116"/>
      <c r="L248" s="116"/>
      <c r="M248" s="116"/>
      <c r="N248" s="116"/>
      <c r="O248" s="118"/>
      <c r="P248" s="129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</row>
    <row r="249" spans="1:26" ht="17.25" customHeight="1">
      <c r="A249" s="3"/>
      <c r="B249" s="116"/>
      <c r="C249" s="116"/>
      <c r="D249" s="116"/>
      <c r="E249" s="116"/>
      <c r="F249" s="118"/>
      <c r="G249" s="119"/>
      <c r="H249" s="119"/>
      <c r="I249" s="119"/>
      <c r="J249" s="116"/>
      <c r="K249" s="116"/>
      <c r="L249" s="116"/>
      <c r="M249" s="116"/>
      <c r="N249" s="116"/>
      <c r="O249" s="118"/>
      <c r="P249" s="129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spans="1:26" ht="17.25" customHeight="1">
      <c r="A250" s="3"/>
      <c r="B250" s="116"/>
      <c r="C250" s="116"/>
      <c r="D250" s="116"/>
      <c r="E250" s="116"/>
      <c r="F250" s="118"/>
      <c r="G250" s="119"/>
      <c r="H250" s="119"/>
      <c r="I250" s="119"/>
      <c r="J250" s="116"/>
      <c r="K250" s="116"/>
      <c r="L250" s="116"/>
      <c r="M250" s="116"/>
      <c r="N250" s="116"/>
      <c r="O250" s="118"/>
      <c r="P250" s="129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spans="1:26" ht="17.25" customHeight="1">
      <c r="A251" s="3"/>
      <c r="B251" s="116"/>
      <c r="C251" s="116"/>
      <c r="D251" s="116"/>
      <c r="E251" s="116"/>
      <c r="F251" s="118"/>
      <c r="G251" s="119"/>
      <c r="H251" s="119"/>
      <c r="I251" s="119"/>
      <c r="J251" s="116"/>
      <c r="K251" s="116"/>
      <c r="L251" s="116"/>
      <c r="M251" s="116"/>
      <c r="N251" s="116"/>
      <c r="O251" s="118"/>
      <c r="P251" s="129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spans="1:26" ht="17.25" customHeight="1">
      <c r="A252" s="3"/>
      <c r="B252" s="116"/>
      <c r="C252" s="116"/>
      <c r="D252" s="116"/>
      <c r="E252" s="116"/>
      <c r="F252" s="118"/>
      <c r="G252" s="119"/>
      <c r="H252" s="119"/>
      <c r="I252" s="119"/>
      <c r="J252" s="116"/>
      <c r="K252" s="116"/>
      <c r="L252" s="116"/>
      <c r="M252" s="116"/>
      <c r="N252" s="116"/>
      <c r="O252" s="118"/>
      <c r="P252" s="129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spans="1:26" ht="17.25" customHeight="1">
      <c r="A253" s="3"/>
      <c r="B253" s="116"/>
      <c r="C253" s="116"/>
      <c r="D253" s="116"/>
      <c r="E253" s="116"/>
      <c r="F253" s="118"/>
      <c r="G253" s="119"/>
      <c r="H253" s="119"/>
      <c r="I253" s="119"/>
      <c r="J253" s="116"/>
      <c r="K253" s="116"/>
      <c r="L253" s="116"/>
      <c r="M253" s="116"/>
      <c r="N253" s="116"/>
      <c r="O253" s="118"/>
      <c r="P253" s="129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spans="1:26" ht="17.25" customHeight="1">
      <c r="A254" s="3"/>
      <c r="B254" s="116"/>
      <c r="C254" s="116"/>
      <c r="D254" s="116"/>
      <c r="E254" s="116"/>
      <c r="F254" s="118"/>
      <c r="G254" s="119"/>
      <c r="H254" s="119"/>
      <c r="I254" s="119"/>
      <c r="J254" s="116"/>
      <c r="K254" s="116"/>
      <c r="L254" s="116"/>
      <c r="M254" s="116"/>
      <c r="N254" s="116"/>
      <c r="O254" s="118"/>
      <c r="P254" s="129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spans="1:26" ht="17.25" customHeight="1">
      <c r="A255" s="3"/>
      <c r="B255" s="116"/>
      <c r="C255" s="116"/>
      <c r="D255" s="116"/>
      <c r="E255" s="116"/>
      <c r="F255" s="118"/>
      <c r="G255" s="119"/>
      <c r="H255" s="119"/>
      <c r="I255" s="119"/>
      <c r="J255" s="116"/>
      <c r="K255" s="116"/>
      <c r="L255" s="116"/>
      <c r="M255" s="116"/>
      <c r="N255" s="116"/>
      <c r="O255" s="118"/>
      <c r="P255" s="129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spans="1:26" ht="17.25" customHeight="1">
      <c r="A256" s="3"/>
      <c r="B256" s="116"/>
      <c r="C256" s="116"/>
      <c r="D256" s="116"/>
      <c r="E256" s="116"/>
      <c r="F256" s="118"/>
      <c r="G256" s="119"/>
      <c r="H256" s="119"/>
      <c r="I256" s="119"/>
      <c r="J256" s="116"/>
      <c r="K256" s="116"/>
      <c r="L256" s="116"/>
      <c r="M256" s="116"/>
      <c r="N256" s="116"/>
      <c r="O256" s="118"/>
      <c r="P256" s="129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spans="1:26" ht="17.25" customHeight="1">
      <c r="A257" s="3"/>
      <c r="B257" s="116"/>
      <c r="C257" s="116"/>
      <c r="D257" s="116"/>
      <c r="E257" s="116"/>
      <c r="F257" s="118"/>
      <c r="G257" s="119"/>
      <c r="H257" s="119"/>
      <c r="I257" s="119"/>
      <c r="J257" s="116"/>
      <c r="K257" s="116"/>
      <c r="L257" s="116"/>
      <c r="M257" s="116"/>
      <c r="N257" s="116"/>
      <c r="O257" s="118"/>
      <c r="P257" s="129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</row>
    <row r="258" spans="1:26" ht="17.25" customHeight="1">
      <c r="A258" s="3"/>
      <c r="B258" s="116"/>
      <c r="C258" s="116"/>
      <c r="D258" s="116"/>
      <c r="E258" s="116"/>
      <c r="F258" s="118"/>
      <c r="G258" s="119"/>
      <c r="H258" s="119"/>
      <c r="I258" s="119"/>
      <c r="J258" s="116"/>
      <c r="K258" s="116"/>
      <c r="L258" s="116"/>
      <c r="M258" s="116"/>
      <c r="N258" s="116"/>
      <c r="O258" s="118"/>
      <c r="P258" s="129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spans="1:26" ht="17.25" customHeight="1">
      <c r="A259" s="3"/>
      <c r="B259" s="116"/>
      <c r="C259" s="116"/>
      <c r="D259" s="116"/>
      <c r="E259" s="116"/>
      <c r="F259" s="118"/>
      <c r="G259" s="119"/>
      <c r="H259" s="119"/>
      <c r="I259" s="119"/>
      <c r="J259" s="116"/>
      <c r="K259" s="116"/>
      <c r="L259" s="116"/>
      <c r="M259" s="116"/>
      <c r="N259" s="116"/>
      <c r="O259" s="118"/>
      <c r="P259" s="129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spans="1:26" ht="17.25" customHeight="1">
      <c r="A260" s="3"/>
      <c r="B260" s="116"/>
      <c r="C260" s="116"/>
      <c r="D260" s="116"/>
      <c r="E260" s="116"/>
      <c r="F260" s="118"/>
      <c r="G260" s="119"/>
      <c r="H260" s="119"/>
      <c r="I260" s="119"/>
      <c r="J260" s="116"/>
      <c r="K260" s="116"/>
      <c r="L260" s="116"/>
      <c r="M260" s="116"/>
      <c r="N260" s="116"/>
      <c r="O260" s="118"/>
      <c r="P260" s="129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spans="1:26" ht="17.25" customHeight="1">
      <c r="A261" s="3"/>
      <c r="B261" s="116"/>
      <c r="C261" s="116"/>
      <c r="D261" s="116"/>
      <c r="E261" s="116"/>
      <c r="F261" s="118"/>
      <c r="G261" s="119"/>
      <c r="H261" s="119"/>
      <c r="I261" s="119"/>
      <c r="J261" s="116"/>
      <c r="K261" s="116"/>
      <c r="L261" s="116"/>
      <c r="M261" s="116"/>
      <c r="N261" s="116"/>
      <c r="O261" s="118"/>
      <c r="P261" s="129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spans="1:26" ht="17.25" customHeight="1">
      <c r="A262" s="3"/>
      <c r="B262" s="116"/>
      <c r="C262" s="116"/>
      <c r="D262" s="116"/>
      <c r="E262" s="116"/>
      <c r="F262" s="118"/>
      <c r="G262" s="119"/>
      <c r="H262" s="119"/>
      <c r="I262" s="119"/>
      <c r="J262" s="116"/>
      <c r="K262" s="116"/>
      <c r="L262" s="116"/>
      <c r="M262" s="116"/>
      <c r="N262" s="116"/>
      <c r="O262" s="118"/>
      <c r="P262" s="129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spans="1:26" ht="17.25" customHeight="1">
      <c r="A263" s="3"/>
      <c r="B263" s="116"/>
      <c r="C263" s="116"/>
      <c r="D263" s="116"/>
      <c r="E263" s="116"/>
      <c r="F263" s="118"/>
      <c r="G263" s="119"/>
      <c r="H263" s="119"/>
      <c r="I263" s="119"/>
      <c r="J263" s="116"/>
      <c r="K263" s="116"/>
      <c r="L263" s="116"/>
      <c r="M263" s="116"/>
      <c r="N263" s="116"/>
      <c r="O263" s="118"/>
      <c r="P263" s="129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spans="1:26" ht="17.25" customHeight="1">
      <c r="A264" s="3"/>
      <c r="B264" s="116"/>
      <c r="C264" s="116"/>
      <c r="D264" s="116"/>
      <c r="E264" s="116"/>
      <c r="F264" s="118"/>
      <c r="G264" s="119"/>
      <c r="H264" s="119"/>
      <c r="I264" s="119"/>
      <c r="J264" s="116"/>
      <c r="K264" s="116"/>
      <c r="L264" s="116"/>
      <c r="M264" s="116"/>
      <c r="N264" s="116"/>
      <c r="O264" s="118"/>
      <c r="P264" s="129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spans="1:26" ht="17.25" customHeight="1">
      <c r="A265" s="3"/>
      <c r="B265" s="116"/>
      <c r="C265" s="116"/>
      <c r="D265" s="116"/>
      <c r="E265" s="116"/>
      <c r="F265" s="118"/>
      <c r="G265" s="119"/>
      <c r="H265" s="119"/>
      <c r="I265" s="119"/>
      <c r="J265" s="116"/>
      <c r="K265" s="116"/>
      <c r="L265" s="116"/>
      <c r="M265" s="116"/>
      <c r="N265" s="116"/>
      <c r="O265" s="118"/>
      <c r="P265" s="129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spans="1:26" ht="17.25" customHeight="1">
      <c r="A266" s="3"/>
      <c r="B266" s="116"/>
      <c r="C266" s="116"/>
      <c r="D266" s="116"/>
      <c r="E266" s="116"/>
      <c r="F266" s="118"/>
      <c r="G266" s="119"/>
      <c r="H266" s="119"/>
      <c r="I266" s="119"/>
      <c r="J266" s="116"/>
      <c r="K266" s="116"/>
      <c r="L266" s="116"/>
      <c r="M266" s="116"/>
      <c r="N266" s="116"/>
      <c r="O266" s="118"/>
      <c r="P266" s="129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spans="1:26" ht="17.25" customHeight="1">
      <c r="A267" s="3"/>
      <c r="B267" s="116"/>
      <c r="C267" s="116"/>
      <c r="D267" s="116"/>
      <c r="E267" s="116"/>
      <c r="F267" s="118"/>
      <c r="G267" s="119"/>
      <c r="H267" s="119"/>
      <c r="I267" s="119"/>
      <c r="J267" s="116"/>
      <c r="K267" s="116"/>
      <c r="L267" s="116"/>
      <c r="M267" s="116"/>
      <c r="N267" s="116"/>
      <c r="O267" s="118"/>
      <c r="P267" s="129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spans="1:26" ht="17.25" customHeight="1">
      <c r="A268" s="3"/>
      <c r="B268" s="116"/>
      <c r="C268" s="116"/>
      <c r="D268" s="116"/>
      <c r="E268" s="116"/>
      <c r="F268" s="118"/>
      <c r="G268" s="119"/>
      <c r="H268" s="119"/>
      <c r="I268" s="119"/>
      <c r="J268" s="116"/>
      <c r="K268" s="116"/>
      <c r="L268" s="116"/>
      <c r="M268" s="116"/>
      <c r="N268" s="116"/>
      <c r="O268" s="118"/>
      <c r="P268" s="129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spans="1:26" ht="17.25" customHeight="1">
      <c r="A269" s="3"/>
      <c r="B269" s="116"/>
      <c r="C269" s="116"/>
      <c r="D269" s="116"/>
      <c r="E269" s="116"/>
      <c r="F269" s="118"/>
      <c r="G269" s="119"/>
      <c r="H269" s="119"/>
      <c r="I269" s="119"/>
      <c r="J269" s="116"/>
      <c r="K269" s="116"/>
      <c r="L269" s="116"/>
      <c r="M269" s="116"/>
      <c r="N269" s="116"/>
      <c r="O269" s="118"/>
      <c r="P269" s="129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spans="1:26" ht="17.25" customHeight="1">
      <c r="A270" s="3"/>
      <c r="B270" s="116"/>
      <c r="C270" s="116"/>
      <c r="D270" s="116"/>
      <c r="E270" s="116"/>
      <c r="F270" s="118"/>
      <c r="G270" s="119"/>
      <c r="H270" s="119"/>
      <c r="I270" s="119"/>
      <c r="J270" s="116"/>
      <c r="K270" s="116"/>
      <c r="L270" s="116"/>
      <c r="M270" s="116"/>
      <c r="N270" s="116"/>
      <c r="O270" s="118"/>
      <c r="P270" s="129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spans="1:26" ht="17.25" customHeight="1">
      <c r="A271" s="3"/>
      <c r="B271" s="116"/>
      <c r="C271" s="116"/>
      <c r="D271" s="116"/>
      <c r="E271" s="116"/>
      <c r="F271" s="118"/>
      <c r="G271" s="119"/>
      <c r="H271" s="119"/>
      <c r="I271" s="119"/>
      <c r="J271" s="116"/>
      <c r="K271" s="116"/>
      <c r="L271" s="116"/>
      <c r="M271" s="116"/>
      <c r="N271" s="116"/>
      <c r="O271" s="118"/>
      <c r="P271" s="129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spans="1:26" ht="17.25" customHeight="1">
      <c r="A272" s="3"/>
      <c r="B272" s="116"/>
      <c r="C272" s="116"/>
      <c r="D272" s="116"/>
      <c r="E272" s="116"/>
      <c r="F272" s="118"/>
      <c r="G272" s="119"/>
      <c r="H272" s="119"/>
      <c r="I272" s="119"/>
      <c r="J272" s="116"/>
      <c r="K272" s="116"/>
      <c r="L272" s="116"/>
      <c r="M272" s="116"/>
      <c r="N272" s="116"/>
      <c r="O272" s="118"/>
      <c r="P272" s="129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spans="1:26" ht="17.25" customHeight="1">
      <c r="A273" s="3"/>
      <c r="B273" s="116"/>
      <c r="C273" s="116"/>
      <c r="D273" s="116"/>
      <c r="E273" s="116"/>
      <c r="F273" s="118"/>
      <c r="G273" s="119"/>
      <c r="H273" s="119"/>
      <c r="I273" s="119"/>
      <c r="J273" s="116"/>
      <c r="K273" s="116"/>
      <c r="L273" s="116"/>
      <c r="M273" s="116"/>
      <c r="N273" s="116"/>
      <c r="O273" s="118"/>
      <c r="P273" s="129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spans="1:26" ht="17.25" customHeight="1">
      <c r="A274" s="3"/>
      <c r="B274" s="116"/>
      <c r="C274" s="116"/>
      <c r="D274" s="116"/>
      <c r="E274" s="116"/>
      <c r="F274" s="118"/>
      <c r="G274" s="119"/>
      <c r="H274" s="119"/>
      <c r="I274" s="119"/>
      <c r="J274" s="116"/>
      <c r="K274" s="116"/>
      <c r="L274" s="116"/>
      <c r="M274" s="116"/>
      <c r="N274" s="116"/>
      <c r="O274" s="118"/>
      <c r="P274" s="129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spans="1:26" ht="17.25" customHeight="1">
      <c r="A275" s="3"/>
      <c r="B275" s="116"/>
      <c r="C275" s="116"/>
      <c r="D275" s="116"/>
      <c r="E275" s="116"/>
      <c r="F275" s="118"/>
      <c r="G275" s="119"/>
      <c r="H275" s="119"/>
      <c r="I275" s="119"/>
      <c r="J275" s="116"/>
      <c r="K275" s="116"/>
      <c r="L275" s="116"/>
      <c r="M275" s="116"/>
      <c r="N275" s="116"/>
      <c r="O275" s="118"/>
      <c r="P275" s="129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spans="1:26" ht="17.25" customHeight="1">
      <c r="A276" s="3"/>
      <c r="B276" s="116"/>
      <c r="C276" s="116"/>
      <c r="D276" s="116"/>
      <c r="E276" s="116"/>
      <c r="F276" s="118"/>
      <c r="G276" s="119"/>
      <c r="H276" s="119"/>
      <c r="I276" s="119"/>
      <c r="J276" s="116"/>
      <c r="K276" s="116"/>
      <c r="L276" s="116"/>
      <c r="M276" s="116"/>
      <c r="N276" s="116"/>
      <c r="O276" s="118"/>
      <c r="P276" s="129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</row>
    <row r="277" spans="1:26" ht="17.25" customHeight="1">
      <c r="A277" s="3"/>
      <c r="B277" s="116"/>
      <c r="C277" s="116"/>
      <c r="D277" s="116"/>
      <c r="E277" s="116"/>
      <c r="F277" s="118"/>
      <c r="G277" s="119"/>
      <c r="H277" s="119"/>
      <c r="I277" s="119"/>
      <c r="J277" s="116"/>
      <c r="K277" s="116"/>
      <c r="L277" s="116"/>
      <c r="M277" s="116"/>
      <c r="N277" s="116"/>
      <c r="O277" s="118"/>
      <c r="P277" s="129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spans="1:26" ht="17.25" customHeight="1">
      <c r="A278" s="3"/>
      <c r="B278" s="116"/>
      <c r="C278" s="116"/>
      <c r="D278" s="116"/>
      <c r="E278" s="116"/>
      <c r="F278" s="118"/>
      <c r="G278" s="119"/>
      <c r="H278" s="119"/>
      <c r="I278" s="119"/>
      <c r="J278" s="116"/>
      <c r="K278" s="116"/>
      <c r="L278" s="116"/>
      <c r="M278" s="116"/>
      <c r="N278" s="116"/>
      <c r="O278" s="118"/>
      <c r="P278" s="129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spans="1:26" ht="17.25" customHeight="1">
      <c r="A279" s="3"/>
      <c r="B279" s="116"/>
      <c r="C279" s="116"/>
      <c r="D279" s="116"/>
      <c r="E279" s="116"/>
      <c r="F279" s="118"/>
      <c r="G279" s="119"/>
      <c r="H279" s="119"/>
      <c r="I279" s="119"/>
      <c r="J279" s="116"/>
      <c r="K279" s="116"/>
      <c r="L279" s="116"/>
      <c r="M279" s="116"/>
      <c r="N279" s="116"/>
      <c r="O279" s="118"/>
      <c r="P279" s="129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</row>
    <row r="280" spans="1:26" ht="17.25" customHeight="1">
      <c r="A280" s="3"/>
      <c r="B280" s="116"/>
      <c r="C280" s="116"/>
      <c r="D280" s="116"/>
      <c r="E280" s="116"/>
      <c r="F280" s="118"/>
      <c r="G280" s="119"/>
      <c r="H280" s="119"/>
      <c r="I280" s="119"/>
      <c r="J280" s="116"/>
      <c r="K280" s="116"/>
      <c r="L280" s="116"/>
      <c r="M280" s="116"/>
      <c r="N280" s="116"/>
      <c r="O280" s="118"/>
      <c r="P280" s="129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spans="1:26" ht="17.25" customHeight="1">
      <c r="A281" s="3"/>
      <c r="B281" s="116"/>
      <c r="C281" s="116"/>
      <c r="D281" s="116"/>
      <c r="E281" s="116"/>
      <c r="F281" s="118"/>
      <c r="G281" s="119"/>
      <c r="H281" s="119"/>
      <c r="I281" s="119"/>
      <c r="J281" s="116"/>
      <c r="K281" s="116"/>
      <c r="L281" s="116"/>
      <c r="M281" s="116"/>
      <c r="N281" s="116"/>
      <c r="O281" s="118"/>
      <c r="P281" s="129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spans="1:26" ht="17.25" customHeight="1">
      <c r="A282" s="3"/>
      <c r="B282" s="116"/>
      <c r="C282" s="116"/>
      <c r="D282" s="116"/>
      <c r="E282" s="116"/>
      <c r="F282" s="118"/>
      <c r="G282" s="119"/>
      <c r="H282" s="119"/>
      <c r="I282" s="119"/>
      <c r="J282" s="116"/>
      <c r="K282" s="116"/>
      <c r="L282" s="116"/>
      <c r="M282" s="116"/>
      <c r="N282" s="116"/>
      <c r="O282" s="118"/>
      <c r="P282" s="129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spans="1:26" ht="17.25" customHeight="1">
      <c r="A283" s="3"/>
      <c r="B283" s="116"/>
      <c r="C283" s="116"/>
      <c r="D283" s="116"/>
      <c r="E283" s="116"/>
      <c r="F283" s="118"/>
      <c r="G283" s="119"/>
      <c r="H283" s="119"/>
      <c r="I283" s="119"/>
      <c r="J283" s="116"/>
      <c r="K283" s="116"/>
      <c r="L283" s="116"/>
      <c r="M283" s="116"/>
      <c r="N283" s="116"/>
      <c r="O283" s="118"/>
      <c r="P283" s="129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spans="1:26" ht="17.25" customHeight="1">
      <c r="A284" s="3"/>
      <c r="B284" s="116"/>
      <c r="C284" s="116"/>
      <c r="D284" s="116"/>
      <c r="E284" s="116"/>
      <c r="F284" s="118"/>
      <c r="G284" s="119"/>
      <c r="H284" s="119"/>
      <c r="I284" s="119"/>
      <c r="J284" s="116"/>
      <c r="K284" s="116"/>
      <c r="L284" s="116"/>
      <c r="M284" s="116"/>
      <c r="N284" s="116"/>
      <c r="O284" s="118"/>
      <c r="P284" s="129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spans="1:26" ht="17.25" customHeight="1">
      <c r="A285" s="3"/>
      <c r="B285" s="116"/>
      <c r="C285" s="116"/>
      <c r="D285" s="116"/>
      <c r="E285" s="116"/>
      <c r="F285" s="118"/>
      <c r="G285" s="119"/>
      <c r="H285" s="119"/>
      <c r="I285" s="119"/>
      <c r="J285" s="116"/>
      <c r="K285" s="116"/>
      <c r="L285" s="116"/>
      <c r="M285" s="116"/>
      <c r="N285" s="116"/>
      <c r="O285" s="118"/>
      <c r="P285" s="129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spans="1:26" ht="17.25" customHeight="1">
      <c r="A286" s="3"/>
      <c r="B286" s="116"/>
      <c r="C286" s="116"/>
      <c r="D286" s="116"/>
      <c r="E286" s="116"/>
      <c r="F286" s="118"/>
      <c r="G286" s="119"/>
      <c r="H286" s="119"/>
      <c r="I286" s="119"/>
      <c r="J286" s="116"/>
      <c r="K286" s="116"/>
      <c r="L286" s="116"/>
      <c r="M286" s="116"/>
      <c r="N286" s="116"/>
      <c r="O286" s="118"/>
      <c r="P286" s="129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spans="1:26" ht="17.25" customHeight="1">
      <c r="A287" s="3"/>
      <c r="B287" s="116"/>
      <c r="C287" s="116"/>
      <c r="D287" s="116"/>
      <c r="E287" s="116"/>
      <c r="F287" s="118"/>
      <c r="G287" s="119"/>
      <c r="H287" s="119"/>
      <c r="I287" s="119"/>
      <c r="J287" s="116"/>
      <c r="K287" s="116"/>
      <c r="L287" s="116"/>
      <c r="M287" s="116"/>
      <c r="N287" s="116"/>
      <c r="O287" s="118"/>
      <c r="P287" s="129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</row>
    <row r="288" spans="1:26" ht="17.25" customHeight="1">
      <c r="A288" s="3"/>
      <c r="B288" s="116"/>
      <c r="C288" s="116"/>
      <c r="D288" s="116"/>
      <c r="E288" s="116"/>
      <c r="F288" s="118"/>
      <c r="G288" s="119"/>
      <c r="H288" s="119"/>
      <c r="I288" s="119"/>
      <c r="J288" s="116"/>
      <c r="K288" s="116"/>
      <c r="L288" s="116"/>
      <c r="M288" s="116"/>
      <c r="N288" s="116"/>
      <c r="O288" s="118"/>
      <c r="P288" s="129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spans="1:26" ht="17.25" customHeight="1">
      <c r="A289" s="3"/>
      <c r="B289" s="116"/>
      <c r="C289" s="116"/>
      <c r="D289" s="116"/>
      <c r="E289" s="116"/>
      <c r="F289" s="118"/>
      <c r="G289" s="119"/>
      <c r="H289" s="119"/>
      <c r="I289" s="119"/>
      <c r="J289" s="116"/>
      <c r="K289" s="116"/>
      <c r="L289" s="116"/>
      <c r="M289" s="116"/>
      <c r="N289" s="116"/>
      <c r="O289" s="118"/>
      <c r="P289" s="129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spans="1:26" ht="17.25" customHeight="1">
      <c r="A290" s="3"/>
      <c r="B290" s="116"/>
      <c r="C290" s="116"/>
      <c r="D290" s="116"/>
      <c r="E290" s="116"/>
      <c r="F290" s="118"/>
      <c r="G290" s="119"/>
      <c r="H290" s="119"/>
      <c r="I290" s="119"/>
      <c r="J290" s="116"/>
      <c r="K290" s="116"/>
      <c r="L290" s="116"/>
      <c r="M290" s="116"/>
      <c r="N290" s="116"/>
      <c r="O290" s="118"/>
      <c r="P290" s="129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spans="1:26" ht="17.25" customHeight="1">
      <c r="A291" s="3"/>
      <c r="B291" s="116"/>
      <c r="C291" s="116"/>
      <c r="D291" s="116"/>
      <c r="E291" s="116"/>
      <c r="F291" s="118"/>
      <c r="G291" s="119"/>
      <c r="H291" s="119"/>
      <c r="I291" s="119"/>
      <c r="J291" s="116"/>
      <c r="K291" s="116"/>
      <c r="L291" s="116"/>
      <c r="M291" s="116"/>
      <c r="N291" s="116"/>
      <c r="O291" s="118"/>
      <c r="P291" s="129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spans="1:26" ht="17.25" customHeight="1">
      <c r="A292" s="3"/>
      <c r="B292" s="116"/>
      <c r="C292" s="116"/>
      <c r="D292" s="116"/>
      <c r="E292" s="116"/>
      <c r="F292" s="118"/>
      <c r="G292" s="119"/>
      <c r="H292" s="119"/>
      <c r="I292" s="119"/>
      <c r="J292" s="116"/>
      <c r="K292" s="116"/>
      <c r="L292" s="116"/>
      <c r="M292" s="116"/>
      <c r="N292" s="116"/>
      <c r="O292" s="118"/>
      <c r="P292" s="129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spans="1:26" ht="17.25" customHeight="1">
      <c r="A293" s="3"/>
      <c r="B293" s="116"/>
      <c r="C293" s="116"/>
      <c r="D293" s="116"/>
      <c r="E293" s="116"/>
      <c r="F293" s="118"/>
      <c r="G293" s="119"/>
      <c r="H293" s="119"/>
      <c r="I293" s="119"/>
      <c r="J293" s="116"/>
      <c r="K293" s="116"/>
      <c r="L293" s="116"/>
      <c r="M293" s="116"/>
      <c r="N293" s="116"/>
      <c r="O293" s="118"/>
      <c r="P293" s="129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spans="1:26" ht="17.25" customHeight="1">
      <c r="A294" s="3"/>
      <c r="B294" s="116"/>
      <c r="C294" s="116"/>
      <c r="D294" s="116"/>
      <c r="E294" s="116"/>
      <c r="F294" s="118"/>
      <c r="G294" s="119"/>
      <c r="H294" s="119"/>
      <c r="I294" s="119"/>
      <c r="J294" s="116"/>
      <c r="K294" s="116"/>
      <c r="L294" s="116"/>
      <c r="M294" s="116"/>
      <c r="N294" s="116"/>
      <c r="O294" s="118"/>
      <c r="P294" s="129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spans="1:26" ht="17.25" customHeight="1">
      <c r="A295" s="3"/>
      <c r="B295" s="116"/>
      <c r="C295" s="116"/>
      <c r="D295" s="116"/>
      <c r="E295" s="116"/>
      <c r="F295" s="118"/>
      <c r="G295" s="119"/>
      <c r="H295" s="119"/>
      <c r="I295" s="119"/>
      <c r="J295" s="116"/>
      <c r="K295" s="116"/>
      <c r="L295" s="116"/>
      <c r="M295" s="116"/>
      <c r="N295" s="116"/>
      <c r="O295" s="118"/>
      <c r="P295" s="129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spans="1:26" ht="17.25" customHeight="1">
      <c r="A296" s="3"/>
      <c r="B296" s="116"/>
      <c r="C296" s="116"/>
      <c r="D296" s="116"/>
      <c r="E296" s="116"/>
      <c r="F296" s="118"/>
      <c r="G296" s="119"/>
      <c r="H296" s="119"/>
      <c r="I296" s="119"/>
      <c r="J296" s="116"/>
      <c r="K296" s="116"/>
      <c r="L296" s="116"/>
      <c r="M296" s="116"/>
      <c r="N296" s="116"/>
      <c r="O296" s="118"/>
      <c r="P296" s="129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</row>
    <row r="297" spans="1:26" ht="17.25" customHeight="1">
      <c r="A297" s="3"/>
      <c r="B297" s="116"/>
      <c r="C297" s="116"/>
      <c r="D297" s="116"/>
      <c r="E297" s="116"/>
      <c r="F297" s="118"/>
      <c r="G297" s="119"/>
      <c r="H297" s="119"/>
      <c r="I297" s="119"/>
      <c r="J297" s="116"/>
      <c r="K297" s="116"/>
      <c r="L297" s="116"/>
      <c r="M297" s="116"/>
      <c r="N297" s="116"/>
      <c r="O297" s="118"/>
      <c r="P297" s="129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spans="1:26" ht="17.25" customHeight="1">
      <c r="A298" s="3"/>
      <c r="B298" s="116"/>
      <c r="C298" s="116"/>
      <c r="D298" s="116"/>
      <c r="E298" s="116"/>
      <c r="F298" s="118"/>
      <c r="G298" s="119"/>
      <c r="H298" s="119"/>
      <c r="I298" s="119"/>
      <c r="J298" s="116"/>
      <c r="K298" s="116"/>
      <c r="L298" s="116"/>
      <c r="M298" s="116"/>
      <c r="N298" s="116"/>
      <c r="O298" s="118"/>
      <c r="P298" s="129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spans="1:26" ht="17.25" customHeight="1">
      <c r="A299" s="3"/>
      <c r="B299" s="116"/>
      <c r="C299" s="116"/>
      <c r="D299" s="116"/>
      <c r="E299" s="116"/>
      <c r="F299" s="118"/>
      <c r="G299" s="119"/>
      <c r="H299" s="119"/>
      <c r="I299" s="119"/>
      <c r="J299" s="116"/>
      <c r="K299" s="116"/>
      <c r="L299" s="116"/>
      <c r="M299" s="116"/>
      <c r="N299" s="116"/>
      <c r="O299" s="118"/>
      <c r="P299" s="129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spans="1:26" ht="17.25" customHeight="1">
      <c r="A300" s="3"/>
      <c r="B300" s="116"/>
      <c r="C300" s="116"/>
      <c r="D300" s="116"/>
      <c r="E300" s="116"/>
      <c r="F300" s="118"/>
      <c r="G300" s="119"/>
      <c r="H300" s="119"/>
      <c r="I300" s="119"/>
      <c r="J300" s="116"/>
      <c r="K300" s="116"/>
      <c r="L300" s="116"/>
      <c r="M300" s="116"/>
      <c r="N300" s="116"/>
      <c r="O300" s="118"/>
      <c r="P300" s="129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spans="1:26" ht="17.25" customHeight="1">
      <c r="A301" s="3"/>
      <c r="B301" s="116"/>
      <c r="C301" s="116"/>
      <c r="D301" s="116"/>
      <c r="E301" s="116"/>
      <c r="F301" s="118"/>
      <c r="G301" s="119"/>
      <c r="H301" s="119"/>
      <c r="I301" s="119"/>
      <c r="J301" s="116"/>
      <c r="K301" s="116"/>
      <c r="L301" s="116"/>
      <c r="M301" s="116"/>
      <c r="N301" s="116"/>
      <c r="O301" s="118"/>
      <c r="P301" s="129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spans="1:26" ht="17.25" customHeight="1">
      <c r="A302" s="3"/>
      <c r="B302" s="116"/>
      <c r="C302" s="116"/>
      <c r="D302" s="116"/>
      <c r="E302" s="116"/>
      <c r="F302" s="118"/>
      <c r="G302" s="119"/>
      <c r="H302" s="119"/>
      <c r="I302" s="119"/>
      <c r="J302" s="116"/>
      <c r="K302" s="116"/>
      <c r="L302" s="116"/>
      <c r="M302" s="116"/>
      <c r="N302" s="116"/>
      <c r="O302" s="118"/>
      <c r="P302" s="129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spans="1:26" ht="17.25" customHeight="1">
      <c r="A303" s="3"/>
      <c r="B303" s="116"/>
      <c r="C303" s="116"/>
      <c r="D303" s="116"/>
      <c r="E303" s="116"/>
      <c r="F303" s="118"/>
      <c r="G303" s="119"/>
      <c r="H303" s="119"/>
      <c r="I303" s="119"/>
      <c r="J303" s="116"/>
      <c r="K303" s="116"/>
      <c r="L303" s="116"/>
      <c r="M303" s="116"/>
      <c r="N303" s="116"/>
      <c r="O303" s="118"/>
      <c r="P303" s="129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spans="1:26" ht="17.25" customHeight="1">
      <c r="A304" s="3"/>
      <c r="B304" s="116"/>
      <c r="C304" s="116"/>
      <c r="D304" s="116"/>
      <c r="E304" s="116"/>
      <c r="F304" s="118"/>
      <c r="G304" s="119"/>
      <c r="H304" s="119"/>
      <c r="I304" s="119"/>
      <c r="J304" s="116"/>
      <c r="K304" s="116"/>
      <c r="L304" s="116"/>
      <c r="M304" s="116"/>
      <c r="N304" s="116"/>
      <c r="O304" s="118"/>
      <c r="P304" s="129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spans="1:26" ht="17.25" customHeight="1">
      <c r="A305" s="3"/>
      <c r="B305" s="116"/>
      <c r="C305" s="116"/>
      <c r="D305" s="116"/>
      <c r="E305" s="116"/>
      <c r="F305" s="118"/>
      <c r="G305" s="119"/>
      <c r="H305" s="119"/>
      <c r="I305" s="119"/>
      <c r="J305" s="116"/>
      <c r="K305" s="116"/>
      <c r="L305" s="116"/>
      <c r="M305" s="116"/>
      <c r="N305" s="116"/>
      <c r="O305" s="118"/>
      <c r="P305" s="129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spans="1:26" ht="17.25" customHeight="1">
      <c r="A306" s="3"/>
      <c r="B306" s="116"/>
      <c r="C306" s="116"/>
      <c r="D306" s="116"/>
      <c r="E306" s="116"/>
      <c r="F306" s="118"/>
      <c r="G306" s="119"/>
      <c r="H306" s="119"/>
      <c r="I306" s="119"/>
      <c r="J306" s="116"/>
      <c r="K306" s="116"/>
      <c r="L306" s="116"/>
      <c r="M306" s="116"/>
      <c r="N306" s="116"/>
      <c r="O306" s="118"/>
      <c r="P306" s="129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</row>
    <row r="307" spans="1:26" ht="17.25" customHeight="1">
      <c r="A307" s="3"/>
      <c r="B307" s="116"/>
      <c r="C307" s="116"/>
      <c r="D307" s="116"/>
      <c r="E307" s="116"/>
      <c r="F307" s="118"/>
      <c r="G307" s="119"/>
      <c r="H307" s="119"/>
      <c r="I307" s="119"/>
      <c r="J307" s="116"/>
      <c r="K307" s="116"/>
      <c r="L307" s="116"/>
      <c r="M307" s="116"/>
      <c r="N307" s="116"/>
      <c r="O307" s="118"/>
      <c r="P307" s="129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spans="1:26" ht="17.25" customHeight="1">
      <c r="A308" s="3"/>
      <c r="B308" s="116"/>
      <c r="C308" s="116"/>
      <c r="D308" s="116"/>
      <c r="E308" s="116"/>
      <c r="F308" s="118"/>
      <c r="G308" s="119"/>
      <c r="H308" s="119"/>
      <c r="I308" s="119"/>
      <c r="J308" s="116"/>
      <c r="K308" s="116"/>
      <c r="L308" s="116"/>
      <c r="M308" s="116"/>
      <c r="N308" s="116"/>
      <c r="O308" s="118"/>
      <c r="P308" s="129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spans="1:26" ht="17.25" customHeight="1">
      <c r="A309" s="3"/>
      <c r="B309" s="116"/>
      <c r="C309" s="116"/>
      <c r="D309" s="116"/>
      <c r="E309" s="116"/>
      <c r="F309" s="118"/>
      <c r="G309" s="119"/>
      <c r="H309" s="119"/>
      <c r="I309" s="119"/>
      <c r="J309" s="116"/>
      <c r="K309" s="116"/>
      <c r="L309" s="116"/>
      <c r="M309" s="116"/>
      <c r="N309" s="116"/>
      <c r="O309" s="118"/>
      <c r="P309" s="129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spans="1:26" ht="17.25" customHeight="1">
      <c r="A310" s="3"/>
      <c r="B310" s="116"/>
      <c r="C310" s="116"/>
      <c r="D310" s="116"/>
      <c r="E310" s="116"/>
      <c r="F310" s="118"/>
      <c r="G310" s="119"/>
      <c r="H310" s="119"/>
      <c r="I310" s="119"/>
      <c r="J310" s="116"/>
      <c r="K310" s="116"/>
      <c r="L310" s="116"/>
      <c r="M310" s="116"/>
      <c r="N310" s="116"/>
      <c r="O310" s="118"/>
      <c r="P310" s="129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spans="1:26" ht="17.25" customHeight="1">
      <c r="A311" s="3"/>
      <c r="B311" s="116"/>
      <c r="C311" s="116"/>
      <c r="D311" s="116"/>
      <c r="E311" s="116"/>
      <c r="F311" s="118"/>
      <c r="G311" s="119"/>
      <c r="H311" s="119"/>
      <c r="I311" s="119"/>
      <c r="J311" s="116"/>
      <c r="K311" s="116"/>
      <c r="L311" s="116"/>
      <c r="M311" s="116"/>
      <c r="N311" s="116"/>
      <c r="O311" s="118"/>
      <c r="P311" s="129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spans="1:26" ht="17.25" customHeight="1">
      <c r="A312" s="3"/>
      <c r="B312" s="116"/>
      <c r="C312" s="116"/>
      <c r="D312" s="116"/>
      <c r="E312" s="116"/>
      <c r="F312" s="118"/>
      <c r="G312" s="119"/>
      <c r="H312" s="119"/>
      <c r="I312" s="119"/>
      <c r="J312" s="116"/>
      <c r="K312" s="116"/>
      <c r="L312" s="116"/>
      <c r="M312" s="116"/>
      <c r="N312" s="116"/>
      <c r="O312" s="118"/>
      <c r="P312" s="129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spans="1:26" ht="17.25" customHeight="1">
      <c r="A313" s="3"/>
      <c r="B313" s="116"/>
      <c r="C313" s="116"/>
      <c r="D313" s="116"/>
      <c r="E313" s="116"/>
      <c r="F313" s="118"/>
      <c r="G313" s="119"/>
      <c r="H313" s="119"/>
      <c r="I313" s="119"/>
      <c r="J313" s="116"/>
      <c r="K313" s="116"/>
      <c r="L313" s="116"/>
      <c r="M313" s="116"/>
      <c r="N313" s="116"/>
      <c r="O313" s="118"/>
      <c r="P313" s="129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spans="1:26" ht="17.25" customHeight="1">
      <c r="A314" s="3"/>
      <c r="B314" s="116"/>
      <c r="C314" s="116"/>
      <c r="D314" s="116"/>
      <c r="E314" s="116"/>
      <c r="F314" s="118"/>
      <c r="G314" s="119"/>
      <c r="H314" s="119"/>
      <c r="I314" s="119"/>
      <c r="J314" s="116"/>
      <c r="K314" s="116"/>
      <c r="L314" s="116"/>
      <c r="M314" s="116"/>
      <c r="N314" s="116"/>
      <c r="O314" s="118"/>
      <c r="P314" s="129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spans="1:26" ht="17.25" customHeight="1">
      <c r="A315" s="3"/>
      <c r="B315" s="116"/>
      <c r="C315" s="116"/>
      <c r="D315" s="116"/>
      <c r="E315" s="116"/>
      <c r="F315" s="118"/>
      <c r="G315" s="119"/>
      <c r="H315" s="119"/>
      <c r="I315" s="119"/>
      <c r="J315" s="116"/>
      <c r="K315" s="116"/>
      <c r="L315" s="116"/>
      <c r="M315" s="116"/>
      <c r="N315" s="116"/>
      <c r="O315" s="118"/>
      <c r="P315" s="129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spans="1:26" ht="17.25" customHeight="1">
      <c r="A316" s="3"/>
      <c r="B316" s="116"/>
      <c r="C316" s="116"/>
      <c r="D316" s="116"/>
      <c r="E316" s="116"/>
      <c r="F316" s="118"/>
      <c r="G316" s="119"/>
      <c r="H316" s="119"/>
      <c r="I316" s="119"/>
      <c r="J316" s="116"/>
      <c r="K316" s="116"/>
      <c r="L316" s="116"/>
      <c r="M316" s="116"/>
      <c r="N316" s="116"/>
      <c r="O316" s="118"/>
      <c r="P316" s="129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spans="1:26" ht="17.25" customHeight="1">
      <c r="A317" s="3"/>
      <c r="B317" s="116"/>
      <c r="C317" s="116"/>
      <c r="D317" s="116"/>
      <c r="E317" s="116"/>
      <c r="F317" s="118"/>
      <c r="G317" s="119"/>
      <c r="H317" s="119"/>
      <c r="I317" s="119"/>
      <c r="J317" s="116"/>
      <c r="K317" s="116"/>
      <c r="L317" s="116"/>
      <c r="M317" s="116"/>
      <c r="N317" s="116"/>
      <c r="O317" s="118"/>
      <c r="P317" s="129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spans="1:26" ht="17.25" customHeight="1">
      <c r="A318" s="3"/>
      <c r="B318" s="116"/>
      <c r="C318" s="116"/>
      <c r="D318" s="116"/>
      <c r="E318" s="116"/>
      <c r="F318" s="118"/>
      <c r="G318" s="119"/>
      <c r="H318" s="119"/>
      <c r="I318" s="119"/>
      <c r="J318" s="116"/>
      <c r="K318" s="116"/>
      <c r="L318" s="116"/>
      <c r="M318" s="116"/>
      <c r="N318" s="116"/>
      <c r="O318" s="118"/>
      <c r="P318" s="129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spans="1:26" ht="17.25" customHeight="1">
      <c r="A319" s="3"/>
      <c r="B319" s="116"/>
      <c r="C319" s="116"/>
      <c r="D319" s="116"/>
      <c r="E319" s="116"/>
      <c r="F319" s="118"/>
      <c r="G319" s="119"/>
      <c r="H319" s="119"/>
      <c r="I319" s="119"/>
      <c r="J319" s="116"/>
      <c r="K319" s="116"/>
      <c r="L319" s="116"/>
      <c r="M319" s="116"/>
      <c r="N319" s="116"/>
      <c r="O319" s="118"/>
      <c r="P319" s="129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spans="1:26" ht="17.25" customHeight="1">
      <c r="A320" s="3"/>
      <c r="B320" s="116"/>
      <c r="C320" s="116"/>
      <c r="D320" s="116"/>
      <c r="E320" s="116"/>
      <c r="F320" s="118"/>
      <c r="G320" s="119"/>
      <c r="H320" s="119"/>
      <c r="I320" s="119"/>
      <c r="J320" s="116"/>
      <c r="K320" s="116"/>
      <c r="L320" s="116"/>
      <c r="M320" s="116"/>
      <c r="N320" s="116"/>
      <c r="O320" s="118"/>
      <c r="P320" s="129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spans="1:26" ht="17.25" customHeight="1">
      <c r="A321" s="3"/>
      <c r="B321" s="116"/>
      <c r="C321" s="116"/>
      <c r="D321" s="116"/>
      <c r="E321" s="116"/>
      <c r="F321" s="118"/>
      <c r="G321" s="119"/>
      <c r="H321" s="119"/>
      <c r="I321" s="119"/>
      <c r="J321" s="116"/>
      <c r="K321" s="116"/>
      <c r="L321" s="116"/>
      <c r="M321" s="116"/>
      <c r="N321" s="116"/>
      <c r="O321" s="118"/>
      <c r="P321" s="129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spans="1:26" ht="17.25" customHeight="1">
      <c r="A322" s="3"/>
      <c r="B322" s="116"/>
      <c r="C322" s="116"/>
      <c r="D322" s="116"/>
      <c r="E322" s="116"/>
      <c r="F322" s="118"/>
      <c r="G322" s="119"/>
      <c r="H322" s="119"/>
      <c r="I322" s="119"/>
      <c r="J322" s="116"/>
      <c r="K322" s="116"/>
      <c r="L322" s="116"/>
      <c r="M322" s="116"/>
      <c r="N322" s="116"/>
      <c r="O322" s="118"/>
      <c r="P322" s="129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spans="1:26" ht="17.25" customHeight="1">
      <c r="A323" s="3"/>
      <c r="B323" s="116"/>
      <c r="C323" s="116"/>
      <c r="D323" s="116"/>
      <c r="E323" s="116"/>
      <c r="F323" s="118"/>
      <c r="G323" s="119"/>
      <c r="H323" s="119"/>
      <c r="I323" s="119"/>
      <c r="J323" s="116"/>
      <c r="K323" s="116"/>
      <c r="L323" s="116"/>
      <c r="M323" s="116"/>
      <c r="N323" s="116"/>
      <c r="O323" s="118"/>
      <c r="P323" s="129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spans="1:26" ht="17.25" customHeight="1">
      <c r="A324" s="3"/>
      <c r="B324" s="116"/>
      <c r="C324" s="116"/>
      <c r="D324" s="116"/>
      <c r="E324" s="116"/>
      <c r="F324" s="118"/>
      <c r="G324" s="119"/>
      <c r="H324" s="119"/>
      <c r="I324" s="119"/>
      <c r="J324" s="116"/>
      <c r="K324" s="116"/>
      <c r="L324" s="116"/>
      <c r="M324" s="116"/>
      <c r="N324" s="116"/>
      <c r="O324" s="118"/>
      <c r="P324" s="129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spans="1:26" ht="17.25" customHeight="1">
      <c r="A325" s="3"/>
      <c r="B325" s="116"/>
      <c r="C325" s="116"/>
      <c r="D325" s="116"/>
      <c r="E325" s="116"/>
      <c r="F325" s="118"/>
      <c r="G325" s="119"/>
      <c r="H325" s="119"/>
      <c r="I325" s="119"/>
      <c r="J325" s="116"/>
      <c r="K325" s="116"/>
      <c r="L325" s="116"/>
      <c r="M325" s="116"/>
      <c r="N325" s="116"/>
      <c r="O325" s="118"/>
      <c r="P325" s="129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spans="1:26" ht="17.25" customHeight="1">
      <c r="A326" s="3"/>
      <c r="B326" s="116"/>
      <c r="C326" s="116"/>
      <c r="D326" s="116"/>
      <c r="E326" s="116"/>
      <c r="F326" s="118"/>
      <c r="G326" s="119"/>
      <c r="H326" s="119"/>
      <c r="I326" s="119"/>
      <c r="J326" s="116"/>
      <c r="K326" s="116"/>
      <c r="L326" s="116"/>
      <c r="M326" s="116"/>
      <c r="N326" s="116"/>
      <c r="O326" s="118"/>
      <c r="P326" s="129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spans="1:26" ht="17.25" customHeight="1">
      <c r="A327" s="3"/>
      <c r="B327" s="116"/>
      <c r="C327" s="116"/>
      <c r="D327" s="116"/>
      <c r="E327" s="116"/>
      <c r="F327" s="118"/>
      <c r="G327" s="119"/>
      <c r="H327" s="119"/>
      <c r="I327" s="119"/>
      <c r="J327" s="116"/>
      <c r="K327" s="116"/>
      <c r="L327" s="116"/>
      <c r="M327" s="116"/>
      <c r="N327" s="116"/>
      <c r="O327" s="118"/>
      <c r="P327" s="129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spans="1:26" ht="17.25" customHeight="1">
      <c r="A328" s="3"/>
      <c r="B328" s="116"/>
      <c r="C328" s="116"/>
      <c r="D328" s="116"/>
      <c r="E328" s="116"/>
      <c r="F328" s="118"/>
      <c r="G328" s="119"/>
      <c r="H328" s="119"/>
      <c r="I328" s="119"/>
      <c r="J328" s="116"/>
      <c r="K328" s="116"/>
      <c r="L328" s="116"/>
      <c r="M328" s="116"/>
      <c r="N328" s="116"/>
      <c r="O328" s="118"/>
      <c r="P328" s="129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spans="1:26" ht="17.25" customHeight="1">
      <c r="A329" s="3"/>
      <c r="B329" s="116"/>
      <c r="C329" s="116"/>
      <c r="D329" s="116"/>
      <c r="E329" s="116"/>
      <c r="F329" s="118"/>
      <c r="G329" s="119"/>
      <c r="H329" s="119"/>
      <c r="I329" s="119"/>
      <c r="J329" s="116"/>
      <c r="K329" s="116"/>
      <c r="L329" s="116"/>
      <c r="M329" s="116"/>
      <c r="N329" s="116"/>
      <c r="O329" s="118"/>
      <c r="P329" s="129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spans="1:26" ht="17.25" customHeight="1">
      <c r="A330" s="3"/>
      <c r="B330" s="116"/>
      <c r="C330" s="116"/>
      <c r="D330" s="116"/>
      <c r="E330" s="116"/>
      <c r="F330" s="118"/>
      <c r="G330" s="119"/>
      <c r="H330" s="119"/>
      <c r="I330" s="119"/>
      <c r="J330" s="116"/>
      <c r="K330" s="116"/>
      <c r="L330" s="116"/>
      <c r="M330" s="116"/>
      <c r="N330" s="116"/>
      <c r="O330" s="118"/>
      <c r="P330" s="129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spans="1:26" ht="17.25" customHeight="1">
      <c r="A331" s="3"/>
      <c r="B331" s="116"/>
      <c r="C331" s="116"/>
      <c r="D331" s="116"/>
      <c r="E331" s="116"/>
      <c r="F331" s="118"/>
      <c r="G331" s="119"/>
      <c r="H331" s="119"/>
      <c r="I331" s="119"/>
      <c r="J331" s="116"/>
      <c r="K331" s="116"/>
      <c r="L331" s="116"/>
      <c r="M331" s="116"/>
      <c r="N331" s="116"/>
      <c r="O331" s="118"/>
      <c r="P331" s="129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spans="1:26" ht="17.25" customHeight="1">
      <c r="A332" s="3"/>
      <c r="B332" s="116"/>
      <c r="C332" s="116"/>
      <c r="D332" s="116"/>
      <c r="E332" s="116"/>
      <c r="F332" s="118"/>
      <c r="G332" s="119"/>
      <c r="H332" s="119"/>
      <c r="I332" s="119"/>
      <c r="J332" s="116"/>
      <c r="K332" s="116"/>
      <c r="L332" s="116"/>
      <c r="M332" s="116"/>
      <c r="N332" s="116"/>
      <c r="O332" s="118"/>
      <c r="P332" s="129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spans="1:26" ht="17.25" customHeight="1">
      <c r="A333" s="3"/>
      <c r="B333" s="116"/>
      <c r="C333" s="116"/>
      <c r="D333" s="116"/>
      <c r="E333" s="116"/>
      <c r="F333" s="118"/>
      <c r="G333" s="119"/>
      <c r="H333" s="119"/>
      <c r="I333" s="119"/>
      <c r="J333" s="116"/>
      <c r="K333" s="116"/>
      <c r="L333" s="116"/>
      <c r="M333" s="116"/>
      <c r="N333" s="116"/>
      <c r="O333" s="118"/>
      <c r="P333" s="129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spans="1:26" ht="17.25" customHeight="1">
      <c r="A334" s="3"/>
      <c r="B334" s="116"/>
      <c r="C334" s="116"/>
      <c r="D334" s="116"/>
      <c r="E334" s="116"/>
      <c r="F334" s="118"/>
      <c r="G334" s="119"/>
      <c r="H334" s="119"/>
      <c r="I334" s="119"/>
      <c r="J334" s="116"/>
      <c r="K334" s="116"/>
      <c r="L334" s="116"/>
      <c r="M334" s="116"/>
      <c r="N334" s="116"/>
      <c r="O334" s="118"/>
      <c r="P334" s="129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</row>
    <row r="335" spans="1:26" ht="17.25" customHeight="1">
      <c r="A335" s="3"/>
      <c r="B335" s="116"/>
      <c r="C335" s="116"/>
      <c r="D335" s="116"/>
      <c r="E335" s="116"/>
      <c r="F335" s="118"/>
      <c r="G335" s="119"/>
      <c r="H335" s="119"/>
      <c r="I335" s="119"/>
      <c r="J335" s="116"/>
      <c r="K335" s="116"/>
      <c r="L335" s="116"/>
      <c r="M335" s="116"/>
      <c r="N335" s="116"/>
      <c r="O335" s="118"/>
      <c r="P335" s="129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spans="1:26" ht="17.25" customHeight="1">
      <c r="A336" s="3"/>
      <c r="B336" s="116"/>
      <c r="C336" s="116"/>
      <c r="D336" s="116"/>
      <c r="E336" s="116"/>
      <c r="F336" s="118"/>
      <c r="G336" s="119"/>
      <c r="H336" s="119"/>
      <c r="I336" s="119"/>
      <c r="J336" s="116"/>
      <c r="K336" s="116"/>
      <c r="L336" s="116"/>
      <c r="M336" s="116"/>
      <c r="N336" s="116"/>
      <c r="O336" s="118"/>
      <c r="P336" s="129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spans="1:26" ht="17.25" customHeight="1">
      <c r="A337" s="3"/>
      <c r="B337" s="116"/>
      <c r="C337" s="116"/>
      <c r="D337" s="116"/>
      <c r="E337" s="116"/>
      <c r="F337" s="118"/>
      <c r="G337" s="119"/>
      <c r="H337" s="119"/>
      <c r="I337" s="119"/>
      <c r="J337" s="116"/>
      <c r="K337" s="116"/>
      <c r="L337" s="116"/>
      <c r="M337" s="116"/>
      <c r="N337" s="116"/>
      <c r="O337" s="118"/>
      <c r="P337" s="129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spans="1:26" ht="17.25" customHeight="1">
      <c r="A338" s="3"/>
      <c r="B338" s="116"/>
      <c r="C338" s="116"/>
      <c r="D338" s="116"/>
      <c r="E338" s="116"/>
      <c r="F338" s="118"/>
      <c r="G338" s="119"/>
      <c r="H338" s="119"/>
      <c r="I338" s="119"/>
      <c r="J338" s="116"/>
      <c r="K338" s="116"/>
      <c r="L338" s="116"/>
      <c r="M338" s="116"/>
      <c r="N338" s="116"/>
      <c r="O338" s="118"/>
      <c r="P338" s="129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</row>
    <row r="339" spans="1:26" ht="17.25" customHeight="1">
      <c r="A339" s="3"/>
      <c r="B339" s="116"/>
      <c r="C339" s="116"/>
      <c r="D339" s="116"/>
      <c r="E339" s="116"/>
      <c r="F339" s="118"/>
      <c r="G339" s="119"/>
      <c r="H339" s="119"/>
      <c r="I339" s="119"/>
      <c r="J339" s="116"/>
      <c r="K339" s="116"/>
      <c r="L339" s="116"/>
      <c r="M339" s="116"/>
      <c r="N339" s="116"/>
      <c r="O339" s="118"/>
      <c r="P339" s="129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spans="1:26" ht="17.25" customHeight="1">
      <c r="A340" s="3"/>
      <c r="B340" s="116"/>
      <c r="C340" s="116"/>
      <c r="D340" s="116"/>
      <c r="E340" s="116"/>
      <c r="F340" s="118"/>
      <c r="G340" s="119"/>
      <c r="H340" s="119"/>
      <c r="I340" s="119"/>
      <c r="J340" s="116"/>
      <c r="K340" s="116"/>
      <c r="L340" s="116"/>
      <c r="M340" s="116"/>
      <c r="N340" s="116"/>
      <c r="O340" s="118"/>
      <c r="P340" s="129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spans="1:26" ht="17.25" customHeight="1">
      <c r="A341" s="3"/>
      <c r="B341" s="116"/>
      <c r="C341" s="116"/>
      <c r="D341" s="116"/>
      <c r="E341" s="116"/>
      <c r="F341" s="118"/>
      <c r="G341" s="119"/>
      <c r="H341" s="119"/>
      <c r="I341" s="119"/>
      <c r="J341" s="116"/>
      <c r="K341" s="116"/>
      <c r="L341" s="116"/>
      <c r="M341" s="116"/>
      <c r="N341" s="116"/>
      <c r="O341" s="118"/>
      <c r="P341" s="129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spans="1:26" ht="17.25" customHeight="1">
      <c r="A342" s="3"/>
      <c r="B342" s="116"/>
      <c r="C342" s="116"/>
      <c r="D342" s="116"/>
      <c r="E342" s="116"/>
      <c r="F342" s="118"/>
      <c r="G342" s="119"/>
      <c r="H342" s="119"/>
      <c r="I342" s="119"/>
      <c r="J342" s="116"/>
      <c r="K342" s="116"/>
      <c r="L342" s="116"/>
      <c r="M342" s="116"/>
      <c r="N342" s="116"/>
      <c r="O342" s="118"/>
      <c r="P342" s="129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spans="1:26" ht="17.25" customHeight="1">
      <c r="A343" s="3"/>
      <c r="B343" s="116"/>
      <c r="C343" s="116"/>
      <c r="D343" s="116"/>
      <c r="E343" s="116"/>
      <c r="F343" s="118"/>
      <c r="G343" s="119"/>
      <c r="H343" s="119"/>
      <c r="I343" s="119"/>
      <c r="J343" s="116"/>
      <c r="K343" s="116"/>
      <c r="L343" s="116"/>
      <c r="M343" s="116"/>
      <c r="N343" s="116"/>
      <c r="O343" s="118"/>
      <c r="P343" s="129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spans="1:26" ht="17.25" customHeight="1">
      <c r="A344" s="3"/>
      <c r="B344" s="116"/>
      <c r="C344" s="116"/>
      <c r="D344" s="116"/>
      <c r="E344" s="116"/>
      <c r="F344" s="118"/>
      <c r="G344" s="119"/>
      <c r="H344" s="119"/>
      <c r="I344" s="119"/>
      <c r="J344" s="116"/>
      <c r="K344" s="116"/>
      <c r="L344" s="116"/>
      <c r="M344" s="116"/>
      <c r="N344" s="116"/>
      <c r="O344" s="118"/>
      <c r="P344" s="129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</row>
    <row r="345" spans="1:26" ht="17.25" customHeight="1">
      <c r="A345" s="3"/>
      <c r="B345" s="116"/>
      <c r="C345" s="116"/>
      <c r="D345" s="116"/>
      <c r="E345" s="116"/>
      <c r="F345" s="118"/>
      <c r="G345" s="119"/>
      <c r="H345" s="119"/>
      <c r="I345" s="119"/>
      <c r="J345" s="116"/>
      <c r="K345" s="116"/>
      <c r="L345" s="116"/>
      <c r="M345" s="116"/>
      <c r="N345" s="116"/>
      <c r="O345" s="118"/>
      <c r="P345" s="129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spans="1:26" ht="17.25" customHeight="1">
      <c r="A346" s="3"/>
      <c r="B346" s="116"/>
      <c r="C346" s="116"/>
      <c r="D346" s="116"/>
      <c r="E346" s="116"/>
      <c r="F346" s="118"/>
      <c r="G346" s="119"/>
      <c r="H346" s="119"/>
      <c r="I346" s="119"/>
      <c r="J346" s="116"/>
      <c r="K346" s="116"/>
      <c r="L346" s="116"/>
      <c r="M346" s="116"/>
      <c r="N346" s="116"/>
      <c r="O346" s="118"/>
      <c r="P346" s="129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spans="1:26" ht="17.25" customHeight="1">
      <c r="A347" s="3"/>
      <c r="B347" s="116"/>
      <c r="C347" s="116"/>
      <c r="D347" s="116"/>
      <c r="E347" s="116"/>
      <c r="F347" s="118"/>
      <c r="G347" s="119"/>
      <c r="H347" s="119"/>
      <c r="I347" s="119"/>
      <c r="J347" s="116"/>
      <c r="K347" s="116"/>
      <c r="L347" s="116"/>
      <c r="M347" s="116"/>
      <c r="N347" s="116"/>
      <c r="O347" s="118"/>
      <c r="P347" s="129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spans="1:26" ht="17.25" customHeight="1">
      <c r="A348" s="3"/>
      <c r="B348" s="116"/>
      <c r="C348" s="116"/>
      <c r="D348" s="116"/>
      <c r="E348" s="116"/>
      <c r="F348" s="118"/>
      <c r="G348" s="119"/>
      <c r="H348" s="119"/>
      <c r="I348" s="119"/>
      <c r="J348" s="116"/>
      <c r="K348" s="116"/>
      <c r="L348" s="116"/>
      <c r="M348" s="116"/>
      <c r="N348" s="116"/>
      <c r="O348" s="118"/>
      <c r="P348" s="129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spans="1:26" ht="17.25" customHeight="1">
      <c r="A349" s="3"/>
      <c r="B349" s="116"/>
      <c r="C349" s="116"/>
      <c r="D349" s="116"/>
      <c r="E349" s="116"/>
      <c r="F349" s="118"/>
      <c r="G349" s="119"/>
      <c r="H349" s="119"/>
      <c r="I349" s="119"/>
      <c r="J349" s="116"/>
      <c r="K349" s="116"/>
      <c r="L349" s="116"/>
      <c r="M349" s="116"/>
      <c r="N349" s="116"/>
      <c r="O349" s="118"/>
      <c r="P349" s="129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spans="1:26" ht="17.25" customHeight="1">
      <c r="A350" s="3"/>
      <c r="B350" s="116"/>
      <c r="C350" s="116"/>
      <c r="D350" s="116"/>
      <c r="E350" s="116"/>
      <c r="F350" s="118"/>
      <c r="G350" s="119"/>
      <c r="H350" s="119"/>
      <c r="I350" s="119"/>
      <c r="J350" s="116"/>
      <c r="K350" s="116"/>
      <c r="L350" s="116"/>
      <c r="M350" s="116"/>
      <c r="N350" s="116"/>
      <c r="O350" s="118"/>
      <c r="P350" s="129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spans="1:26" ht="17.25" customHeight="1">
      <c r="A351" s="3"/>
      <c r="B351" s="116"/>
      <c r="C351" s="116"/>
      <c r="D351" s="116"/>
      <c r="E351" s="116"/>
      <c r="F351" s="118"/>
      <c r="G351" s="119"/>
      <c r="H351" s="119"/>
      <c r="I351" s="119"/>
      <c r="J351" s="116"/>
      <c r="K351" s="116"/>
      <c r="L351" s="116"/>
      <c r="M351" s="116"/>
      <c r="N351" s="116"/>
      <c r="O351" s="118"/>
      <c r="P351" s="129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spans="1:26" ht="17.25" customHeight="1">
      <c r="A352" s="3"/>
      <c r="B352" s="116"/>
      <c r="C352" s="116"/>
      <c r="D352" s="116"/>
      <c r="E352" s="116"/>
      <c r="F352" s="118"/>
      <c r="G352" s="119"/>
      <c r="H352" s="119"/>
      <c r="I352" s="119"/>
      <c r="J352" s="116"/>
      <c r="K352" s="116"/>
      <c r="L352" s="116"/>
      <c r="M352" s="116"/>
      <c r="N352" s="116"/>
      <c r="O352" s="118"/>
      <c r="P352" s="129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spans="1:26" ht="17.25" customHeight="1">
      <c r="A353" s="3"/>
      <c r="B353" s="116"/>
      <c r="C353" s="116"/>
      <c r="D353" s="116"/>
      <c r="E353" s="116"/>
      <c r="F353" s="118"/>
      <c r="G353" s="119"/>
      <c r="H353" s="119"/>
      <c r="I353" s="119"/>
      <c r="J353" s="116"/>
      <c r="K353" s="116"/>
      <c r="L353" s="116"/>
      <c r="M353" s="116"/>
      <c r="N353" s="116"/>
      <c r="O353" s="118"/>
      <c r="P353" s="129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spans="1:26" ht="17.25" customHeight="1">
      <c r="A354" s="3"/>
      <c r="B354" s="116"/>
      <c r="C354" s="116"/>
      <c r="D354" s="116"/>
      <c r="E354" s="116"/>
      <c r="F354" s="118"/>
      <c r="G354" s="119"/>
      <c r="H354" s="119"/>
      <c r="I354" s="119"/>
      <c r="J354" s="116"/>
      <c r="K354" s="116"/>
      <c r="L354" s="116"/>
      <c r="M354" s="116"/>
      <c r="N354" s="116"/>
      <c r="O354" s="118"/>
      <c r="P354" s="129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spans="1:26" ht="17.25" customHeight="1">
      <c r="A355" s="3"/>
      <c r="B355" s="116"/>
      <c r="C355" s="116"/>
      <c r="D355" s="116"/>
      <c r="E355" s="116"/>
      <c r="F355" s="118"/>
      <c r="G355" s="119"/>
      <c r="H355" s="119"/>
      <c r="I355" s="119"/>
      <c r="J355" s="116"/>
      <c r="K355" s="116"/>
      <c r="L355" s="116"/>
      <c r="M355" s="116"/>
      <c r="N355" s="116"/>
      <c r="O355" s="118"/>
      <c r="P355" s="129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spans="1:26" ht="17.25" customHeight="1">
      <c r="A356" s="3"/>
      <c r="B356" s="116"/>
      <c r="C356" s="116"/>
      <c r="D356" s="116"/>
      <c r="E356" s="116"/>
      <c r="F356" s="118"/>
      <c r="G356" s="119"/>
      <c r="H356" s="119"/>
      <c r="I356" s="119"/>
      <c r="J356" s="116"/>
      <c r="K356" s="116"/>
      <c r="L356" s="116"/>
      <c r="M356" s="116"/>
      <c r="N356" s="116"/>
      <c r="O356" s="118"/>
      <c r="P356" s="129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spans="1:26" ht="17.25" customHeight="1">
      <c r="A357" s="3"/>
      <c r="B357" s="116"/>
      <c r="C357" s="116"/>
      <c r="D357" s="116"/>
      <c r="E357" s="116"/>
      <c r="F357" s="118"/>
      <c r="G357" s="119"/>
      <c r="H357" s="119"/>
      <c r="I357" s="119"/>
      <c r="J357" s="116"/>
      <c r="K357" s="116"/>
      <c r="L357" s="116"/>
      <c r="M357" s="116"/>
      <c r="N357" s="116"/>
      <c r="O357" s="118"/>
      <c r="P357" s="129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spans="1:26" ht="17.25" customHeight="1">
      <c r="A358" s="3"/>
      <c r="B358" s="116"/>
      <c r="C358" s="116"/>
      <c r="D358" s="116"/>
      <c r="E358" s="116"/>
      <c r="F358" s="118"/>
      <c r="G358" s="119"/>
      <c r="H358" s="119"/>
      <c r="I358" s="119"/>
      <c r="J358" s="116"/>
      <c r="K358" s="116"/>
      <c r="L358" s="116"/>
      <c r="M358" s="116"/>
      <c r="N358" s="116"/>
      <c r="O358" s="118"/>
      <c r="P358" s="129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spans="1:26" ht="17.25" customHeight="1">
      <c r="A359" s="3"/>
      <c r="B359" s="116"/>
      <c r="C359" s="116"/>
      <c r="D359" s="116"/>
      <c r="E359" s="116"/>
      <c r="F359" s="118"/>
      <c r="G359" s="119"/>
      <c r="H359" s="119"/>
      <c r="I359" s="119"/>
      <c r="J359" s="116"/>
      <c r="K359" s="116"/>
      <c r="L359" s="116"/>
      <c r="M359" s="116"/>
      <c r="N359" s="116"/>
      <c r="O359" s="118"/>
      <c r="P359" s="129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spans="1:26" ht="17.25" customHeight="1">
      <c r="A360" s="3"/>
      <c r="B360" s="116"/>
      <c r="C360" s="116"/>
      <c r="D360" s="116"/>
      <c r="E360" s="116"/>
      <c r="F360" s="118"/>
      <c r="G360" s="119"/>
      <c r="H360" s="119"/>
      <c r="I360" s="119"/>
      <c r="J360" s="116"/>
      <c r="K360" s="116"/>
      <c r="L360" s="116"/>
      <c r="M360" s="116"/>
      <c r="N360" s="116"/>
      <c r="O360" s="118"/>
      <c r="P360" s="129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spans="1:26" ht="17.25" customHeight="1">
      <c r="A361" s="3"/>
      <c r="B361" s="116"/>
      <c r="C361" s="116"/>
      <c r="D361" s="116"/>
      <c r="E361" s="116"/>
      <c r="F361" s="118"/>
      <c r="G361" s="119"/>
      <c r="H361" s="119"/>
      <c r="I361" s="119"/>
      <c r="J361" s="116"/>
      <c r="K361" s="116"/>
      <c r="L361" s="116"/>
      <c r="M361" s="116"/>
      <c r="N361" s="116"/>
      <c r="O361" s="118"/>
      <c r="P361" s="129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spans="1:26" ht="17.25" customHeight="1">
      <c r="A362" s="3"/>
      <c r="B362" s="116"/>
      <c r="C362" s="116"/>
      <c r="D362" s="116"/>
      <c r="E362" s="116"/>
      <c r="F362" s="118"/>
      <c r="G362" s="119"/>
      <c r="H362" s="119"/>
      <c r="I362" s="119"/>
      <c r="J362" s="116"/>
      <c r="K362" s="116"/>
      <c r="L362" s="116"/>
      <c r="M362" s="116"/>
      <c r="N362" s="116"/>
      <c r="O362" s="118"/>
      <c r="P362" s="129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</row>
    <row r="363" spans="1:26" ht="17.25" customHeight="1">
      <c r="A363" s="3"/>
      <c r="B363" s="116"/>
      <c r="C363" s="116"/>
      <c r="D363" s="116"/>
      <c r="E363" s="116"/>
      <c r="F363" s="118"/>
      <c r="G363" s="119"/>
      <c r="H363" s="119"/>
      <c r="I363" s="119"/>
      <c r="J363" s="116"/>
      <c r="K363" s="116"/>
      <c r="L363" s="116"/>
      <c r="M363" s="116"/>
      <c r="N363" s="116"/>
      <c r="O363" s="118"/>
      <c r="P363" s="129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spans="1:26" ht="17.25" customHeight="1">
      <c r="A364" s="3"/>
      <c r="B364" s="116"/>
      <c r="C364" s="116"/>
      <c r="D364" s="116"/>
      <c r="E364" s="116"/>
      <c r="F364" s="118"/>
      <c r="G364" s="119"/>
      <c r="H364" s="119"/>
      <c r="I364" s="119"/>
      <c r="J364" s="116"/>
      <c r="K364" s="116"/>
      <c r="L364" s="116"/>
      <c r="M364" s="116"/>
      <c r="N364" s="116"/>
      <c r="O364" s="118"/>
      <c r="P364" s="129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spans="1:26" ht="17.25" customHeight="1">
      <c r="A365" s="3"/>
      <c r="B365" s="116"/>
      <c r="C365" s="116"/>
      <c r="D365" s="116"/>
      <c r="E365" s="116"/>
      <c r="F365" s="118"/>
      <c r="G365" s="119"/>
      <c r="H365" s="119"/>
      <c r="I365" s="119"/>
      <c r="J365" s="116"/>
      <c r="K365" s="116"/>
      <c r="L365" s="116"/>
      <c r="M365" s="116"/>
      <c r="N365" s="116"/>
      <c r="O365" s="118"/>
      <c r="P365" s="129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spans="1:26" ht="17.25" customHeight="1">
      <c r="A366" s="3"/>
      <c r="B366" s="116"/>
      <c r="C366" s="116"/>
      <c r="D366" s="116"/>
      <c r="E366" s="116"/>
      <c r="F366" s="118"/>
      <c r="G366" s="119"/>
      <c r="H366" s="119"/>
      <c r="I366" s="119"/>
      <c r="J366" s="116"/>
      <c r="K366" s="116"/>
      <c r="L366" s="116"/>
      <c r="M366" s="116"/>
      <c r="N366" s="116"/>
      <c r="O366" s="118"/>
      <c r="P366" s="129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spans="1:26" ht="17.25" customHeight="1">
      <c r="A367" s="3"/>
      <c r="B367" s="116"/>
      <c r="C367" s="116"/>
      <c r="D367" s="116"/>
      <c r="E367" s="116"/>
      <c r="F367" s="118"/>
      <c r="G367" s="119"/>
      <c r="H367" s="119"/>
      <c r="I367" s="119"/>
      <c r="J367" s="116"/>
      <c r="K367" s="116"/>
      <c r="L367" s="116"/>
      <c r="M367" s="116"/>
      <c r="N367" s="116"/>
      <c r="O367" s="118"/>
      <c r="P367" s="129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spans="1:26" ht="17.25" customHeight="1">
      <c r="A368" s="3"/>
      <c r="B368" s="116"/>
      <c r="C368" s="116"/>
      <c r="D368" s="116"/>
      <c r="E368" s="116"/>
      <c r="F368" s="118"/>
      <c r="G368" s="119"/>
      <c r="H368" s="119"/>
      <c r="I368" s="119"/>
      <c r="J368" s="116"/>
      <c r="K368" s="116"/>
      <c r="L368" s="116"/>
      <c r="M368" s="116"/>
      <c r="N368" s="116"/>
      <c r="O368" s="118"/>
      <c r="P368" s="129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spans="1:26" ht="17.25" customHeight="1">
      <c r="A369" s="3"/>
      <c r="B369" s="116"/>
      <c r="C369" s="116"/>
      <c r="D369" s="116"/>
      <c r="E369" s="116"/>
      <c r="F369" s="118"/>
      <c r="G369" s="119"/>
      <c r="H369" s="119"/>
      <c r="I369" s="119"/>
      <c r="J369" s="116"/>
      <c r="K369" s="116"/>
      <c r="L369" s="116"/>
      <c r="M369" s="116"/>
      <c r="N369" s="116"/>
      <c r="O369" s="118"/>
      <c r="P369" s="129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spans="1:26" ht="17.25" customHeight="1">
      <c r="A370" s="3"/>
      <c r="B370" s="116"/>
      <c r="C370" s="116"/>
      <c r="D370" s="116"/>
      <c r="E370" s="116"/>
      <c r="F370" s="118"/>
      <c r="G370" s="119"/>
      <c r="H370" s="119"/>
      <c r="I370" s="119"/>
      <c r="J370" s="116"/>
      <c r="K370" s="116"/>
      <c r="L370" s="116"/>
      <c r="M370" s="116"/>
      <c r="N370" s="116"/>
      <c r="O370" s="118"/>
      <c r="P370" s="129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spans="1:26" ht="17.25" customHeight="1">
      <c r="A371" s="3"/>
      <c r="B371" s="116"/>
      <c r="C371" s="116"/>
      <c r="D371" s="116"/>
      <c r="E371" s="116"/>
      <c r="F371" s="118"/>
      <c r="G371" s="119"/>
      <c r="H371" s="119"/>
      <c r="I371" s="119"/>
      <c r="J371" s="116"/>
      <c r="K371" s="116"/>
      <c r="L371" s="116"/>
      <c r="M371" s="116"/>
      <c r="N371" s="116"/>
      <c r="O371" s="118"/>
      <c r="P371" s="129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spans="1:26" ht="17.25" customHeight="1">
      <c r="A372" s="3"/>
      <c r="B372" s="116"/>
      <c r="C372" s="116"/>
      <c r="D372" s="116"/>
      <c r="E372" s="116"/>
      <c r="F372" s="118"/>
      <c r="G372" s="119"/>
      <c r="H372" s="119"/>
      <c r="I372" s="119"/>
      <c r="J372" s="116"/>
      <c r="K372" s="116"/>
      <c r="L372" s="116"/>
      <c r="M372" s="116"/>
      <c r="N372" s="116"/>
      <c r="O372" s="118"/>
      <c r="P372" s="129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spans="1:26" ht="17.25" customHeight="1">
      <c r="A373" s="3"/>
      <c r="B373" s="116"/>
      <c r="C373" s="116"/>
      <c r="D373" s="116"/>
      <c r="E373" s="116"/>
      <c r="F373" s="118"/>
      <c r="G373" s="119"/>
      <c r="H373" s="119"/>
      <c r="I373" s="119"/>
      <c r="J373" s="116"/>
      <c r="K373" s="116"/>
      <c r="L373" s="116"/>
      <c r="M373" s="116"/>
      <c r="N373" s="116"/>
      <c r="O373" s="118"/>
      <c r="P373" s="129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spans="1:26" ht="17.25" customHeight="1">
      <c r="A374" s="3"/>
      <c r="B374" s="116"/>
      <c r="C374" s="116"/>
      <c r="D374" s="116"/>
      <c r="E374" s="116"/>
      <c r="F374" s="118"/>
      <c r="G374" s="119"/>
      <c r="H374" s="119"/>
      <c r="I374" s="119"/>
      <c r="J374" s="116"/>
      <c r="K374" s="116"/>
      <c r="L374" s="116"/>
      <c r="M374" s="116"/>
      <c r="N374" s="116"/>
      <c r="O374" s="118"/>
      <c r="P374" s="129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spans="1:26" ht="17.25" customHeight="1">
      <c r="A375" s="3"/>
      <c r="B375" s="116"/>
      <c r="C375" s="116"/>
      <c r="D375" s="116"/>
      <c r="E375" s="116"/>
      <c r="F375" s="118"/>
      <c r="G375" s="119"/>
      <c r="H375" s="119"/>
      <c r="I375" s="119"/>
      <c r="J375" s="116"/>
      <c r="K375" s="116"/>
      <c r="L375" s="116"/>
      <c r="M375" s="116"/>
      <c r="N375" s="116"/>
      <c r="O375" s="118"/>
      <c r="P375" s="129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spans="1:26" ht="17.25" customHeight="1">
      <c r="A376" s="3"/>
      <c r="B376" s="116"/>
      <c r="C376" s="116"/>
      <c r="D376" s="116"/>
      <c r="E376" s="116"/>
      <c r="F376" s="118"/>
      <c r="G376" s="119"/>
      <c r="H376" s="119"/>
      <c r="I376" s="119"/>
      <c r="J376" s="116"/>
      <c r="K376" s="116"/>
      <c r="L376" s="116"/>
      <c r="M376" s="116"/>
      <c r="N376" s="116"/>
      <c r="O376" s="118"/>
      <c r="P376" s="129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spans="1:26" ht="17.25" customHeight="1">
      <c r="A377" s="3"/>
      <c r="B377" s="116"/>
      <c r="C377" s="116"/>
      <c r="D377" s="116"/>
      <c r="E377" s="116"/>
      <c r="F377" s="118"/>
      <c r="G377" s="119"/>
      <c r="H377" s="119"/>
      <c r="I377" s="119"/>
      <c r="J377" s="116"/>
      <c r="K377" s="116"/>
      <c r="L377" s="116"/>
      <c r="M377" s="116"/>
      <c r="N377" s="116"/>
      <c r="O377" s="118"/>
      <c r="P377" s="129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spans="1:26" ht="17.25" customHeight="1">
      <c r="A378" s="3"/>
      <c r="B378" s="116"/>
      <c r="C378" s="116"/>
      <c r="D378" s="116"/>
      <c r="E378" s="116"/>
      <c r="F378" s="118"/>
      <c r="G378" s="119"/>
      <c r="H378" s="119"/>
      <c r="I378" s="119"/>
      <c r="J378" s="116"/>
      <c r="K378" s="116"/>
      <c r="L378" s="116"/>
      <c r="M378" s="116"/>
      <c r="N378" s="116"/>
      <c r="O378" s="118"/>
      <c r="P378" s="129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spans="1:26" ht="17.25" customHeight="1">
      <c r="A379" s="3"/>
      <c r="B379" s="116"/>
      <c r="C379" s="116"/>
      <c r="D379" s="116"/>
      <c r="E379" s="116"/>
      <c r="F379" s="118"/>
      <c r="G379" s="119"/>
      <c r="H379" s="119"/>
      <c r="I379" s="119"/>
      <c r="J379" s="116"/>
      <c r="K379" s="116"/>
      <c r="L379" s="116"/>
      <c r="M379" s="116"/>
      <c r="N379" s="116"/>
      <c r="O379" s="118"/>
      <c r="P379" s="129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spans="1:26" ht="17.25" customHeight="1">
      <c r="A380" s="3"/>
      <c r="B380" s="116"/>
      <c r="C380" s="116"/>
      <c r="D380" s="116"/>
      <c r="E380" s="116"/>
      <c r="F380" s="118"/>
      <c r="G380" s="119"/>
      <c r="H380" s="119"/>
      <c r="I380" s="119"/>
      <c r="J380" s="116"/>
      <c r="K380" s="116"/>
      <c r="L380" s="116"/>
      <c r="M380" s="116"/>
      <c r="N380" s="116"/>
      <c r="O380" s="118"/>
      <c r="P380" s="129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spans="1:26" ht="17.25" customHeight="1">
      <c r="A381" s="3"/>
      <c r="B381" s="116"/>
      <c r="C381" s="116"/>
      <c r="D381" s="116"/>
      <c r="E381" s="116"/>
      <c r="F381" s="118"/>
      <c r="G381" s="119"/>
      <c r="H381" s="119"/>
      <c r="I381" s="119"/>
      <c r="J381" s="116"/>
      <c r="K381" s="116"/>
      <c r="L381" s="116"/>
      <c r="M381" s="116"/>
      <c r="N381" s="116"/>
      <c r="O381" s="118"/>
      <c r="P381" s="129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spans="1:26" ht="17.25" customHeight="1">
      <c r="A382" s="3"/>
      <c r="B382" s="116"/>
      <c r="C382" s="116"/>
      <c r="D382" s="116"/>
      <c r="E382" s="116"/>
      <c r="F382" s="118"/>
      <c r="G382" s="119"/>
      <c r="H382" s="119"/>
      <c r="I382" s="119"/>
      <c r="J382" s="116"/>
      <c r="K382" s="116"/>
      <c r="L382" s="116"/>
      <c r="M382" s="116"/>
      <c r="N382" s="116"/>
      <c r="O382" s="118"/>
      <c r="P382" s="129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spans="1:26" ht="17.25" customHeight="1">
      <c r="A383" s="3"/>
      <c r="B383" s="116"/>
      <c r="C383" s="116"/>
      <c r="D383" s="116"/>
      <c r="E383" s="116"/>
      <c r="F383" s="118"/>
      <c r="G383" s="119"/>
      <c r="H383" s="119"/>
      <c r="I383" s="119"/>
      <c r="J383" s="116"/>
      <c r="K383" s="116"/>
      <c r="L383" s="116"/>
      <c r="M383" s="116"/>
      <c r="N383" s="116"/>
      <c r="O383" s="118"/>
      <c r="P383" s="129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spans="1:26" ht="17.25" customHeight="1">
      <c r="A384" s="3"/>
      <c r="B384" s="116"/>
      <c r="C384" s="116"/>
      <c r="D384" s="116"/>
      <c r="E384" s="116"/>
      <c r="F384" s="118"/>
      <c r="G384" s="119"/>
      <c r="H384" s="119"/>
      <c r="I384" s="119"/>
      <c r="J384" s="116"/>
      <c r="K384" s="116"/>
      <c r="L384" s="116"/>
      <c r="M384" s="116"/>
      <c r="N384" s="116"/>
      <c r="O384" s="118"/>
      <c r="P384" s="129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spans="1:26" ht="17.25" customHeight="1">
      <c r="A385" s="3"/>
      <c r="B385" s="116"/>
      <c r="C385" s="116"/>
      <c r="D385" s="116"/>
      <c r="E385" s="116"/>
      <c r="F385" s="118"/>
      <c r="G385" s="119"/>
      <c r="H385" s="119"/>
      <c r="I385" s="119"/>
      <c r="J385" s="116"/>
      <c r="K385" s="116"/>
      <c r="L385" s="116"/>
      <c r="M385" s="116"/>
      <c r="N385" s="116"/>
      <c r="O385" s="118"/>
      <c r="P385" s="129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spans="1:26" ht="17.25" customHeight="1">
      <c r="A386" s="3"/>
      <c r="B386" s="116"/>
      <c r="C386" s="116"/>
      <c r="D386" s="116"/>
      <c r="E386" s="116"/>
      <c r="F386" s="118"/>
      <c r="G386" s="119"/>
      <c r="H386" s="119"/>
      <c r="I386" s="119"/>
      <c r="J386" s="116"/>
      <c r="K386" s="116"/>
      <c r="L386" s="116"/>
      <c r="M386" s="116"/>
      <c r="N386" s="116"/>
      <c r="O386" s="118"/>
      <c r="P386" s="129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spans="1:26" ht="17.25" customHeight="1">
      <c r="A387" s="3"/>
      <c r="B387" s="116"/>
      <c r="C387" s="116"/>
      <c r="D387" s="116"/>
      <c r="E387" s="116"/>
      <c r="F387" s="118"/>
      <c r="G387" s="119"/>
      <c r="H387" s="119"/>
      <c r="I387" s="119"/>
      <c r="J387" s="116"/>
      <c r="K387" s="116"/>
      <c r="L387" s="116"/>
      <c r="M387" s="116"/>
      <c r="N387" s="116"/>
      <c r="O387" s="118"/>
      <c r="P387" s="129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spans="1:26" ht="17.25" customHeight="1">
      <c r="A388" s="3"/>
      <c r="B388" s="116"/>
      <c r="C388" s="116"/>
      <c r="D388" s="116"/>
      <c r="E388" s="116"/>
      <c r="F388" s="118"/>
      <c r="G388" s="119"/>
      <c r="H388" s="119"/>
      <c r="I388" s="119"/>
      <c r="J388" s="116"/>
      <c r="K388" s="116"/>
      <c r="L388" s="116"/>
      <c r="M388" s="116"/>
      <c r="N388" s="116"/>
      <c r="O388" s="118"/>
      <c r="P388" s="129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spans="1:26" ht="17.25" customHeight="1">
      <c r="A389" s="3"/>
      <c r="B389" s="116"/>
      <c r="C389" s="116"/>
      <c r="D389" s="116"/>
      <c r="E389" s="116"/>
      <c r="F389" s="118"/>
      <c r="G389" s="119"/>
      <c r="H389" s="119"/>
      <c r="I389" s="119"/>
      <c r="J389" s="116"/>
      <c r="K389" s="116"/>
      <c r="L389" s="116"/>
      <c r="M389" s="116"/>
      <c r="N389" s="116"/>
      <c r="O389" s="118"/>
      <c r="P389" s="129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spans="1:26" ht="17.25" customHeight="1">
      <c r="A390" s="3"/>
      <c r="B390" s="116"/>
      <c r="C390" s="116"/>
      <c r="D390" s="116"/>
      <c r="E390" s="116"/>
      <c r="F390" s="118"/>
      <c r="G390" s="119"/>
      <c r="H390" s="119"/>
      <c r="I390" s="119"/>
      <c r="J390" s="116"/>
      <c r="K390" s="116"/>
      <c r="L390" s="116"/>
      <c r="M390" s="116"/>
      <c r="N390" s="116"/>
      <c r="O390" s="118"/>
      <c r="P390" s="129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spans="1:26" ht="17.25" customHeight="1">
      <c r="A391" s="3"/>
      <c r="B391" s="116"/>
      <c r="C391" s="116"/>
      <c r="D391" s="116"/>
      <c r="E391" s="116"/>
      <c r="F391" s="118"/>
      <c r="G391" s="119"/>
      <c r="H391" s="119"/>
      <c r="I391" s="119"/>
      <c r="J391" s="116"/>
      <c r="K391" s="116"/>
      <c r="L391" s="116"/>
      <c r="M391" s="116"/>
      <c r="N391" s="116"/>
      <c r="O391" s="118"/>
      <c r="P391" s="129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spans="1:26" ht="17.25" customHeight="1">
      <c r="A392" s="3"/>
      <c r="B392" s="116"/>
      <c r="C392" s="116"/>
      <c r="D392" s="116"/>
      <c r="E392" s="116"/>
      <c r="F392" s="118"/>
      <c r="G392" s="119"/>
      <c r="H392" s="119"/>
      <c r="I392" s="119"/>
      <c r="J392" s="116"/>
      <c r="K392" s="116"/>
      <c r="L392" s="116"/>
      <c r="M392" s="116"/>
      <c r="N392" s="116"/>
      <c r="O392" s="118"/>
      <c r="P392" s="129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spans="1:26" ht="17.25" customHeight="1">
      <c r="A393" s="3"/>
      <c r="B393" s="116"/>
      <c r="C393" s="116"/>
      <c r="D393" s="116"/>
      <c r="E393" s="116"/>
      <c r="F393" s="118"/>
      <c r="G393" s="119"/>
      <c r="H393" s="119"/>
      <c r="I393" s="119"/>
      <c r="J393" s="116"/>
      <c r="K393" s="116"/>
      <c r="L393" s="116"/>
      <c r="M393" s="116"/>
      <c r="N393" s="116"/>
      <c r="O393" s="118"/>
      <c r="P393" s="129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spans="1:26" ht="17.25" customHeight="1">
      <c r="A394" s="3"/>
      <c r="B394" s="116"/>
      <c r="C394" s="116"/>
      <c r="D394" s="116"/>
      <c r="E394" s="116"/>
      <c r="F394" s="118"/>
      <c r="G394" s="119"/>
      <c r="H394" s="119"/>
      <c r="I394" s="119"/>
      <c r="J394" s="116"/>
      <c r="K394" s="116"/>
      <c r="L394" s="116"/>
      <c r="M394" s="116"/>
      <c r="N394" s="116"/>
      <c r="O394" s="118"/>
      <c r="P394" s="129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spans="1:26" ht="17.25" customHeight="1">
      <c r="A395" s="3"/>
      <c r="B395" s="116"/>
      <c r="C395" s="116"/>
      <c r="D395" s="116"/>
      <c r="E395" s="116"/>
      <c r="F395" s="118"/>
      <c r="G395" s="119"/>
      <c r="H395" s="119"/>
      <c r="I395" s="119"/>
      <c r="J395" s="116"/>
      <c r="K395" s="116"/>
      <c r="L395" s="116"/>
      <c r="M395" s="116"/>
      <c r="N395" s="116"/>
      <c r="O395" s="118"/>
      <c r="P395" s="129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spans="1:26" ht="17.25" customHeight="1">
      <c r="A396" s="3"/>
      <c r="B396" s="116"/>
      <c r="C396" s="116"/>
      <c r="D396" s="116"/>
      <c r="E396" s="116"/>
      <c r="F396" s="118"/>
      <c r="G396" s="119"/>
      <c r="H396" s="119"/>
      <c r="I396" s="119"/>
      <c r="J396" s="116"/>
      <c r="K396" s="116"/>
      <c r="L396" s="116"/>
      <c r="M396" s="116"/>
      <c r="N396" s="116"/>
      <c r="O396" s="118"/>
      <c r="P396" s="129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spans="1:26" ht="17.25" customHeight="1">
      <c r="A397" s="3"/>
      <c r="B397" s="116"/>
      <c r="C397" s="116"/>
      <c r="D397" s="116"/>
      <c r="E397" s="116"/>
      <c r="F397" s="118"/>
      <c r="G397" s="119"/>
      <c r="H397" s="119"/>
      <c r="I397" s="119"/>
      <c r="J397" s="116"/>
      <c r="K397" s="116"/>
      <c r="L397" s="116"/>
      <c r="M397" s="116"/>
      <c r="N397" s="116"/>
      <c r="O397" s="118"/>
      <c r="P397" s="129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spans="1:26" ht="17.25" customHeight="1">
      <c r="A398" s="3"/>
      <c r="B398" s="116"/>
      <c r="C398" s="116"/>
      <c r="D398" s="116"/>
      <c r="E398" s="116"/>
      <c r="F398" s="118"/>
      <c r="G398" s="119"/>
      <c r="H398" s="119"/>
      <c r="I398" s="119"/>
      <c r="J398" s="116"/>
      <c r="K398" s="116"/>
      <c r="L398" s="116"/>
      <c r="M398" s="116"/>
      <c r="N398" s="116"/>
      <c r="O398" s="118"/>
      <c r="P398" s="129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spans="1:26" ht="17.25" customHeight="1">
      <c r="A399" s="3"/>
      <c r="B399" s="116"/>
      <c r="C399" s="116"/>
      <c r="D399" s="116"/>
      <c r="E399" s="116"/>
      <c r="F399" s="118"/>
      <c r="G399" s="119"/>
      <c r="H399" s="119"/>
      <c r="I399" s="119"/>
      <c r="J399" s="116"/>
      <c r="K399" s="116"/>
      <c r="L399" s="116"/>
      <c r="M399" s="116"/>
      <c r="N399" s="116"/>
      <c r="O399" s="118"/>
      <c r="P399" s="129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spans="1:26" ht="17.25" customHeight="1">
      <c r="A400" s="3"/>
      <c r="B400" s="116"/>
      <c r="C400" s="116"/>
      <c r="D400" s="116"/>
      <c r="E400" s="116"/>
      <c r="F400" s="118"/>
      <c r="G400" s="119"/>
      <c r="H400" s="119"/>
      <c r="I400" s="119"/>
      <c r="J400" s="116"/>
      <c r="K400" s="116"/>
      <c r="L400" s="116"/>
      <c r="M400" s="116"/>
      <c r="N400" s="116"/>
      <c r="O400" s="118"/>
      <c r="P400" s="129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spans="1:26" ht="17.25" customHeight="1">
      <c r="A401" s="3"/>
      <c r="B401" s="116"/>
      <c r="C401" s="116"/>
      <c r="D401" s="116"/>
      <c r="E401" s="116"/>
      <c r="F401" s="118"/>
      <c r="G401" s="119"/>
      <c r="H401" s="119"/>
      <c r="I401" s="119"/>
      <c r="J401" s="116"/>
      <c r="K401" s="116"/>
      <c r="L401" s="116"/>
      <c r="M401" s="116"/>
      <c r="N401" s="116"/>
      <c r="O401" s="118"/>
      <c r="P401" s="129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spans="1:26" ht="17.25" customHeight="1">
      <c r="A402" s="3"/>
      <c r="B402" s="116"/>
      <c r="C402" s="116"/>
      <c r="D402" s="116"/>
      <c r="E402" s="116"/>
      <c r="F402" s="118"/>
      <c r="G402" s="119"/>
      <c r="H402" s="119"/>
      <c r="I402" s="119"/>
      <c r="J402" s="116"/>
      <c r="K402" s="116"/>
      <c r="L402" s="116"/>
      <c r="M402" s="116"/>
      <c r="N402" s="116"/>
      <c r="O402" s="118"/>
      <c r="P402" s="129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spans="1:26" ht="17.25" customHeight="1">
      <c r="A403" s="3"/>
      <c r="B403" s="116"/>
      <c r="C403" s="116"/>
      <c r="D403" s="116"/>
      <c r="E403" s="116"/>
      <c r="F403" s="118"/>
      <c r="G403" s="119"/>
      <c r="H403" s="119"/>
      <c r="I403" s="119"/>
      <c r="J403" s="116"/>
      <c r="K403" s="116"/>
      <c r="L403" s="116"/>
      <c r="M403" s="116"/>
      <c r="N403" s="116"/>
      <c r="O403" s="118"/>
      <c r="P403" s="129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spans="1:26" ht="17.25" customHeight="1">
      <c r="A404" s="3"/>
      <c r="B404" s="116"/>
      <c r="C404" s="116"/>
      <c r="D404" s="116"/>
      <c r="E404" s="116"/>
      <c r="F404" s="118"/>
      <c r="G404" s="119"/>
      <c r="H404" s="119"/>
      <c r="I404" s="119"/>
      <c r="J404" s="116"/>
      <c r="K404" s="116"/>
      <c r="L404" s="116"/>
      <c r="M404" s="116"/>
      <c r="N404" s="116"/>
      <c r="O404" s="118"/>
      <c r="P404" s="129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spans="1:26" ht="17.25" customHeight="1">
      <c r="A405" s="3"/>
      <c r="B405" s="116"/>
      <c r="C405" s="116"/>
      <c r="D405" s="116"/>
      <c r="E405" s="116"/>
      <c r="F405" s="118"/>
      <c r="G405" s="119"/>
      <c r="H405" s="119"/>
      <c r="I405" s="119"/>
      <c r="J405" s="116"/>
      <c r="K405" s="116"/>
      <c r="L405" s="116"/>
      <c r="M405" s="116"/>
      <c r="N405" s="116"/>
      <c r="O405" s="118"/>
      <c r="P405" s="129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spans="1:26" ht="17.25" customHeight="1">
      <c r="A406" s="3"/>
      <c r="B406" s="116"/>
      <c r="C406" s="116"/>
      <c r="D406" s="116"/>
      <c r="E406" s="116"/>
      <c r="F406" s="118"/>
      <c r="G406" s="119"/>
      <c r="H406" s="119"/>
      <c r="I406" s="119"/>
      <c r="J406" s="116"/>
      <c r="K406" s="116"/>
      <c r="L406" s="116"/>
      <c r="M406" s="116"/>
      <c r="N406" s="116"/>
      <c r="O406" s="118"/>
      <c r="P406" s="129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spans="1:26" ht="17.25" customHeight="1">
      <c r="A407" s="3"/>
      <c r="B407" s="116"/>
      <c r="C407" s="116"/>
      <c r="D407" s="116"/>
      <c r="E407" s="116"/>
      <c r="F407" s="118"/>
      <c r="G407" s="119"/>
      <c r="H407" s="119"/>
      <c r="I407" s="119"/>
      <c r="J407" s="116"/>
      <c r="K407" s="116"/>
      <c r="L407" s="116"/>
      <c r="M407" s="116"/>
      <c r="N407" s="116"/>
      <c r="O407" s="118"/>
      <c r="P407" s="129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spans="1:26" ht="17.25" customHeight="1">
      <c r="A408" s="3"/>
      <c r="B408" s="116"/>
      <c r="C408" s="116"/>
      <c r="D408" s="116"/>
      <c r="E408" s="116"/>
      <c r="F408" s="118"/>
      <c r="G408" s="119"/>
      <c r="H408" s="119"/>
      <c r="I408" s="119"/>
      <c r="J408" s="116"/>
      <c r="K408" s="116"/>
      <c r="L408" s="116"/>
      <c r="M408" s="116"/>
      <c r="N408" s="116"/>
      <c r="O408" s="118"/>
      <c r="P408" s="129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spans="1:26" ht="17.25" customHeight="1">
      <c r="A409" s="3"/>
      <c r="B409" s="116"/>
      <c r="C409" s="116"/>
      <c r="D409" s="116"/>
      <c r="E409" s="116"/>
      <c r="F409" s="118"/>
      <c r="G409" s="119"/>
      <c r="H409" s="119"/>
      <c r="I409" s="119"/>
      <c r="J409" s="116"/>
      <c r="K409" s="116"/>
      <c r="L409" s="116"/>
      <c r="M409" s="116"/>
      <c r="N409" s="116"/>
      <c r="O409" s="118"/>
      <c r="P409" s="129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spans="1:26" ht="17.25" customHeight="1">
      <c r="A410" s="3"/>
      <c r="B410" s="116"/>
      <c r="C410" s="116"/>
      <c r="D410" s="116"/>
      <c r="E410" s="116"/>
      <c r="F410" s="118"/>
      <c r="G410" s="119"/>
      <c r="H410" s="119"/>
      <c r="I410" s="119"/>
      <c r="J410" s="116"/>
      <c r="K410" s="116"/>
      <c r="L410" s="116"/>
      <c r="M410" s="116"/>
      <c r="N410" s="116"/>
      <c r="O410" s="118"/>
      <c r="P410" s="129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spans="1:26" ht="17.25" customHeight="1">
      <c r="A411" s="3"/>
      <c r="B411" s="116"/>
      <c r="C411" s="116"/>
      <c r="D411" s="116"/>
      <c r="E411" s="116"/>
      <c r="F411" s="118"/>
      <c r="G411" s="119"/>
      <c r="H411" s="119"/>
      <c r="I411" s="119"/>
      <c r="J411" s="116"/>
      <c r="K411" s="116"/>
      <c r="L411" s="116"/>
      <c r="M411" s="116"/>
      <c r="N411" s="116"/>
      <c r="O411" s="118"/>
      <c r="P411" s="129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spans="1:26" ht="17.25" customHeight="1">
      <c r="A412" s="3"/>
      <c r="B412" s="116"/>
      <c r="C412" s="116"/>
      <c r="D412" s="116"/>
      <c r="E412" s="116"/>
      <c r="F412" s="118"/>
      <c r="G412" s="119"/>
      <c r="H412" s="119"/>
      <c r="I412" s="119"/>
      <c r="J412" s="116"/>
      <c r="K412" s="116"/>
      <c r="L412" s="116"/>
      <c r="M412" s="116"/>
      <c r="N412" s="116"/>
      <c r="O412" s="118"/>
      <c r="P412" s="129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spans="1:26" ht="17.25" customHeight="1">
      <c r="A413" s="3"/>
      <c r="B413" s="116"/>
      <c r="C413" s="116"/>
      <c r="D413" s="116"/>
      <c r="E413" s="116"/>
      <c r="F413" s="118"/>
      <c r="G413" s="119"/>
      <c r="H413" s="119"/>
      <c r="I413" s="119"/>
      <c r="J413" s="116"/>
      <c r="K413" s="116"/>
      <c r="L413" s="116"/>
      <c r="M413" s="116"/>
      <c r="N413" s="116"/>
      <c r="O413" s="118"/>
      <c r="P413" s="129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spans="1:26" ht="17.25" customHeight="1">
      <c r="A414" s="3"/>
      <c r="B414" s="116"/>
      <c r="C414" s="116"/>
      <c r="D414" s="116"/>
      <c r="E414" s="116"/>
      <c r="F414" s="118"/>
      <c r="G414" s="119"/>
      <c r="H414" s="119"/>
      <c r="I414" s="119"/>
      <c r="J414" s="116"/>
      <c r="K414" s="116"/>
      <c r="L414" s="116"/>
      <c r="M414" s="116"/>
      <c r="N414" s="116"/>
      <c r="O414" s="118"/>
      <c r="P414" s="129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spans="1:26" ht="17.25" customHeight="1">
      <c r="A415" s="3"/>
      <c r="B415" s="116"/>
      <c r="C415" s="116"/>
      <c r="D415" s="116"/>
      <c r="E415" s="116"/>
      <c r="F415" s="118"/>
      <c r="G415" s="119"/>
      <c r="H415" s="119"/>
      <c r="I415" s="119"/>
      <c r="J415" s="116"/>
      <c r="K415" s="116"/>
      <c r="L415" s="116"/>
      <c r="M415" s="116"/>
      <c r="N415" s="116"/>
      <c r="O415" s="118"/>
      <c r="P415" s="129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spans="1:26" ht="17.25" customHeight="1">
      <c r="A416" s="3"/>
      <c r="B416" s="116"/>
      <c r="C416" s="116"/>
      <c r="D416" s="116"/>
      <c r="E416" s="116"/>
      <c r="F416" s="118"/>
      <c r="G416" s="119"/>
      <c r="H416" s="119"/>
      <c r="I416" s="119"/>
      <c r="J416" s="116"/>
      <c r="K416" s="116"/>
      <c r="L416" s="116"/>
      <c r="M416" s="116"/>
      <c r="N416" s="116"/>
      <c r="O416" s="118"/>
      <c r="P416" s="129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spans="1:26" ht="17.25" customHeight="1">
      <c r="A417" s="3"/>
      <c r="B417" s="116"/>
      <c r="C417" s="116"/>
      <c r="D417" s="116"/>
      <c r="E417" s="116"/>
      <c r="F417" s="118"/>
      <c r="G417" s="119"/>
      <c r="H417" s="119"/>
      <c r="I417" s="119"/>
      <c r="J417" s="116"/>
      <c r="K417" s="116"/>
      <c r="L417" s="116"/>
      <c r="M417" s="116"/>
      <c r="N417" s="116"/>
      <c r="O417" s="118"/>
      <c r="P417" s="129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spans="1:26" ht="17.25" customHeight="1">
      <c r="A418" s="3"/>
      <c r="B418" s="116"/>
      <c r="C418" s="116"/>
      <c r="D418" s="116"/>
      <c r="E418" s="116"/>
      <c r="F418" s="118"/>
      <c r="G418" s="119"/>
      <c r="H418" s="119"/>
      <c r="I418" s="119"/>
      <c r="J418" s="116"/>
      <c r="K418" s="116"/>
      <c r="L418" s="116"/>
      <c r="M418" s="116"/>
      <c r="N418" s="116"/>
      <c r="O418" s="118"/>
      <c r="P418" s="129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spans="1:26" ht="17.25" customHeight="1">
      <c r="A419" s="3"/>
      <c r="B419" s="116"/>
      <c r="C419" s="116"/>
      <c r="D419" s="116"/>
      <c r="E419" s="116"/>
      <c r="F419" s="118"/>
      <c r="G419" s="119"/>
      <c r="H419" s="119"/>
      <c r="I419" s="119"/>
      <c r="J419" s="116"/>
      <c r="K419" s="116"/>
      <c r="L419" s="116"/>
      <c r="M419" s="116"/>
      <c r="N419" s="116"/>
      <c r="O419" s="118"/>
      <c r="P419" s="129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spans="1:26" ht="17.25" customHeight="1">
      <c r="A420" s="3"/>
      <c r="B420" s="116"/>
      <c r="C420" s="116"/>
      <c r="D420" s="116"/>
      <c r="E420" s="116"/>
      <c r="F420" s="118"/>
      <c r="G420" s="119"/>
      <c r="H420" s="119"/>
      <c r="I420" s="119"/>
      <c r="J420" s="116"/>
      <c r="K420" s="116"/>
      <c r="L420" s="116"/>
      <c r="M420" s="116"/>
      <c r="N420" s="116"/>
      <c r="O420" s="118"/>
      <c r="P420" s="129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spans="1:26" ht="17.25" customHeight="1">
      <c r="A421" s="3"/>
      <c r="B421" s="116"/>
      <c r="C421" s="116"/>
      <c r="D421" s="116"/>
      <c r="E421" s="116"/>
      <c r="F421" s="118"/>
      <c r="G421" s="119"/>
      <c r="H421" s="119"/>
      <c r="I421" s="119"/>
      <c r="J421" s="116"/>
      <c r="K421" s="116"/>
      <c r="L421" s="116"/>
      <c r="M421" s="116"/>
      <c r="N421" s="116"/>
      <c r="O421" s="118"/>
      <c r="P421" s="129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spans="1:26" ht="17.25" customHeight="1">
      <c r="A422" s="3"/>
      <c r="B422" s="116"/>
      <c r="C422" s="116"/>
      <c r="D422" s="116"/>
      <c r="E422" s="116"/>
      <c r="F422" s="118"/>
      <c r="G422" s="119"/>
      <c r="H422" s="119"/>
      <c r="I422" s="119"/>
      <c r="J422" s="116"/>
      <c r="K422" s="116"/>
      <c r="L422" s="116"/>
      <c r="M422" s="116"/>
      <c r="N422" s="116"/>
      <c r="O422" s="118"/>
      <c r="P422" s="129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spans="1:26" ht="17.25" customHeight="1">
      <c r="A423" s="3"/>
      <c r="B423" s="116"/>
      <c r="C423" s="116"/>
      <c r="D423" s="116"/>
      <c r="E423" s="116"/>
      <c r="F423" s="118"/>
      <c r="G423" s="119"/>
      <c r="H423" s="119"/>
      <c r="I423" s="119"/>
      <c r="J423" s="116"/>
      <c r="K423" s="116"/>
      <c r="L423" s="116"/>
      <c r="M423" s="116"/>
      <c r="N423" s="116"/>
      <c r="O423" s="118"/>
      <c r="P423" s="129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spans="1:26" ht="17.25" customHeight="1">
      <c r="A424" s="3"/>
      <c r="B424" s="116"/>
      <c r="C424" s="116"/>
      <c r="D424" s="116"/>
      <c r="E424" s="116"/>
      <c r="F424" s="118"/>
      <c r="G424" s="119"/>
      <c r="H424" s="119"/>
      <c r="I424" s="119"/>
      <c r="J424" s="116"/>
      <c r="K424" s="116"/>
      <c r="L424" s="116"/>
      <c r="M424" s="116"/>
      <c r="N424" s="116"/>
      <c r="O424" s="118"/>
      <c r="P424" s="129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spans="1:26" ht="17.25" customHeight="1">
      <c r="A425" s="3"/>
      <c r="B425" s="116"/>
      <c r="C425" s="116"/>
      <c r="D425" s="116"/>
      <c r="E425" s="116"/>
      <c r="F425" s="118"/>
      <c r="G425" s="119"/>
      <c r="H425" s="119"/>
      <c r="I425" s="119"/>
      <c r="J425" s="116"/>
      <c r="K425" s="116"/>
      <c r="L425" s="116"/>
      <c r="M425" s="116"/>
      <c r="N425" s="116"/>
      <c r="O425" s="118"/>
      <c r="P425" s="129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spans="1:26" ht="17.25" customHeight="1">
      <c r="A426" s="3"/>
      <c r="B426" s="116"/>
      <c r="C426" s="116"/>
      <c r="D426" s="116"/>
      <c r="E426" s="116"/>
      <c r="F426" s="118"/>
      <c r="G426" s="119"/>
      <c r="H426" s="119"/>
      <c r="I426" s="119"/>
      <c r="J426" s="116"/>
      <c r="K426" s="116"/>
      <c r="L426" s="116"/>
      <c r="M426" s="116"/>
      <c r="N426" s="116"/>
      <c r="O426" s="118"/>
      <c r="P426" s="129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spans="1:26" ht="17.25" customHeight="1">
      <c r="A427" s="3"/>
      <c r="B427" s="116"/>
      <c r="C427" s="116"/>
      <c r="D427" s="116"/>
      <c r="E427" s="116"/>
      <c r="F427" s="118"/>
      <c r="G427" s="119"/>
      <c r="H427" s="119"/>
      <c r="I427" s="119"/>
      <c r="J427" s="116"/>
      <c r="K427" s="116"/>
      <c r="L427" s="116"/>
      <c r="M427" s="116"/>
      <c r="N427" s="116"/>
      <c r="O427" s="118"/>
      <c r="P427" s="129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spans="1:26" ht="17.25" customHeight="1">
      <c r="A428" s="3"/>
      <c r="B428" s="116"/>
      <c r="C428" s="116"/>
      <c r="D428" s="116"/>
      <c r="E428" s="116"/>
      <c r="F428" s="118"/>
      <c r="G428" s="119"/>
      <c r="H428" s="119"/>
      <c r="I428" s="119"/>
      <c r="J428" s="116"/>
      <c r="K428" s="116"/>
      <c r="L428" s="116"/>
      <c r="M428" s="116"/>
      <c r="N428" s="116"/>
      <c r="O428" s="118"/>
      <c r="P428" s="129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spans="1:26" ht="17.25" customHeight="1">
      <c r="A429" s="3"/>
      <c r="B429" s="116"/>
      <c r="C429" s="116"/>
      <c r="D429" s="116"/>
      <c r="E429" s="116"/>
      <c r="F429" s="118"/>
      <c r="G429" s="119"/>
      <c r="H429" s="119"/>
      <c r="I429" s="119"/>
      <c r="J429" s="116"/>
      <c r="K429" s="116"/>
      <c r="L429" s="116"/>
      <c r="M429" s="116"/>
      <c r="N429" s="116"/>
      <c r="O429" s="118"/>
      <c r="P429" s="129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spans="1:26" ht="17.25" customHeight="1">
      <c r="A430" s="3"/>
      <c r="B430" s="116"/>
      <c r="C430" s="116"/>
      <c r="D430" s="116"/>
      <c r="E430" s="116"/>
      <c r="F430" s="118"/>
      <c r="G430" s="119"/>
      <c r="H430" s="119"/>
      <c r="I430" s="119"/>
      <c r="J430" s="116"/>
      <c r="K430" s="116"/>
      <c r="L430" s="116"/>
      <c r="M430" s="116"/>
      <c r="N430" s="116"/>
      <c r="O430" s="118"/>
      <c r="P430" s="129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spans="1:26" ht="17.25" customHeight="1">
      <c r="A431" s="3"/>
      <c r="B431" s="116"/>
      <c r="C431" s="116"/>
      <c r="D431" s="116"/>
      <c r="E431" s="116"/>
      <c r="F431" s="118"/>
      <c r="G431" s="119"/>
      <c r="H431" s="119"/>
      <c r="I431" s="119"/>
      <c r="J431" s="116"/>
      <c r="K431" s="116"/>
      <c r="L431" s="116"/>
      <c r="M431" s="116"/>
      <c r="N431" s="116"/>
      <c r="O431" s="118"/>
      <c r="P431" s="129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spans="1:26" ht="17.25" customHeight="1">
      <c r="A432" s="3"/>
      <c r="B432" s="116"/>
      <c r="C432" s="116"/>
      <c r="D432" s="116"/>
      <c r="E432" s="116"/>
      <c r="F432" s="118"/>
      <c r="G432" s="119"/>
      <c r="H432" s="119"/>
      <c r="I432" s="119"/>
      <c r="J432" s="116"/>
      <c r="K432" s="116"/>
      <c r="L432" s="116"/>
      <c r="M432" s="116"/>
      <c r="N432" s="116"/>
      <c r="O432" s="118"/>
      <c r="P432" s="129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spans="1:26" ht="17.25" customHeight="1">
      <c r="A433" s="3"/>
      <c r="B433" s="116"/>
      <c r="C433" s="116"/>
      <c r="D433" s="116"/>
      <c r="E433" s="116"/>
      <c r="F433" s="118"/>
      <c r="G433" s="119"/>
      <c r="H433" s="119"/>
      <c r="I433" s="119"/>
      <c r="J433" s="116"/>
      <c r="K433" s="116"/>
      <c r="L433" s="116"/>
      <c r="M433" s="116"/>
      <c r="N433" s="116"/>
      <c r="O433" s="118"/>
      <c r="P433" s="129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spans="1:26" ht="17.25" customHeight="1">
      <c r="A434" s="3"/>
      <c r="B434" s="116"/>
      <c r="C434" s="116"/>
      <c r="D434" s="116"/>
      <c r="E434" s="116"/>
      <c r="F434" s="118"/>
      <c r="G434" s="119"/>
      <c r="H434" s="119"/>
      <c r="I434" s="119"/>
      <c r="J434" s="116"/>
      <c r="K434" s="116"/>
      <c r="L434" s="116"/>
      <c r="M434" s="116"/>
      <c r="N434" s="116"/>
      <c r="O434" s="118"/>
      <c r="P434" s="129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spans="1:26" ht="17.25" customHeight="1">
      <c r="A435" s="3"/>
      <c r="B435" s="116"/>
      <c r="C435" s="116"/>
      <c r="D435" s="116"/>
      <c r="E435" s="116"/>
      <c r="F435" s="118"/>
      <c r="G435" s="119"/>
      <c r="H435" s="119"/>
      <c r="I435" s="119"/>
      <c r="J435" s="116"/>
      <c r="K435" s="116"/>
      <c r="L435" s="116"/>
      <c r="M435" s="116"/>
      <c r="N435" s="116"/>
      <c r="O435" s="118"/>
      <c r="P435" s="129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spans="1:26" ht="17.25" customHeight="1">
      <c r="A436" s="3"/>
      <c r="B436" s="116"/>
      <c r="C436" s="116"/>
      <c r="D436" s="116"/>
      <c r="E436" s="116"/>
      <c r="F436" s="118"/>
      <c r="G436" s="119"/>
      <c r="H436" s="119"/>
      <c r="I436" s="119"/>
      <c r="J436" s="116"/>
      <c r="K436" s="116"/>
      <c r="L436" s="116"/>
      <c r="M436" s="116"/>
      <c r="N436" s="116"/>
      <c r="O436" s="118"/>
      <c r="P436" s="129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spans="1:26" ht="17.25" customHeight="1">
      <c r="A437" s="3"/>
      <c r="B437" s="116"/>
      <c r="C437" s="116"/>
      <c r="D437" s="116"/>
      <c r="E437" s="116"/>
      <c r="F437" s="118"/>
      <c r="G437" s="119"/>
      <c r="H437" s="119"/>
      <c r="I437" s="119"/>
      <c r="J437" s="116"/>
      <c r="K437" s="116"/>
      <c r="L437" s="116"/>
      <c r="M437" s="116"/>
      <c r="N437" s="116"/>
      <c r="O437" s="118"/>
      <c r="P437" s="129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spans="1:26" ht="17.25" customHeight="1">
      <c r="A438" s="3"/>
      <c r="B438" s="116"/>
      <c r="C438" s="116"/>
      <c r="D438" s="116"/>
      <c r="E438" s="116"/>
      <c r="F438" s="118"/>
      <c r="G438" s="119"/>
      <c r="H438" s="119"/>
      <c r="I438" s="119"/>
      <c r="J438" s="116"/>
      <c r="K438" s="116"/>
      <c r="L438" s="116"/>
      <c r="M438" s="116"/>
      <c r="N438" s="116"/>
      <c r="O438" s="118"/>
      <c r="P438" s="129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spans="1:26" ht="17.25" customHeight="1">
      <c r="A439" s="3"/>
      <c r="B439" s="116"/>
      <c r="C439" s="116"/>
      <c r="D439" s="116"/>
      <c r="E439" s="116"/>
      <c r="F439" s="118"/>
      <c r="G439" s="119"/>
      <c r="H439" s="119"/>
      <c r="I439" s="119"/>
      <c r="J439" s="116"/>
      <c r="K439" s="116"/>
      <c r="L439" s="116"/>
      <c r="M439" s="116"/>
      <c r="N439" s="116"/>
      <c r="O439" s="118"/>
      <c r="P439" s="129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spans="1:26" ht="17.25" customHeight="1">
      <c r="A440" s="3"/>
      <c r="B440" s="116"/>
      <c r="C440" s="116"/>
      <c r="D440" s="116"/>
      <c r="E440" s="116"/>
      <c r="F440" s="118"/>
      <c r="G440" s="119"/>
      <c r="H440" s="119"/>
      <c r="I440" s="119"/>
      <c r="J440" s="116"/>
      <c r="K440" s="116"/>
      <c r="L440" s="116"/>
      <c r="M440" s="116"/>
      <c r="N440" s="116"/>
      <c r="O440" s="118"/>
      <c r="P440" s="129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spans="1:26" ht="17.25" customHeight="1">
      <c r="A441" s="3"/>
      <c r="B441" s="116"/>
      <c r="C441" s="116"/>
      <c r="D441" s="116"/>
      <c r="E441" s="116"/>
      <c r="F441" s="118"/>
      <c r="G441" s="119"/>
      <c r="H441" s="119"/>
      <c r="I441" s="119"/>
      <c r="J441" s="116"/>
      <c r="K441" s="116"/>
      <c r="L441" s="116"/>
      <c r="M441" s="116"/>
      <c r="N441" s="116"/>
      <c r="O441" s="118"/>
      <c r="P441" s="129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spans="1:26" ht="17.25" customHeight="1">
      <c r="A442" s="3"/>
      <c r="B442" s="116"/>
      <c r="C442" s="116"/>
      <c r="D442" s="116"/>
      <c r="E442" s="116"/>
      <c r="F442" s="118"/>
      <c r="G442" s="119"/>
      <c r="H442" s="119"/>
      <c r="I442" s="119"/>
      <c r="J442" s="116"/>
      <c r="K442" s="116"/>
      <c r="L442" s="116"/>
      <c r="M442" s="116"/>
      <c r="N442" s="116"/>
      <c r="O442" s="118"/>
      <c r="P442" s="129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spans="1:26" ht="17.25" customHeight="1">
      <c r="A443" s="3"/>
      <c r="B443" s="116"/>
      <c r="C443" s="116"/>
      <c r="D443" s="116"/>
      <c r="E443" s="116"/>
      <c r="F443" s="118"/>
      <c r="G443" s="119"/>
      <c r="H443" s="119"/>
      <c r="I443" s="119"/>
      <c r="J443" s="116"/>
      <c r="K443" s="116"/>
      <c r="L443" s="116"/>
      <c r="M443" s="116"/>
      <c r="N443" s="116"/>
      <c r="O443" s="118"/>
      <c r="P443" s="129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spans="1:26" ht="17.25" customHeight="1">
      <c r="A444" s="3"/>
      <c r="B444" s="116"/>
      <c r="C444" s="116"/>
      <c r="D444" s="116"/>
      <c r="E444" s="116"/>
      <c r="F444" s="118"/>
      <c r="G444" s="119"/>
      <c r="H444" s="119"/>
      <c r="I444" s="119"/>
      <c r="J444" s="116"/>
      <c r="K444" s="116"/>
      <c r="L444" s="116"/>
      <c r="M444" s="116"/>
      <c r="N444" s="116"/>
      <c r="O444" s="118"/>
      <c r="P444" s="129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spans="1:26" ht="17.25" customHeight="1">
      <c r="A445" s="3"/>
      <c r="B445" s="116"/>
      <c r="C445" s="116"/>
      <c r="D445" s="116"/>
      <c r="E445" s="116"/>
      <c r="F445" s="118"/>
      <c r="G445" s="119"/>
      <c r="H445" s="119"/>
      <c r="I445" s="119"/>
      <c r="J445" s="116"/>
      <c r="K445" s="116"/>
      <c r="L445" s="116"/>
      <c r="M445" s="116"/>
      <c r="N445" s="116"/>
      <c r="O445" s="118"/>
      <c r="P445" s="129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spans="1:26" ht="17.25" customHeight="1">
      <c r="A446" s="3"/>
      <c r="B446" s="116"/>
      <c r="C446" s="116"/>
      <c r="D446" s="116"/>
      <c r="E446" s="116"/>
      <c r="F446" s="118"/>
      <c r="G446" s="119"/>
      <c r="H446" s="119"/>
      <c r="I446" s="119"/>
      <c r="J446" s="116"/>
      <c r="K446" s="116"/>
      <c r="L446" s="116"/>
      <c r="M446" s="116"/>
      <c r="N446" s="116"/>
      <c r="O446" s="118"/>
      <c r="P446" s="129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spans="1:26" ht="17.25" customHeight="1">
      <c r="A447" s="3"/>
      <c r="B447" s="116"/>
      <c r="C447" s="116"/>
      <c r="D447" s="116"/>
      <c r="E447" s="116"/>
      <c r="F447" s="118"/>
      <c r="G447" s="119"/>
      <c r="H447" s="119"/>
      <c r="I447" s="119"/>
      <c r="J447" s="116"/>
      <c r="K447" s="116"/>
      <c r="L447" s="116"/>
      <c r="M447" s="116"/>
      <c r="N447" s="116"/>
      <c r="O447" s="118"/>
      <c r="P447" s="129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spans="1:26" ht="17.25" customHeight="1">
      <c r="A448" s="3"/>
      <c r="B448" s="116"/>
      <c r="C448" s="116"/>
      <c r="D448" s="116"/>
      <c r="E448" s="116"/>
      <c r="F448" s="118"/>
      <c r="G448" s="119"/>
      <c r="H448" s="119"/>
      <c r="I448" s="119"/>
      <c r="J448" s="116"/>
      <c r="K448" s="116"/>
      <c r="L448" s="116"/>
      <c r="M448" s="116"/>
      <c r="N448" s="116"/>
      <c r="O448" s="118"/>
      <c r="P448" s="129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spans="1:26" ht="17.25" customHeight="1">
      <c r="A449" s="3"/>
      <c r="B449" s="116"/>
      <c r="C449" s="116"/>
      <c r="D449" s="116"/>
      <c r="E449" s="116"/>
      <c r="F449" s="118"/>
      <c r="G449" s="119"/>
      <c r="H449" s="119"/>
      <c r="I449" s="119"/>
      <c r="J449" s="116"/>
      <c r="K449" s="116"/>
      <c r="L449" s="116"/>
      <c r="M449" s="116"/>
      <c r="N449" s="116"/>
      <c r="O449" s="118"/>
      <c r="P449" s="129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spans="1:26" ht="17.25" customHeight="1">
      <c r="A450" s="3"/>
      <c r="B450" s="116"/>
      <c r="C450" s="116"/>
      <c r="D450" s="116"/>
      <c r="E450" s="116"/>
      <c r="F450" s="118"/>
      <c r="G450" s="119"/>
      <c r="H450" s="119"/>
      <c r="I450" s="119"/>
      <c r="J450" s="116"/>
      <c r="K450" s="116"/>
      <c r="L450" s="116"/>
      <c r="M450" s="116"/>
      <c r="N450" s="116"/>
      <c r="O450" s="118"/>
      <c r="P450" s="129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spans="1:26" ht="17.25" customHeight="1">
      <c r="A451" s="3"/>
      <c r="B451" s="116"/>
      <c r="C451" s="116"/>
      <c r="D451" s="116"/>
      <c r="E451" s="116"/>
      <c r="F451" s="118"/>
      <c r="G451" s="119"/>
      <c r="H451" s="119"/>
      <c r="I451" s="119"/>
      <c r="J451" s="116"/>
      <c r="K451" s="116"/>
      <c r="L451" s="116"/>
      <c r="M451" s="116"/>
      <c r="N451" s="116"/>
      <c r="O451" s="118"/>
      <c r="P451" s="129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spans="1:26" ht="17.25" customHeight="1">
      <c r="A452" s="3"/>
      <c r="B452" s="116"/>
      <c r="C452" s="116"/>
      <c r="D452" s="116"/>
      <c r="E452" s="116"/>
      <c r="F452" s="118"/>
      <c r="G452" s="119"/>
      <c r="H452" s="119"/>
      <c r="I452" s="119"/>
      <c r="J452" s="116"/>
      <c r="K452" s="116"/>
      <c r="L452" s="116"/>
      <c r="M452" s="116"/>
      <c r="N452" s="116"/>
      <c r="O452" s="118"/>
      <c r="P452" s="129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spans="1:26" ht="17.25" customHeight="1">
      <c r="A453" s="3"/>
      <c r="B453" s="116"/>
      <c r="C453" s="116"/>
      <c r="D453" s="116"/>
      <c r="E453" s="116"/>
      <c r="F453" s="118"/>
      <c r="G453" s="119"/>
      <c r="H453" s="119"/>
      <c r="I453" s="119"/>
      <c r="J453" s="116"/>
      <c r="K453" s="116"/>
      <c r="L453" s="116"/>
      <c r="M453" s="116"/>
      <c r="N453" s="116"/>
      <c r="O453" s="118"/>
      <c r="P453" s="129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spans="1:26" ht="17.25" customHeight="1">
      <c r="A454" s="3"/>
      <c r="B454" s="116"/>
      <c r="C454" s="116"/>
      <c r="D454" s="116"/>
      <c r="E454" s="116"/>
      <c r="F454" s="118"/>
      <c r="G454" s="119"/>
      <c r="H454" s="119"/>
      <c r="I454" s="119"/>
      <c r="J454" s="116"/>
      <c r="K454" s="116"/>
      <c r="L454" s="116"/>
      <c r="M454" s="116"/>
      <c r="N454" s="116"/>
      <c r="O454" s="118"/>
      <c r="P454" s="129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spans="1:26" ht="17.25" customHeight="1">
      <c r="A455" s="3"/>
      <c r="B455" s="116"/>
      <c r="C455" s="116"/>
      <c r="D455" s="116"/>
      <c r="E455" s="116"/>
      <c r="F455" s="118"/>
      <c r="G455" s="119"/>
      <c r="H455" s="119"/>
      <c r="I455" s="119"/>
      <c r="J455" s="116"/>
      <c r="K455" s="116"/>
      <c r="L455" s="116"/>
      <c r="M455" s="116"/>
      <c r="N455" s="116"/>
      <c r="O455" s="118"/>
      <c r="P455" s="129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spans="1:26" ht="17.25" customHeight="1">
      <c r="A456" s="3"/>
      <c r="B456" s="116"/>
      <c r="C456" s="116"/>
      <c r="D456" s="116"/>
      <c r="E456" s="116"/>
      <c r="F456" s="118"/>
      <c r="G456" s="119"/>
      <c r="H456" s="119"/>
      <c r="I456" s="119"/>
      <c r="J456" s="116"/>
      <c r="K456" s="116"/>
      <c r="L456" s="116"/>
      <c r="M456" s="116"/>
      <c r="N456" s="116"/>
      <c r="O456" s="118"/>
      <c r="P456" s="129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spans="1:26" ht="17.25" customHeight="1">
      <c r="A457" s="3"/>
      <c r="B457" s="116"/>
      <c r="C457" s="116"/>
      <c r="D457" s="116"/>
      <c r="E457" s="116"/>
      <c r="F457" s="118"/>
      <c r="G457" s="119"/>
      <c r="H457" s="119"/>
      <c r="I457" s="119"/>
      <c r="J457" s="116"/>
      <c r="K457" s="116"/>
      <c r="L457" s="116"/>
      <c r="M457" s="116"/>
      <c r="N457" s="116"/>
      <c r="O457" s="118"/>
      <c r="P457" s="129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spans="1:26" ht="17.25" customHeight="1">
      <c r="A458" s="3"/>
      <c r="B458" s="116"/>
      <c r="C458" s="116"/>
      <c r="D458" s="116"/>
      <c r="E458" s="116"/>
      <c r="F458" s="118"/>
      <c r="G458" s="119"/>
      <c r="H458" s="119"/>
      <c r="I458" s="119"/>
      <c r="J458" s="116"/>
      <c r="K458" s="116"/>
      <c r="L458" s="116"/>
      <c r="M458" s="116"/>
      <c r="N458" s="116"/>
      <c r="O458" s="118"/>
      <c r="P458" s="129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spans="1:26" ht="17.25" customHeight="1">
      <c r="A459" s="3"/>
      <c r="B459" s="116"/>
      <c r="C459" s="116"/>
      <c r="D459" s="116"/>
      <c r="E459" s="116"/>
      <c r="F459" s="118"/>
      <c r="G459" s="119"/>
      <c r="H459" s="119"/>
      <c r="I459" s="119"/>
      <c r="J459" s="116"/>
      <c r="K459" s="116"/>
      <c r="L459" s="116"/>
      <c r="M459" s="116"/>
      <c r="N459" s="116"/>
      <c r="O459" s="118"/>
      <c r="P459" s="129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spans="1:26" ht="17.25" customHeight="1">
      <c r="A460" s="3"/>
      <c r="B460" s="116"/>
      <c r="C460" s="116"/>
      <c r="D460" s="116"/>
      <c r="E460" s="116"/>
      <c r="F460" s="118"/>
      <c r="G460" s="119"/>
      <c r="H460" s="119"/>
      <c r="I460" s="119"/>
      <c r="J460" s="116"/>
      <c r="K460" s="116"/>
      <c r="L460" s="116"/>
      <c r="M460" s="116"/>
      <c r="N460" s="116"/>
      <c r="O460" s="118"/>
      <c r="P460" s="129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spans="1:26" ht="17.25" customHeight="1">
      <c r="A461" s="3"/>
      <c r="B461" s="116"/>
      <c r="C461" s="116"/>
      <c r="D461" s="116"/>
      <c r="E461" s="116"/>
      <c r="F461" s="118"/>
      <c r="G461" s="119"/>
      <c r="H461" s="119"/>
      <c r="I461" s="119"/>
      <c r="J461" s="116"/>
      <c r="K461" s="116"/>
      <c r="L461" s="116"/>
      <c r="M461" s="116"/>
      <c r="N461" s="116"/>
      <c r="O461" s="118"/>
      <c r="P461" s="129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spans="1:26" ht="17.25" customHeight="1">
      <c r="A462" s="3"/>
      <c r="B462" s="116"/>
      <c r="C462" s="116"/>
      <c r="D462" s="116"/>
      <c r="E462" s="116"/>
      <c r="F462" s="118"/>
      <c r="G462" s="119"/>
      <c r="H462" s="119"/>
      <c r="I462" s="119"/>
      <c r="J462" s="116"/>
      <c r="K462" s="116"/>
      <c r="L462" s="116"/>
      <c r="M462" s="116"/>
      <c r="N462" s="116"/>
      <c r="O462" s="118"/>
      <c r="P462" s="129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spans="1:26" ht="17.25" customHeight="1">
      <c r="A463" s="3"/>
      <c r="B463" s="116"/>
      <c r="C463" s="116"/>
      <c r="D463" s="116"/>
      <c r="E463" s="116"/>
      <c r="F463" s="118"/>
      <c r="G463" s="119"/>
      <c r="H463" s="119"/>
      <c r="I463" s="119"/>
      <c r="J463" s="116"/>
      <c r="K463" s="116"/>
      <c r="L463" s="116"/>
      <c r="M463" s="116"/>
      <c r="N463" s="116"/>
      <c r="O463" s="118"/>
      <c r="P463" s="129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spans="1:26" ht="17.25" customHeight="1">
      <c r="A464" s="3"/>
      <c r="B464" s="116"/>
      <c r="C464" s="116"/>
      <c r="D464" s="116"/>
      <c r="E464" s="116"/>
      <c r="F464" s="118"/>
      <c r="G464" s="119"/>
      <c r="H464" s="119"/>
      <c r="I464" s="119"/>
      <c r="J464" s="116"/>
      <c r="K464" s="116"/>
      <c r="L464" s="116"/>
      <c r="M464" s="116"/>
      <c r="N464" s="116"/>
      <c r="O464" s="118"/>
      <c r="P464" s="129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spans="1:26" ht="17.25" customHeight="1">
      <c r="A465" s="3"/>
      <c r="B465" s="116"/>
      <c r="C465" s="116"/>
      <c r="D465" s="116"/>
      <c r="E465" s="116"/>
      <c r="F465" s="118"/>
      <c r="G465" s="119"/>
      <c r="H465" s="119"/>
      <c r="I465" s="119"/>
      <c r="J465" s="116"/>
      <c r="K465" s="116"/>
      <c r="L465" s="116"/>
      <c r="M465" s="116"/>
      <c r="N465" s="116"/>
      <c r="O465" s="118"/>
      <c r="P465" s="129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spans="1:26" ht="17.25" customHeight="1">
      <c r="A466" s="3"/>
      <c r="B466" s="116"/>
      <c r="C466" s="116"/>
      <c r="D466" s="116"/>
      <c r="E466" s="116"/>
      <c r="F466" s="118"/>
      <c r="G466" s="119"/>
      <c r="H466" s="119"/>
      <c r="I466" s="119"/>
      <c r="J466" s="116"/>
      <c r="K466" s="116"/>
      <c r="L466" s="116"/>
      <c r="M466" s="116"/>
      <c r="N466" s="116"/>
      <c r="O466" s="118"/>
      <c r="P466" s="129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spans="1:26" ht="17.25" customHeight="1">
      <c r="A467" s="3"/>
      <c r="B467" s="116"/>
      <c r="C467" s="116"/>
      <c r="D467" s="116"/>
      <c r="E467" s="116"/>
      <c r="F467" s="118"/>
      <c r="G467" s="119"/>
      <c r="H467" s="119"/>
      <c r="I467" s="119"/>
      <c r="J467" s="116"/>
      <c r="K467" s="116"/>
      <c r="L467" s="116"/>
      <c r="M467" s="116"/>
      <c r="N467" s="116"/>
      <c r="O467" s="118"/>
      <c r="P467" s="129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spans="1:26" ht="17.25" customHeight="1">
      <c r="A468" s="3"/>
      <c r="B468" s="116"/>
      <c r="C468" s="116"/>
      <c r="D468" s="116"/>
      <c r="E468" s="116"/>
      <c r="F468" s="118"/>
      <c r="G468" s="119"/>
      <c r="H468" s="119"/>
      <c r="I468" s="119"/>
      <c r="J468" s="116"/>
      <c r="K468" s="116"/>
      <c r="L468" s="116"/>
      <c r="M468" s="116"/>
      <c r="N468" s="116"/>
      <c r="O468" s="118"/>
      <c r="P468" s="129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spans="1:26" ht="17.25" customHeight="1">
      <c r="A469" s="3"/>
      <c r="B469" s="116"/>
      <c r="C469" s="116"/>
      <c r="D469" s="116"/>
      <c r="E469" s="116"/>
      <c r="F469" s="118"/>
      <c r="G469" s="119"/>
      <c r="H469" s="119"/>
      <c r="I469" s="119"/>
      <c r="J469" s="116"/>
      <c r="K469" s="116"/>
      <c r="L469" s="116"/>
      <c r="M469" s="116"/>
      <c r="N469" s="116"/>
      <c r="O469" s="118"/>
      <c r="P469" s="129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spans="1:26" ht="17.25" customHeight="1">
      <c r="A470" s="3"/>
      <c r="B470" s="116"/>
      <c r="C470" s="116"/>
      <c r="D470" s="116"/>
      <c r="E470" s="116"/>
      <c r="F470" s="118"/>
      <c r="G470" s="119"/>
      <c r="H470" s="119"/>
      <c r="I470" s="119"/>
      <c r="J470" s="116"/>
      <c r="K470" s="116"/>
      <c r="L470" s="116"/>
      <c r="M470" s="116"/>
      <c r="N470" s="116"/>
      <c r="O470" s="118"/>
      <c r="P470" s="129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spans="1:26" ht="17.25" customHeight="1">
      <c r="A471" s="3"/>
      <c r="B471" s="116"/>
      <c r="C471" s="116"/>
      <c r="D471" s="116"/>
      <c r="E471" s="116"/>
      <c r="F471" s="118"/>
      <c r="G471" s="119"/>
      <c r="H471" s="119"/>
      <c r="I471" s="119"/>
      <c r="J471" s="116"/>
      <c r="K471" s="116"/>
      <c r="L471" s="116"/>
      <c r="M471" s="116"/>
      <c r="N471" s="116"/>
      <c r="O471" s="118"/>
      <c r="P471" s="129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spans="1:26" ht="17.25" customHeight="1">
      <c r="A472" s="3"/>
      <c r="B472" s="116"/>
      <c r="C472" s="116"/>
      <c r="D472" s="116"/>
      <c r="E472" s="116"/>
      <c r="F472" s="118"/>
      <c r="G472" s="119"/>
      <c r="H472" s="119"/>
      <c r="I472" s="119"/>
      <c r="J472" s="116"/>
      <c r="K472" s="116"/>
      <c r="L472" s="116"/>
      <c r="M472" s="116"/>
      <c r="N472" s="116"/>
      <c r="O472" s="118"/>
      <c r="P472" s="129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spans="1:26" ht="17.25" customHeight="1">
      <c r="A473" s="3"/>
      <c r="B473" s="116"/>
      <c r="C473" s="116"/>
      <c r="D473" s="116"/>
      <c r="E473" s="116"/>
      <c r="F473" s="118"/>
      <c r="G473" s="119"/>
      <c r="H473" s="119"/>
      <c r="I473" s="119"/>
      <c r="J473" s="116"/>
      <c r="K473" s="116"/>
      <c r="L473" s="116"/>
      <c r="M473" s="116"/>
      <c r="N473" s="116"/>
      <c r="O473" s="118"/>
      <c r="P473" s="129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spans="1:26" ht="17.25" customHeight="1">
      <c r="A474" s="3"/>
      <c r="B474" s="116"/>
      <c r="C474" s="116"/>
      <c r="D474" s="116"/>
      <c r="E474" s="116"/>
      <c r="F474" s="118"/>
      <c r="G474" s="119"/>
      <c r="H474" s="119"/>
      <c r="I474" s="119"/>
      <c r="J474" s="116"/>
      <c r="K474" s="116"/>
      <c r="L474" s="116"/>
      <c r="M474" s="116"/>
      <c r="N474" s="116"/>
      <c r="O474" s="118"/>
      <c r="P474" s="129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spans="1:26" ht="17.25" customHeight="1">
      <c r="A475" s="3"/>
      <c r="B475" s="116"/>
      <c r="C475" s="116"/>
      <c r="D475" s="116"/>
      <c r="E475" s="116"/>
      <c r="F475" s="118"/>
      <c r="G475" s="119"/>
      <c r="H475" s="119"/>
      <c r="I475" s="119"/>
      <c r="J475" s="116"/>
      <c r="K475" s="116"/>
      <c r="L475" s="116"/>
      <c r="M475" s="116"/>
      <c r="N475" s="116"/>
      <c r="O475" s="118"/>
      <c r="P475" s="129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spans="1:26" ht="17.25" customHeight="1">
      <c r="A476" s="3"/>
      <c r="B476" s="116"/>
      <c r="C476" s="116"/>
      <c r="D476" s="116"/>
      <c r="E476" s="116"/>
      <c r="F476" s="118"/>
      <c r="G476" s="119"/>
      <c r="H476" s="119"/>
      <c r="I476" s="119"/>
      <c r="J476" s="116"/>
      <c r="K476" s="116"/>
      <c r="L476" s="116"/>
      <c r="M476" s="116"/>
      <c r="N476" s="116"/>
      <c r="O476" s="118"/>
      <c r="P476" s="129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spans="1:26" ht="17.25" customHeight="1">
      <c r="A477" s="3"/>
      <c r="B477" s="116"/>
      <c r="C477" s="116"/>
      <c r="D477" s="116"/>
      <c r="E477" s="116"/>
      <c r="F477" s="118"/>
      <c r="G477" s="119"/>
      <c r="H477" s="119"/>
      <c r="I477" s="119"/>
      <c r="J477" s="116"/>
      <c r="K477" s="116"/>
      <c r="L477" s="116"/>
      <c r="M477" s="116"/>
      <c r="N477" s="116"/>
      <c r="O477" s="118"/>
      <c r="P477" s="129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spans="1:26" ht="17.25" customHeight="1">
      <c r="A478" s="3"/>
      <c r="B478" s="116"/>
      <c r="C478" s="116"/>
      <c r="D478" s="116"/>
      <c r="E478" s="116"/>
      <c r="F478" s="118"/>
      <c r="G478" s="119"/>
      <c r="H478" s="119"/>
      <c r="I478" s="119"/>
      <c r="J478" s="116"/>
      <c r="K478" s="116"/>
      <c r="L478" s="116"/>
      <c r="M478" s="116"/>
      <c r="N478" s="116"/>
      <c r="O478" s="118"/>
      <c r="P478" s="129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spans="1:26" ht="17.25" customHeight="1">
      <c r="A479" s="3"/>
      <c r="B479" s="116"/>
      <c r="C479" s="116"/>
      <c r="D479" s="116"/>
      <c r="E479" s="116"/>
      <c r="F479" s="118"/>
      <c r="G479" s="119"/>
      <c r="H479" s="119"/>
      <c r="I479" s="119"/>
      <c r="J479" s="116"/>
      <c r="K479" s="116"/>
      <c r="L479" s="116"/>
      <c r="M479" s="116"/>
      <c r="N479" s="116"/>
      <c r="O479" s="118"/>
      <c r="P479" s="129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spans="1:26" ht="17.25" customHeight="1">
      <c r="A480" s="3"/>
      <c r="B480" s="116"/>
      <c r="C480" s="116"/>
      <c r="D480" s="116"/>
      <c r="E480" s="116"/>
      <c r="F480" s="118"/>
      <c r="G480" s="119"/>
      <c r="H480" s="119"/>
      <c r="I480" s="119"/>
      <c r="J480" s="116"/>
      <c r="K480" s="116"/>
      <c r="L480" s="116"/>
      <c r="M480" s="116"/>
      <c r="N480" s="116"/>
      <c r="O480" s="118"/>
      <c r="P480" s="129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spans="1:26" ht="17.25" customHeight="1">
      <c r="A481" s="3"/>
      <c r="B481" s="116"/>
      <c r="C481" s="116"/>
      <c r="D481" s="116"/>
      <c r="E481" s="116"/>
      <c r="F481" s="118"/>
      <c r="G481" s="119"/>
      <c r="H481" s="119"/>
      <c r="I481" s="119"/>
      <c r="J481" s="116"/>
      <c r="K481" s="116"/>
      <c r="L481" s="116"/>
      <c r="M481" s="116"/>
      <c r="N481" s="116"/>
      <c r="O481" s="118"/>
      <c r="P481" s="129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spans="1:26" ht="17.25" customHeight="1">
      <c r="A482" s="3"/>
      <c r="B482" s="116"/>
      <c r="C482" s="116"/>
      <c r="D482" s="116"/>
      <c r="E482" s="116"/>
      <c r="F482" s="118"/>
      <c r="G482" s="119"/>
      <c r="H482" s="119"/>
      <c r="I482" s="119"/>
      <c r="J482" s="116"/>
      <c r="K482" s="116"/>
      <c r="L482" s="116"/>
      <c r="M482" s="116"/>
      <c r="N482" s="116"/>
      <c r="O482" s="118"/>
      <c r="P482" s="129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spans="1:26" ht="17.25" customHeight="1">
      <c r="A483" s="3"/>
      <c r="B483" s="116"/>
      <c r="C483" s="116"/>
      <c r="D483" s="116"/>
      <c r="E483" s="116"/>
      <c r="F483" s="118"/>
      <c r="G483" s="119"/>
      <c r="H483" s="119"/>
      <c r="I483" s="119"/>
      <c r="J483" s="116"/>
      <c r="K483" s="116"/>
      <c r="L483" s="116"/>
      <c r="M483" s="116"/>
      <c r="N483" s="116"/>
      <c r="O483" s="118"/>
      <c r="P483" s="129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spans="1:26" ht="17.25" customHeight="1">
      <c r="A484" s="3"/>
      <c r="B484" s="116"/>
      <c r="C484" s="116"/>
      <c r="D484" s="116"/>
      <c r="E484" s="116"/>
      <c r="F484" s="118"/>
      <c r="G484" s="119"/>
      <c r="H484" s="119"/>
      <c r="I484" s="119"/>
      <c r="J484" s="116"/>
      <c r="K484" s="116"/>
      <c r="L484" s="116"/>
      <c r="M484" s="116"/>
      <c r="N484" s="116"/>
      <c r="O484" s="118"/>
      <c r="P484" s="129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spans="1:26" ht="17.25" customHeight="1">
      <c r="A485" s="3"/>
      <c r="B485" s="116"/>
      <c r="C485" s="116"/>
      <c r="D485" s="116"/>
      <c r="E485" s="116"/>
      <c r="F485" s="118"/>
      <c r="G485" s="119"/>
      <c r="H485" s="119"/>
      <c r="I485" s="119"/>
      <c r="J485" s="116"/>
      <c r="K485" s="116"/>
      <c r="L485" s="116"/>
      <c r="M485" s="116"/>
      <c r="N485" s="116"/>
      <c r="O485" s="118"/>
      <c r="P485" s="129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spans="1:26" ht="17.25" customHeight="1">
      <c r="A486" s="3"/>
      <c r="B486" s="116"/>
      <c r="C486" s="116"/>
      <c r="D486" s="116"/>
      <c r="E486" s="116"/>
      <c r="F486" s="118"/>
      <c r="G486" s="119"/>
      <c r="H486" s="119"/>
      <c r="I486" s="119"/>
      <c r="J486" s="116"/>
      <c r="K486" s="116"/>
      <c r="L486" s="116"/>
      <c r="M486" s="116"/>
      <c r="N486" s="116"/>
      <c r="O486" s="118"/>
      <c r="P486" s="129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spans="1:26" ht="17.25" customHeight="1">
      <c r="A487" s="3"/>
      <c r="B487" s="116"/>
      <c r="C487" s="116"/>
      <c r="D487" s="116"/>
      <c r="E487" s="116"/>
      <c r="F487" s="118"/>
      <c r="G487" s="119"/>
      <c r="H487" s="119"/>
      <c r="I487" s="119"/>
      <c r="J487" s="116"/>
      <c r="K487" s="116"/>
      <c r="L487" s="116"/>
      <c r="M487" s="116"/>
      <c r="N487" s="116"/>
      <c r="O487" s="118"/>
      <c r="P487" s="129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spans="1:26" ht="17.25" customHeight="1">
      <c r="A488" s="3"/>
      <c r="B488" s="116"/>
      <c r="C488" s="116"/>
      <c r="D488" s="116"/>
      <c r="E488" s="116"/>
      <c r="F488" s="118"/>
      <c r="G488" s="119"/>
      <c r="H488" s="119"/>
      <c r="I488" s="119"/>
      <c r="J488" s="116"/>
      <c r="K488" s="116"/>
      <c r="L488" s="116"/>
      <c r="M488" s="116"/>
      <c r="N488" s="116"/>
      <c r="O488" s="118"/>
      <c r="P488" s="129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spans="1:26" ht="17.25" customHeight="1">
      <c r="A489" s="3"/>
      <c r="B489" s="116"/>
      <c r="C489" s="116"/>
      <c r="D489" s="116"/>
      <c r="E489" s="116"/>
      <c r="F489" s="118"/>
      <c r="G489" s="119"/>
      <c r="H489" s="119"/>
      <c r="I489" s="119"/>
      <c r="J489" s="116"/>
      <c r="K489" s="116"/>
      <c r="L489" s="116"/>
      <c r="M489" s="116"/>
      <c r="N489" s="116"/>
      <c r="O489" s="118"/>
      <c r="P489" s="129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spans="1:26" ht="17.25" customHeight="1">
      <c r="A490" s="3"/>
      <c r="B490" s="116"/>
      <c r="C490" s="116"/>
      <c r="D490" s="116"/>
      <c r="E490" s="116"/>
      <c r="F490" s="118"/>
      <c r="G490" s="119"/>
      <c r="H490" s="119"/>
      <c r="I490" s="119"/>
      <c r="J490" s="116"/>
      <c r="K490" s="116"/>
      <c r="L490" s="116"/>
      <c r="M490" s="116"/>
      <c r="N490" s="116"/>
      <c r="O490" s="118"/>
      <c r="P490" s="129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spans="1:26" ht="17.25" customHeight="1">
      <c r="A491" s="3"/>
      <c r="B491" s="116"/>
      <c r="C491" s="116"/>
      <c r="D491" s="116"/>
      <c r="E491" s="116"/>
      <c r="F491" s="118"/>
      <c r="G491" s="119"/>
      <c r="H491" s="119"/>
      <c r="I491" s="119"/>
      <c r="J491" s="116"/>
      <c r="K491" s="116"/>
      <c r="L491" s="116"/>
      <c r="M491" s="116"/>
      <c r="N491" s="116"/>
      <c r="O491" s="118"/>
      <c r="P491" s="129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spans="1:26" ht="17.25" customHeight="1">
      <c r="A492" s="3"/>
      <c r="B492" s="116"/>
      <c r="C492" s="116"/>
      <c r="D492" s="116"/>
      <c r="E492" s="116"/>
      <c r="F492" s="118"/>
      <c r="G492" s="119"/>
      <c r="H492" s="119"/>
      <c r="I492" s="119"/>
      <c r="J492" s="116"/>
      <c r="K492" s="116"/>
      <c r="L492" s="116"/>
      <c r="M492" s="116"/>
      <c r="N492" s="116"/>
      <c r="O492" s="118"/>
      <c r="P492" s="129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spans="1:26" ht="17.25" customHeight="1">
      <c r="A493" s="3"/>
      <c r="B493" s="116"/>
      <c r="C493" s="116"/>
      <c r="D493" s="116"/>
      <c r="E493" s="116"/>
      <c r="F493" s="118"/>
      <c r="G493" s="119"/>
      <c r="H493" s="119"/>
      <c r="I493" s="119"/>
      <c r="J493" s="116"/>
      <c r="K493" s="116"/>
      <c r="L493" s="116"/>
      <c r="M493" s="116"/>
      <c r="N493" s="116"/>
      <c r="O493" s="118"/>
      <c r="P493" s="129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spans="1:26" ht="17.25" customHeight="1">
      <c r="A494" s="3"/>
      <c r="B494" s="116"/>
      <c r="C494" s="116"/>
      <c r="D494" s="116"/>
      <c r="E494" s="116"/>
      <c r="F494" s="118"/>
      <c r="G494" s="119"/>
      <c r="H494" s="119"/>
      <c r="I494" s="119"/>
      <c r="J494" s="116"/>
      <c r="K494" s="116"/>
      <c r="L494" s="116"/>
      <c r="M494" s="116"/>
      <c r="N494" s="116"/>
      <c r="O494" s="118"/>
      <c r="P494" s="129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spans="1:26" ht="17.25" customHeight="1">
      <c r="A495" s="3"/>
      <c r="B495" s="116"/>
      <c r="C495" s="116"/>
      <c r="D495" s="116"/>
      <c r="E495" s="116"/>
      <c r="F495" s="118"/>
      <c r="G495" s="119"/>
      <c r="H495" s="119"/>
      <c r="I495" s="119"/>
      <c r="J495" s="116"/>
      <c r="K495" s="116"/>
      <c r="L495" s="116"/>
      <c r="M495" s="116"/>
      <c r="N495" s="116"/>
      <c r="O495" s="118"/>
      <c r="P495" s="129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spans="1:26" ht="17.25" customHeight="1">
      <c r="A496" s="3"/>
      <c r="B496" s="116"/>
      <c r="C496" s="116"/>
      <c r="D496" s="116"/>
      <c r="E496" s="116"/>
      <c r="F496" s="118"/>
      <c r="G496" s="119"/>
      <c r="H496" s="119"/>
      <c r="I496" s="119"/>
      <c r="J496" s="116"/>
      <c r="K496" s="116"/>
      <c r="L496" s="116"/>
      <c r="M496" s="116"/>
      <c r="N496" s="116"/>
      <c r="O496" s="118"/>
      <c r="P496" s="129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spans="1:26" ht="17.25" customHeight="1">
      <c r="A497" s="3"/>
      <c r="B497" s="116"/>
      <c r="C497" s="116"/>
      <c r="D497" s="116"/>
      <c r="E497" s="116"/>
      <c r="F497" s="118"/>
      <c r="G497" s="119"/>
      <c r="H497" s="119"/>
      <c r="I497" s="119"/>
      <c r="J497" s="116"/>
      <c r="K497" s="116"/>
      <c r="L497" s="116"/>
      <c r="M497" s="116"/>
      <c r="N497" s="116"/>
      <c r="O497" s="118"/>
      <c r="P497" s="129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spans="1:26" ht="17.25" customHeight="1">
      <c r="A498" s="3"/>
      <c r="B498" s="116"/>
      <c r="C498" s="116"/>
      <c r="D498" s="116"/>
      <c r="E498" s="116"/>
      <c r="F498" s="118"/>
      <c r="G498" s="119"/>
      <c r="H498" s="119"/>
      <c r="I498" s="119"/>
      <c r="J498" s="116"/>
      <c r="K498" s="116"/>
      <c r="L498" s="116"/>
      <c r="M498" s="116"/>
      <c r="N498" s="116"/>
      <c r="O498" s="118"/>
      <c r="P498" s="129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spans="1:26" ht="17.25" customHeight="1">
      <c r="A499" s="3"/>
      <c r="B499" s="116"/>
      <c r="C499" s="116"/>
      <c r="D499" s="116"/>
      <c r="E499" s="116"/>
      <c r="F499" s="118"/>
      <c r="G499" s="119"/>
      <c r="H499" s="119"/>
      <c r="I499" s="119"/>
      <c r="J499" s="116"/>
      <c r="K499" s="116"/>
      <c r="L499" s="116"/>
      <c r="M499" s="116"/>
      <c r="N499" s="116"/>
      <c r="O499" s="118"/>
      <c r="P499" s="129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spans="1:26" ht="17.25" customHeight="1">
      <c r="A500" s="3"/>
      <c r="B500" s="116"/>
      <c r="C500" s="116"/>
      <c r="D500" s="116"/>
      <c r="E500" s="116"/>
      <c r="F500" s="118"/>
      <c r="G500" s="119"/>
      <c r="H500" s="119"/>
      <c r="I500" s="119"/>
      <c r="J500" s="116"/>
      <c r="K500" s="116"/>
      <c r="L500" s="116"/>
      <c r="M500" s="116"/>
      <c r="N500" s="116"/>
      <c r="O500" s="118"/>
      <c r="P500" s="129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spans="1:26" ht="17.25" customHeight="1">
      <c r="A501" s="3"/>
      <c r="B501" s="116"/>
      <c r="C501" s="116"/>
      <c r="D501" s="116"/>
      <c r="E501" s="116"/>
      <c r="F501" s="118"/>
      <c r="G501" s="119"/>
      <c r="H501" s="119"/>
      <c r="I501" s="119"/>
      <c r="J501" s="116"/>
      <c r="K501" s="116"/>
      <c r="L501" s="116"/>
      <c r="M501" s="116"/>
      <c r="N501" s="116"/>
      <c r="O501" s="118"/>
      <c r="P501" s="129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spans="1:26" ht="17.25" customHeight="1">
      <c r="A502" s="3"/>
      <c r="B502" s="116"/>
      <c r="C502" s="116"/>
      <c r="D502" s="116"/>
      <c r="E502" s="116"/>
      <c r="F502" s="118"/>
      <c r="G502" s="119"/>
      <c r="H502" s="119"/>
      <c r="I502" s="119"/>
      <c r="J502" s="116"/>
      <c r="K502" s="116"/>
      <c r="L502" s="116"/>
      <c r="M502" s="116"/>
      <c r="N502" s="116"/>
      <c r="O502" s="118"/>
      <c r="P502" s="129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spans="1:26" ht="17.25" customHeight="1">
      <c r="A503" s="3"/>
      <c r="B503" s="116"/>
      <c r="C503" s="116"/>
      <c r="D503" s="116"/>
      <c r="E503" s="116"/>
      <c r="F503" s="118"/>
      <c r="G503" s="119"/>
      <c r="H503" s="119"/>
      <c r="I503" s="119"/>
      <c r="J503" s="116"/>
      <c r="K503" s="116"/>
      <c r="L503" s="116"/>
      <c r="M503" s="116"/>
      <c r="N503" s="116"/>
      <c r="O503" s="118"/>
      <c r="P503" s="129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spans="1:26" ht="17.25" customHeight="1">
      <c r="A504" s="3"/>
      <c r="B504" s="116"/>
      <c r="C504" s="116"/>
      <c r="D504" s="116"/>
      <c r="E504" s="116"/>
      <c r="F504" s="118"/>
      <c r="G504" s="119"/>
      <c r="H504" s="119"/>
      <c r="I504" s="119"/>
      <c r="J504" s="116"/>
      <c r="K504" s="116"/>
      <c r="L504" s="116"/>
      <c r="M504" s="116"/>
      <c r="N504" s="116"/>
      <c r="O504" s="118"/>
      <c r="P504" s="129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spans="1:26" ht="17.25" customHeight="1">
      <c r="A505" s="3"/>
      <c r="B505" s="116"/>
      <c r="C505" s="116"/>
      <c r="D505" s="116"/>
      <c r="E505" s="116"/>
      <c r="F505" s="118"/>
      <c r="G505" s="119"/>
      <c r="H505" s="119"/>
      <c r="I505" s="119"/>
      <c r="J505" s="116"/>
      <c r="K505" s="116"/>
      <c r="L505" s="116"/>
      <c r="M505" s="116"/>
      <c r="N505" s="116"/>
      <c r="O505" s="118"/>
      <c r="P505" s="129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spans="1:26" ht="17.25" customHeight="1">
      <c r="A506" s="3"/>
      <c r="B506" s="116"/>
      <c r="C506" s="116"/>
      <c r="D506" s="116"/>
      <c r="E506" s="116"/>
      <c r="F506" s="118"/>
      <c r="G506" s="119"/>
      <c r="H506" s="119"/>
      <c r="I506" s="119"/>
      <c r="J506" s="116"/>
      <c r="K506" s="116"/>
      <c r="L506" s="116"/>
      <c r="M506" s="116"/>
      <c r="N506" s="116"/>
      <c r="O506" s="118"/>
      <c r="P506" s="129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spans="1:26" ht="17.25" customHeight="1">
      <c r="A507" s="3"/>
      <c r="B507" s="116"/>
      <c r="C507" s="116"/>
      <c r="D507" s="116"/>
      <c r="E507" s="116"/>
      <c r="F507" s="118"/>
      <c r="G507" s="119"/>
      <c r="H507" s="119"/>
      <c r="I507" s="119"/>
      <c r="J507" s="116"/>
      <c r="K507" s="116"/>
      <c r="L507" s="116"/>
      <c r="M507" s="116"/>
      <c r="N507" s="116"/>
      <c r="O507" s="118"/>
      <c r="P507" s="129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spans="1:26" ht="17.25" customHeight="1">
      <c r="A508" s="3"/>
      <c r="B508" s="116"/>
      <c r="C508" s="116"/>
      <c r="D508" s="116"/>
      <c r="E508" s="116"/>
      <c r="F508" s="118"/>
      <c r="G508" s="119"/>
      <c r="H508" s="119"/>
      <c r="I508" s="119"/>
      <c r="J508" s="116"/>
      <c r="K508" s="116"/>
      <c r="L508" s="116"/>
      <c r="M508" s="116"/>
      <c r="N508" s="116"/>
      <c r="O508" s="118"/>
      <c r="P508" s="129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spans="1:26" ht="17.25" customHeight="1">
      <c r="A509" s="3"/>
      <c r="B509" s="116"/>
      <c r="C509" s="116"/>
      <c r="D509" s="116"/>
      <c r="E509" s="116"/>
      <c r="F509" s="118"/>
      <c r="G509" s="119"/>
      <c r="H509" s="119"/>
      <c r="I509" s="119"/>
      <c r="J509" s="116"/>
      <c r="K509" s="116"/>
      <c r="L509" s="116"/>
      <c r="M509" s="116"/>
      <c r="N509" s="116"/>
      <c r="O509" s="118"/>
      <c r="P509" s="129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spans="1:26" ht="17.25" customHeight="1">
      <c r="A510" s="3"/>
      <c r="B510" s="116"/>
      <c r="C510" s="116"/>
      <c r="D510" s="116"/>
      <c r="E510" s="116"/>
      <c r="F510" s="118"/>
      <c r="G510" s="119"/>
      <c r="H510" s="119"/>
      <c r="I510" s="119"/>
      <c r="J510" s="116"/>
      <c r="K510" s="116"/>
      <c r="L510" s="116"/>
      <c r="M510" s="116"/>
      <c r="N510" s="116"/>
      <c r="O510" s="118"/>
      <c r="P510" s="129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spans="1:26" ht="17.25" customHeight="1">
      <c r="A511" s="3"/>
      <c r="B511" s="116"/>
      <c r="C511" s="116"/>
      <c r="D511" s="116"/>
      <c r="E511" s="116"/>
      <c r="F511" s="118"/>
      <c r="G511" s="119"/>
      <c r="H511" s="119"/>
      <c r="I511" s="119"/>
      <c r="J511" s="116"/>
      <c r="K511" s="116"/>
      <c r="L511" s="116"/>
      <c r="M511" s="116"/>
      <c r="N511" s="116"/>
      <c r="O511" s="118"/>
      <c r="P511" s="129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spans="1:26" ht="17.25" customHeight="1">
      <c r="A512" s="3"/>
      <c r="B512" s="116"/>
      <c r="C512" s="116"/>
      <c r="D512" s="116"/>
      <c r="E512" s="116"/>
      <c r="F512" s="118"/>
      <c r="G512" s="119"/>
      <c r="H512" s="119"/>
      <c r="I512" s="119"/>
      <c r="J512" s="116"/>
      <c r="K512" s="116"/>
      <c r="L512" s="116"/>
      <c r="M512" s="116"/>
      <c r="N512" s="116"/>
      <c r="O512" s="118"/>
      <c r="P512" s="129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spans="1:26" ht="17.25" customHeight="1">
      <c r="A513" s="3"/>
      <c r="B513" s="116"/>
      <c r="C513" s="116"/>
      <c r="D513" s="116"/>
      <c r="E513" s="116"/>
      <c r="F513" s="118"/>
      <c r="G513" s="119"/>
      <c r="H513" s="119"/>
      <c r="I513" s="119"/>
      <c r="J513" s="116"/>
      <c r="K513" s="116"/>
      <c r="L513" s="116"/>
      <c r="M513" s="116"/>
      <c r="N513" s="116"/>
      <c r="O513" s="118"/>
      <c r="P513" s="129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spans="1:26" ht="17.25" customHeight="1">
      <c r="A514" s="3"/>
      <c r="B514" s="116"/>
      <c r="C514" s="116"/>
      <c r="D514" s="116"/>
      <c r="E514" s="116"/>
      <c r="F514" s="118"/>
      <c r="G514" s="119"/>
      <c r="H514" s="119"/>
      <c r="I514" s="119"/>
      <c r="J514" s="116"/>
      <c r="K514" s="116"/>
      <c r="L514" s="116"/>
      <c r="M514" s="116"/>
      <c r="N514" s="116"/>
      <c r="O514" s="118"/>
      <c r="P514" s="129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spans="1:26" ht="17.25" customHeight="1">
      <c r="A515" s="3"/>
      <c r="B515" s="116"/>
      <c r="C515" s="116"/>
      <c r="D515" s="116"/>
      <c r="E515" s="116"/>
      <c r="F515" s="118"/>
      <c r="G515" s="119"/>
      <c r="H515" s="119"/>
      <c r="I515" s="119"/>
      <c r="J515" s="116"/>
      <c r="K515" s="116"/>
      <c r="L515" s="116"/>
      <c r="M515" s="116"/>
      <c r="N515" s="116"/>
      <c r="O515" s="118"/>
      <c r="P515" s="129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spans="1:26" ht="17.25" customHeight="1">
      <c r="A516" s="3"/>
      <c r="B516" s="116"/>
      <c r="C516" s="116"/>
      <c r="D516" s="116"/>
      <c r="E516" s="116"/>
      <c r="F516" s="118"/>
      <c r="G516" s="119"/>
      <c r="H516" s="119"/>
      <c r="I516" s="119"/>
      <c r="J516" s="116"/>
      <c r="K516" s="116"/>
      <c r="L516" s="116"/>
      <c r="M516" s="116"/>
      <c r="N516" s="116"/>
      <c r="O516" s="118"/>
      <c r="P516" s="129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spans="1:26" ht="17.25" customHeight="1">
      <c r="A517" s="3"/>
      <c r="B517" s="116"/>
      <c r="C517" s="116"/>
      <c r="D517" s="116"/>
      <c r="E517" s="116"/>
      <c r="F517" s="118"/>
      <c r="G517" s="119"/>
      <c r="H517" s="119"/>
      <c r="I517" s="119"/>
      <c r="J517" s="116"/>
      <c r="K517" s="116"/>
      <c r="L517" s="116"/>
      <c r="M517" s="116"/>
      <c r="N517" s="116"/>
      <c r="O517" s="118"/>
      <c r="P517" s="129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spans="1:26" ht="17.25" customHeight="1">
      <c r="A518" s="3"/>
      <c r="B518" s="116"/>
      <c r="C518" s="116"/>
      <c r="D518" s="116"/>
      <c r="E518" s="116"/>
      <c r="F518" s="118"/>
      <c r="G518" s="119"/>
      <c r="H518" s="119"/>
      <c r="I518" s="119"/>
      <c r="J518" s="116"/>
      <c r="K518" s="116"/>
      <c r="L518" s="116"/>
      <c r="M518" s="116"/>
      <c r="N518" s="116"/>
      <c r="O518" s="118"/>
      <c r="P518" s="129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spans="1:26" ht="17.25" customHeight="1">
      <c r="A519" s="3"/>
      <c r="B519" s="116"/>
      <c r="C519" s="116"/>
      <c r="D519" s="116"/>
      <c r="E519" s="116"/>
      <c r="F519" s="118"/>
      <c r="G519" s="119"/>
      <c r="H519" s="119"/>
      <c r="I519" s="119"/>
      <c r="J519" s="116"/>
      <c r="K519" s="116"/>
      <c r="L519" s="116"/>
      <c r="M519" s="116"/>
      <c r="N519" s="116"/>
      <c r="O519" s="118"/>
      <c r="P519" s="129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spans="1:26" ht="17.25" customHeight="1">
      <c r="A520" s="3"/>
      <c r="B520" s="116"/>
      <c r="C520" s="116"/>
      <c r="D520" s="116"/>
      <c r="E520" s="116"/>
      <c r="F520" s="118"/>
      <c r="G520" s="119"/>
      <c r="H520" s="119"/>
      <c r="I520" s="119"/>
      <c r="J520" s="116"/>
      <c r="K520" s="116"/>
      <c r="L520" s="116"/>
      <c r="M520" s="116"/>
      <c r="N520" s="116"/>
      <c r="O520" s="118"/>
      <c r="P520" s="129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spans="1:26" ht="17.25" customHeight="1">
      <c r="A521" s="3"/>
      <c r="B521" s="116"/>
      <c r="C521" s="116"/>
      <c r="D521" s="116"/>
      <c r="E521" s="116"/>
      <c r="F521" s="118"/>
      <c r="G521" s="119"/>
      <c r="H521" s="119"/>
      <c r="I521" s="119"/>
      <c r="J521" s="116"/>
      <c r="K521" s="116"/>
      <c r="L521" s="116"/>
      <c r="M521" s="116"/>
      <c r="N521" s="116"/>
      <c r="O521" s="118"/>
      <c r="P521" s="129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spans="1:26" ht="17.25" customHeight="1">
      <c r="A522" s="3"/>
      <c r="B522" s="116"/>
      <c r="C522" s="116"/>
      <c r="D522" s="116"/>
      <c r="E522" s="116"/>
      <c r="F522" s="118"/>
      <c r="G522" s="119"/>
      <c r="H522" s="119"/>
      <c r="I522" s="119"/>
      <c r="J522" s="116"/>
      <c r="K522" s="116"/>
      <c r="L522" s="116"/>
      <c r="M522" s="116"/>
      <c r="N522" s="116"/>
      <c r="O522" s="118"/>
      <c r="P522" s="129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spans="1:26" ht="17.25" customHeight="1">
      <c r="A523" s="3"/>
      <c r="B523" s="116"/>
      <c r="C523" s="116"/>
      <c r="D523" s="116"/>
      <c r="E523" s="116"/>
      <c r="F523" s="118"/>
      <c r="G523" s="119"/>
      <c r="H523" s="119"/>
      <c r="I523" s="119"/>
      <c r="J523" s="116"/>
      <c r="K523" s="116"/>
      <c r="L523" s="116"/>
      <c r="M523" s="116"/>
      <c r="N523" s="116"/>
      <c r="O523" s="118"/>
      <c r="P523" s="129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spans="1:26" ht="17.25" customHeight="1">
      <c r="A524" s="3"/>
      <c r="B524" s="116"/>
      <c r="C524" s="116"/>
      <c r="D524" s="116"/>
      <c r="E524" s="116"/>
      <c r="F524" s="118"/>
      <c r="G524" s="119"/>
      <c r="H524" s="119"/>
      <c r="I524" s="119"/>
      <c r="J524" s="116"/>
      <c r="K524" s="116"/>
      <c r="L524" s="116"/>
      <c r="M524" s="116"/>
      <c r="N524" s="116"/>
      <c r="O524" s="118"/>
      <c r="P524" s="129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spans="1:26" ht="17.25" customHeight="1">
      <c r="A525" s="3"/>
      <c r="B525" s="116"/>
      <c r="C525" s="116"/>
      <c r="D525" s="116"/>
      <c r="E525" s="116"/>
      <c r="F525" s="118"/>
      <c r="G525" s="119"/>
      <c r="H525" s="119"/>
      <c r="I525" s="119"/>
      <c r="J525" s="116"/>
      <c r="K525" s="116"/>
      <c r="L525" s="116"/>
      <c r="M525" s="116"/>
      <c r="N525" s="116"/>
      <c r="O525" s="118"/>
      <c r="P525" s="129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spans="1:26" ht="17.25" customHeight="1">
      <c r="A526" s="3"/>
      <c r="B526" s="116"/>
      <c r="C526" s="116"/>
      <c r="D526" s="116"/>
      <c r="E526" s="116"/>
      <c r="F526" s="118"/>
      <c r="G526" s="119"/>
      <c r="H526" s="119"/>
      <c r="I526" s="119"/>
      <c r="J526" s="116"/>
      <c r="K526" s="116"/>
      <c r="L526" s="116"/>
      <c r="M526" s="116"/>
      <c r="N526" s="116"/>
      <c r="O526" s="118"/>
      <c r="P526" s="129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spans="1:26" ht="17.25" customHeight="1">
      <c r="A527" s="3"/>
      <c r="B527" s="116"/>
      <c r="C527" s="116"/>
      <c r="D527" s="116"/>
      <c r="E527" s="116"/>
      <c r="F527" s="118"/>
      <c r="G527" s="119"/>
      <c r="H527" s="119"/>
      <c r="I527" s="119"/>
      <c r="J527" s="116"/>
      <c r="K527" s="116"/>
      <c r="L527" s="116"/>
      <c r="M527" s="116"/>
      <c r="N527" s="116"/>
      <c r="O527" s="118"/>
      <c r="P527" s="129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spans="1:26" ht="17.25" customHeight="1">
      <c r="A528" s="3"/>
      <c r="B528" s="116"/>
      <c r="C528" s="116"/>
      <c r="D528" s="116"/>
      <c r="E528" s="116"/>
      <c r="F528" s="118"/>
      <c r="G528" s="119"/>
      <c r="H528" s="119"/>
      <c r="I528" s="119"/>
      <c r="J528" s="116"/>
      <c r="K528" s="116"/>
      <c r="L528" s="116"/>
      <c r="M528" s="116"/>
      <c r="N528" s="116"/>
      <c r="O528" s="118"/>
      <c r="P528" s="129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spans="1:26" ht="17.25" customHeight="1">
      <c r="A529" s="3"/>
      <c r="B529" s="116"/>
      <c r="C529" s="116"/>
      <c r="D529" s="116"/>
      <c r="E529" s="116"/>
      <c r="F529" s="118"/>
      <c r="G529" s="119"/>
      <c r="H529" s="119"/>
      <c r="I529" s="119"/>
      <c r="J529" s="116"/>
      <c r="K529" s="116"/>
      <c r="L529" s="116"/>
      <c r="M529" s="116"/>
      <c r="N529" s="116"/>
      <c r="O529" s="118"/>
      <c r="P529" s="129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spans="1:26" ht="17.25" customHeight="1">
      <c r="A530" s="3"/>
      <c r="B530" s="116"/>
      <c r="C530" s="116"/>
      <c r="D530" s="116"/>
      <c r="E530" s="116"/>
      <c r="F530" s="118"/>
      <c r="G530" s="119"/>
      <c r="H530" s="119"/>
      <c r="I530" s="119"/>
      <c r="J530" s="116"/>
      <c r="K530" s="116"/>
      <c r="L530" s="116"/>
      <c r="M530" s="116"/>
      <c r="N530" s="116"/>
      <c r="O530" s="118"/>
      <c r="P530" s="129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spans="1:26" ht="17.25" customHeight="1">
      <c r="A531" s="3"/>
      <c r="B531" s="116"/>
      <c r="C531" s="116"/>
      <c r="D531" s="116"/>
      <c r="E531" s="116"/>
      <c r="F531" s="118"/>
      <c r="G531" s="119"/>
      <c r="H531" s="119"/>
      <c r="I531" s="119"/>
      <c r="J531" s="116"/>
      <c r="K531" s="116"/>
      <c r="L531" s="116"/>
      <c r="M531" s="116"/>
      <c r="N531" s="116"/>
      <c r="O531" s="118"/>
      <c r="P531" s="129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spans="1:26" ht="17.25" customHeight="1">
      <c r="A532" s="3"/>
      <c r="B532" s="116"/>
      <c r="C532" s="116"/>
      <c r="D532" s="116"/>
      <c r="E532" s="116"/>
      <c r="F532" s="118"/>
      <c r="G532" s="119"/>
      <c r="H532" s="119"/>
      <c r="I532" s="119"/>
      <c r="J532" s="116"/>
      <c r="K532" s="116"/>
      <c r="L532" s="116"/>
      <c r="M532" s="116"/>
      <c r="N532" s="116"/>
      <c r="O532" s="118"/>
      <c r="P532" s="129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spans="1:26" ht="17.25" customHeight="1">
      <c r="A533" s="3"/>
      <c r="B533" s="116"/>
      <c r="C533" s="116"/>
      <c r="D533" s="116"/>
      <c r="E533" s="116"/>
      <c r="F533" s="118"/>
      <c r="G533" s="119"/>
      <c r="H533" s="119"/>
      <c r="I533" s="119"/>
      <c r="J533" s="116"/>
      <c r="K533" s="116"/>
      <c r="L533" s="116"/>
      <c r="M533" s="116"/>
      <c r="N533" s="116"/>
      <c r="O533" s="118"/>
      <c r="P533" s="129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spans="1:26" ht="17.25" customHeight="1">
      <c r="A534" s="3"/>
      <c r="B534" s="116"/>
      <c r="C534" s="116"/>
      <c r="D534" s="116"/>
      <c r="E534" s="116"/>
      <c r="F534" s="118"/>
      <c r="G534" s="119"/>
      <c r="H534" s="119"/>
      <c r="I534" s="119"/>
      <c r="J534" s="116"/>
      <c r="K534" s="116"/>
      <c r="L534" s="116"/>
      <c r="M534" s="116"/>
      <c r="N534" s="116"/>
      <c r="O534" s="118"/>
      <c r="P534" s="129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spans="1:26" ht="17.25" customHeight="1">
      <c r="A535" s="3"/>
      <c r="B535" s="116"/>
      <c r="C535" s="116"/>
      <c r="D535" s="116"/>
      <c r="E535" s="116"/>
      <c r="F535" s="118"/>
      <c r="G535" s="119"/>
      <c r="H535" s="119"/>
      <c r="I535" s="119"/>
      <c r="J535" s="116"/>
      <c r="K535" s="116"/>
      <c r="L535" s="116"/>
      <c r="M535" s="116"/>
      <c r="N535" s="116"/>
      <c r="O535" s="118"/>
      <c r="P535" s="129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spans="1:26" ht="17.25" customHeight="1">
      <c r="A536" s="3"/>
      <c r="B536" s="116"/>
      <c r="C536" s="116"/>
      <c r="D536" s="116"/>
      <c r="E536" s="116"/>
      <c r="F536" s="118"/>
      <c r="G536" s="119"/>
      <c r="H536" s="119"/>
      <c r="I536" s="119"/>
      <c r="J536" s="116"/>
      <c r="K536" s="116"/>
      <c r="L536" s="116"/>
      <c r="M536" s="116"/>
      <c r="N536" s="116"/>
      <c r="O536" s="118"/>
      <c r="P536" s="129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spans="1:26" ht="17.25" customHeight="1">
      <c r="A537" s="3"/>
      <c r="B537" s="116"/>
      <c r="C537" s="116"/>
      <c r="D537" s="116"/>
      <c r="E537" s="116"/>
      <c r="F537" s="118"/>
      <c r="G537" s="119"/>
      <c r="H537" s="119"/>
      <c r="I537" s="119"/>
      <c r="J537" s="116"/>
      <c r="K537" s="116"/>
      <c r="L537" s="116"/>
      <c r="M537" s="116"/>
      <c r="N537" s="116"/>
      <c r="O537" s="118"/>
      <c r="P537" s="129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spans="1:26" ht="17.25" customHeight="1">
      <c r="A538" s="3"/>
      <c r="B538" s="116"/>
      <c r="C538" s="116"/>
      <c r="D538" s="116"/>
      <c r="E538" s="116"/>
      <c r="F538" s="118"/>
      <c r="G538" s="119"/>
      <c r="H538" s="119"/>
      <c r="I538" s="119"/>
      <c r="J538" s="116"/>
      <c r="K538" s="116"/>
      <c r="L538" s="116"/>
      <c r="M538" s="116"/>
      <c r="N538" s="116"/>
      <c r="O538" s="118"/>
      <c r="P538" s="129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spans="1:26" ht="17.25" customHeight="1">
      <c r="A539" s="3"/>
      <c r="B539" s="116"/>
      <c r="C539" s="116"/>
      <c r="D539" s="116"/>
      <c r="E539" s="116"/>
      <c r="F539" s="118"/>
      <c r="G539" s="119"/>
      <c r="H539" s="119"/>
      <c r="I539" s="119"/>
      <c r="J539" s="116"/>
      <c r="K539" s="116"/>
      <c r="L539" s="116"/>
      <c r="M539" s="116"/>
      <c r="N539" s="116"/>
      <c r="O539" s="118"/>
      <c r="P539" s="129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spans="1:26" ht="17.25" customHeight="1">
      <c r="A540" s="3"/>
      <c r="B540" s="116"/>
      <c r="C540" s="116"/>
      <c r="D540" s="116"/>
      <c r="E540" s="116"/>
      <c r="F540" s="118"/>
      <c r="G540" s="119"/>
      <c r="H540" s="119"/>
      <c r="I540" s="119"/>
      <c r="J540" s="116"/>
      <c r="K540" s="116"/>
      <c r="L540" s="116"/>
      <c r="M540" s="116"/>
      <c r="N540" s="116"/>
      <c r="O540" s="118"/>
      <c r="P540" s="129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spans="1:26" ht="17.25" customHeight="1">
      <c r="A541" s="3"/>
      <c r="B541" s="116"/>
      <c r="C541" s="116"/>
      <c r="D541" s="116"/>
      <c r="E541" s="116"/>
      <c r="F541" s="118"/>
      <c r="G541" s="119"/>
      <c r="H541" s="119"/>
      <c r="I541" s="119"/>
      <c r="J541" s="116"/>
      <c r="K541" s="116"/>
      <c r="L541" s="116"/>
      <c r="M541" s="116"/>
      <c r="N541" s="116"/>
      <c r="O541" s="118"/>
      <c r="P541" s="129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spans="1:26" ht="17.25" customHeight="1">
      <c r="A542" s="3"/>
      <c r="B542" s="116"/>
      <c r="C542" s="116"/>
      <c r="D542" s="116"/>
      <c r="E542" s="116"/>
      <c r="F542" s="118"/>
      <c r="G542" s="119"/>
      <c r="H542" s="119"/>
      <c r="I542" s="119"/>
      <c r="J542" s="116"/>
      <c r="K542" s="116"/>
      <c r="L542" s="116"/>
      <c r="M542" s="116"/>
      <c r="N542" s="116"/>
      <c r="O542" s="118"/>
      <c r="P542" s="129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spans="1:26" ht="17.25" customHeight="1">
      <c r="A543" s="3"/>
      <c r="B543" s="116"/>
      <c r="C543" s="116"/>
      <c r="D543" s="116"/>
      <c r="E543" s="116"/>
      <c r="F543" s="118"/>
      <c r="G543" s="119"/>
      <c r="H543" s="119"/>
      <c r="I543" s="119"/>
      <c r="J543" s="116"/>
      <c r="K543" s="116"/>
      <c r="L543" s="116"/>
      <c r="M543" s="116"/>
      <c r="N543" s="116"/>
      <c r="O543" s="118"/>
      <c r="P543" s="129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spans="1:26" ht="17.25" customHeight="1">
      <c r="A544" s="3"/>
      <c r="B544" s="116"/>
      <c r="C544" s="116"/>
      <c r="D544" s="116"/>
      <c r="E544" s="116"/>
      <c r="F544" s="118"/>
      <c r="G544" s="119"/>
      <c r="H544" s="119"/>
      <c r="I544" s="119"/>
      <c r="J544" s="116"/>
      <c r="K544" s="116"/>
      <c r="L544" s="116"/>
      <c r="M544" s="116"/>
      <c r="N544" s="116"/>
      <c r="O544" s="118"/>
      <c r="P544" s="129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spans="1:26" ht="17.25" customHeight="1">
      <c r="A545" s="3"/>
      <c r="B545" s="116"/>
      <c r="C545" s="116"/>
      <c r="D545" s="116"/>
      <c r="E545" s="116"/>
      <c r="F545" s="118"/>
      <c r="G545" s="119"/>
      <c r="H545" s="119"/>
      <c r="I545" s="119"/>
      <c r="J545" s="116"/>
      <c r="K545" s="116"/>
      <c r="L545" s="116"/>
      <c r="M545" s="116"/>
      <c r="N545" s="116"/>
      <c r="O545" s="118"/>
      <c r="P545" s="129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spans="1:26" ht="17.25" customHeight="1">
      <c r="A546" s="3"/>
      <c r="B546" s="116"/>
      <c r="C546" s="116"/>
      <c r="D546" s="116"/>
      <c r="E546" s="116"/>
      <c r="F546" s="118"/>
      <c r="G546" s="119"/>
      <c r="H546" s="119"/>
      <c r="I546" s="119"/>
      <c r="J546" s="116"/>
      <c r="K546" s="116"/>
      <c r="L546" s="116"/>
      <c r="M546" s="116"/>
      <c r="N546" s="116"/>
      <c r="O546" s="118"/>
      <c r="P546" s="129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spans="1:26" ht="17.25" customHeight="1">
      <c r="A547" s="3"/>
      <c r="B547" s="116"/>
      <c r="C547" s="116"/>
      <c r="D547" s="116"/>
      <c r="E547" s="116"/>
      <c r="F547" s="118"/>
      <c r="G547" s="119"/>
      <c r="H547" s="119"/>
      <c r="I547" s="119"/>
      <c r="J547" s="116"/>
      <c r="K547" s="116"/>
      <c r="L547" s="116"/>
      <c r="M547" s="116"/>
      <c r="N547" s="116"/>
      <c r="O547" s="118"/>
      <c r="P547" s="129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spans="1:26" ht="17.25" customHeight="1">
      <c r="A548" s="3"/>
      <c r="B548" s="116"/>
      <c r="C548" s="116"/>
      <c r="D548" s="116"/>
      <c r="E548" s="116"/>
      <c r="F548" s="118"/>
      <c r="G548" s="119"/>
      <c r="H548" s="119"/>
      <c r="I548" s="119"/>
      <c r="J548" s="116"/>
      <c r="K548" s="116"/>
      <c r="L548" s="116"/>
      <c r="M548" s="116"/>
      <c r="N548" s="116"/>
      <c r="O548" s="118"/>
      <c r="P548" s="129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spans="1:26" ht="17.25" customHeight="1">
      <c r="A549" s="3"/>
      <c r="B549" s="116"/>
      <c r="C549" s="116"/>
      <c r="D549" s="116"/>
      <c r="E549" s="116"/>
      <c r="F549" s="118"/>
      <c r="G549" s="119"/>
      <c r="H549" s="119"/>
      <c r="I549" s="119"/>
      <c r="J549" s="116"/>
      <c r="K549" s="116"/>
      <c r="L549" s="116"/>
      <c r="M549" s="116"/>
      <c r="N549" s="116"/>
      <c r="O549" s="118"/>
      <c r="P549" s="129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spans="1:26" ht="17.25" customHeight="1">
      <c r="A550" s="3"/>
      <c r="B550" s="116"/>
      <c r="C550" s="116"/>
      <c r="D550" s="116"/>
      <c r="E550" s="116"/>
      <c r="F550" s="118"/>
      <c r="G550" s="119"/>
      <c r="H550" s="119"/>
      <c r="I550" s="119"/>
      <c r="J550" s="116"/>
      <c r="K550" s="116"/>
      <c r="L550" s="116"/>
      <c r="M550" s="116"/>
      <c r="N550" s="116"/>
      <c r="O550" s="118"/>
      <c r="P550" s="129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spans="1:26" ht="17.25" customHeight="1">
      <c r="A551" s="3"/>
      <c r="B551" s="116"/>
      <c r="C551" s="116"/>
      <c r="D551" s="116"/>
      <c r="E551" s="116"/>
      <c r="F551" s="118"/>
      <c r="G551" s="119"/>
      <c r="H551" s="119"/>
      <c r="I551" s="119"/>
      <c r="J551" s="116"/>
      <c r="K551" s="116"/>
      <c r="L551" s="116"/>
      <c r="M551" s="116"/>
      <c r="N551" s="116"/>
      <c r="O551" s="118"/>
      <c r="P551" s="129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spans="1:26" ht="17.25" customHeight="1">
      <c r="A552" s="3"/>
      <c r="B552" s="116"/>
      <c r="C552" s="116"/>
      <c r="D552" s="116"/>
      <c r="E552" s="116"/>
      <c r="F552" s="118"/>
      <c r="G552" s="119"/>
      <c r="H552" s="119"/>
      <c r="I552" s="119"/>
      <c r="J552" s="116"/>
      <c r="K552" s="116"/>
      <c r="L552" s="116"/>
      <c r="M552" s="116"/>
      <c r="N552" s="116"/>
      <c r="O552" s="118"/>
      <c r="P552" s="129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spans="1:26" ht="17.25" customHeight="1">
      <c r="A553" s="3"/>
      <c r="B553" s="116"/>
      <c r="C553" s="116"/>
      <c r="D553" s="116"/>
      <c r="E553" s="116"/>
      <c r="F553" s="118"/>
      <c r="G553" s="119"/>
      <c r="H553" s="119"/>
      <c r="I553" s="119"/>
      <c r="J553" s="116"/>
      <c r="K553" s="116"/>
      <c r="L553" s="116"/>
      <c r="M553" s="116"/>
      <c r="N553" s="116"/>
      <c r="O553" s="118"/>
      <c r="P553" s="129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spans="1:26" ht="17.25" customHeight="1">
      <c r="A554" s="3"/>
      <c r="B554" s="116"/>
      <c r="C554" s="116"/>
      <c r="D554" s="116"/>
      <c r="E554" s="116"/>
      <c r="F554" s="118"/>
      <c r="G554" s="119"/>
      <c r="H554" s="119"/>
      <c r="I554" s="119"/>
      <c r="J554" s="116"/>
      <c r="K554" s="116"/>
      <c r="L554" s="116"/>
      <c r="M554" s="116"/>
      <c r="N554" s="116"/>
      <c r="O554" s="118"/>
      <c r="P554" s="129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spans="1:26" ht="17.25" customHeight="1">
      <c r="A555" s="3"/>
      <c r="B555" s="116"/>
      <c r="C555" s="116"/>
      <c r="D555" s="116"/>
      <c r="E555" s="116"/>
      <c r="F555" s="118"/>
      <c r="G555" s="119"/>
      <c r="H555" s="119"/>
      <c r="I555" s="119"/>
      <c r="J555" s="116"/>
      <c r="K555" s="116"/>
      <c r="L555" s="116"/>
      <c r="M555" s="116"/>
      <c r="N555" s="116"/>
      <c r="O555" s="118"/>
      <c r="P555" s="129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spans="1:26" ht="17.25" customHeight="1">
      <c r="A556" s="3"/>
      <c r="B556" s="116"/>
      <c r="C556" s="116"/>
      <c r="D556" s="116"/>
      <c r="E556" s="116"/>
      <c r="F556" s="118"/>
      <c r="G556" s="119"/>
      <c r="H556" s="119"/>
      <c r="I556" s="119"/>
      <c r="J556" s="116"/>
      <c r="K556" s="116"/>
      <c r="L556" s="116"/>
      <c r="M556" s="116"/>
      <c r="N556" s="116"/>
      <c r="O556" s="118"/>
      <c r="P556" s="129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spans="1:26" ht="17.25" customHeight="1">
      <c r="A557" s="3"/>
      <c r="B557" s="116"/>
      <c r="C557" s="116"/>
      <c r="D557" s="116"/>
      <c r="E557" s="116"/>
      <c r="F557" s="118"/>
      <c r="G557" s="119"/>
      <c r="H557" s="119"/>
      <c r="I557" s="119"/>
      <c r="J557" s="116"/>
      <c r="K557" s="116"/>
      <c r="L557" s="116"/>
      <c r="M557" s="116"/>
      <c r="N557" s="116"/>
      <c r="O557" s="118"/>
      <c r="P557" s="129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spans="1:26" ht="17.25" customHeight="1">
      <c r="A558" s="3"/>
      <c r="B558" s="116"/>
      <c r="C558" s="116"/>
      <c r="D558" s="116"/>
      <c r="E558" s="116"/>
      <c r="F558" s="118"/>
      <c r="G558" s="119"/>
      <c r="H558" s="119"/>
      <c r="I558" s="119"/>
      <c r="J558" s="116"/>
      <c r="K558" s="116"/>
      <c r="L558" s="116"/>
      <c r="M558" s="116"/>
      <c r="N558" s="116"/>
      <c r="O558" s="118"/>
      <c r="P558" s="129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spans="1:26" ht="17.25" customHeight="1">
      <c r="A559" s="3"/>
      <c r="B559" s="116"/>
      <c r="C559" s="116"/>
      <c r="D559" s="116"/>
      <c r="E559" s="116"/>
      <c r="F559" s="118"/>
      <c r="G559" s="119"/>
      <c r="H559" s="119"/>
      <c r="I559" s="119"/>
      <c r="J559" s="116"/>
      <c r="K559" s="116"/>
      <c r="L559" s="116"/>
      <c r="M559" s="116"/>
      <c r="N559" s="116"/>
      <c r="O559" s="118"/>
      <c r="P559" s="129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spans="1:26" ht="17.25" customHeight="1">
      <c r="A560" s="3"/>
      <c r="B560" s="116"/>
      <c r="C560" s="116"/>
      <c r="D560" s="116"/>
      <c r="E560" s="116"/>
      <c r="F560" s="118"/>
      <c r="G560" s="119"/>
      <c r="H560" s="119"/>
      <c r="I560" s="119"/>
      <c r="J560" s="116"/>
      <c r="K560" s="116"/>
      <c r="L560" s="116"/>
      <c r="M560" s="116"/>
      <c r="N560" s="116"/>
      <c r="O560" s="118"/>
      <c r="P560" s="129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spans="1:26" ht="17.25" customHeight="1">
      <c r="A561" s="3"/>
      <c r="B561" s="116"/>
      <c r="C561" s="116"/>
      <c r="D561" s="116"/>
      <c r="E561" s="116"/>
      <c r="F561" s="118"/>
      <c r="G561" s="119"/>
      <c r="H561" s="119"/>
      <c r="I561" s="119"/>
      <c r="J561" s="116"/>
      <c r="K561" s="116"/>
      <c r="L561" s="116"/>
      <c r="M561" s="116"/>
      <c r="N561" s="116"/>
      <c r="O561" s="118"/>
      <c r="P561" s="129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spans="1:26" ht="17.25" customHeight="1">
      <c r="A562" s="3"/>
      <c r="B562" s="116"/>
      <c r="C562" s="116"/>
      <c r="D562" s="116"/>
      <c r="E562" s="116"/>
      <c r="F562" s="118"/>
      <c r="G562" s="119"/>
      <c r="H562" s="119"/>
      <c r="I562" s="119"/>
      <c r="J562" s="116"/>
      <c r="K562" s="116"/>
      <c r="L562" s="116"/>
      <c r="M562" s="116"/>
      <c r="N562" s="116"/>
      <c r="O562" s="118"/>
      <c r="P562" s="129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spans="1:26" ht="17.25" customHeight="1">
      <c r="A563" s="3"/>
      <c r="B563" s="116"/>
      <c r="C563" s="116"/>
      <c r="D563" s="116"/>
      <c r="E563" s="116"/>
      <c r="F563" s="118"/>
      <c r="G563" s="119"/>
      <c r="H563" s="119"/>
      <c r="I563" s="119"/>
      <c r="J563" s="116"/>
      <c r="K563" s="116"/>
      <c r="L563" s="116"/>
      <c r="M563" s="116"/>
      <c r="N563" s="116"/>
      <c r="O563" s="118"/>
      <c r="P563" s="129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spans="1:26" ht="17.25" customHeight="1">
      <c r="A564" s="3"/>
      <c r="B564" s="116"/>
      <c r="C564" s="116"/>
      <c r="D564" s="116"/>
      <c r="E564" s="116"/>
      <c r="F564" s="118"/>
      <c r="G564" s="119"/>
      <c r="H564" s="119"/>
      <c r="I564" s="119"/>
      <c r="J564" s="116"/>
      <c r="K564" s="116"/>
      <c r="L564" s="116"/>
      <c r="M564" s="116"/>
      <c r="N564" s="116"/>
      <c r="O564" s="118"/>
      <c r="P564" s="129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spans="1:26" ht="17.25" customHeight="1">
      <c r="A565" s="3"/>
      <c r="B565" s="116"/>
      <c r="C565" s="116"/>
      <c r="D565" s="116"/>
      <c r="E565" s="116"/>
      <c r="F565" s="118"/>
      <c r="G565" s="119"/>
      <c r="H565" s="119"/>
      <c r="I565" s="119"/>
      <c r="J565" s="116"/>
      <c r="K565" s="116"/>
      <c r="L565" s="116"/>
      <c r="M565" s="116"/>
      <c r="N565" s="116"/>
      <c r="O565" s="118"/>
      <c r="P565" s="129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spans="1:26" ht="17.25" customHeight="1">
      <c r="A566" s="3"/>
      <c r="B566" s="116"/>
      <c r="C566" s="116"/>
      <c r="D566" s="116"/>
      <c r="E566" s="116"/>
      <c r="F566" s="118"/>
      <c r="G566" s="119"/>
      <c r="H566" s="119"/>
      <c r="I566" s="119"/>
      <c r="J566" s="116"/>
      <c r="K566" s="116"/>
      <c r="L566" s="116"/>
      <c r="M566" s="116"/>
      <c r="N566" s="116"/>
      <c r="O566" s="118"/>
      <c r="P566" s="129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spans="1:26" ht="17.25" customHeight="1">
      <c r="A567" s="3"/>
      <c r="B567" s="116"/>
      <c r="C567" s="116"/>
      <c r="D567" s="116"/>
      <c r="E567" s="116"/>
      <c r="F567" s="118"/>
      <c r="G567" s="119"/>
      <c r="H567" s="119"/>
      <c r="I567" s="119"/>
      <c r="J567" s="116"/>
      <c r="K567" s="116"/>
      <c r="L567" s="116"/>
      <c r="M567" s="116"/>
      <c r="N567" s="116"/>
      <c r="O567" s="118"/>
      <c r="P567" s="129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spans="1:26" ht="17.25" customHeight="1">
      <c r="A568" s="3"/>
      <c r="B568" s="116"/>
      <c r="C568" s="116"/>
      <c r="D568" s="116"/>
      <c r="E568" s="116"/>
      <c r="F568" s="118"/>
      <c r="G568" s="119"/>
      <c r="H568" s="119"/>
      <c r="I568" s="119"/>
      <c r="J568" s="116"/>
      <c r="K568" s="116"/>
      <c r="L568" s="116"/>
      <c r="M568" s="116"/>
      <c r="N568" s="116"/>
      <c r="O568" s="118"/>
      <c r="P568" s="129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spans="1:26" ht="17.25" customHeight="1">
      <c r="A569" s="3"/>
      <c r="B569" s="116"/>
      <c r="C569" s="116"/>
      <c r="D569" s="116"/>
      <c r="E569" s="116"/>
      <c r="F569" s="118"/>
      <c r="G569" s="119"/>
      <c r="H569" s="119"/>
      <c r="I569" s="119"/>
      <c r="J569" s="116"/>
      <c r="K569" s="116"/>
      <c r="L569" s="116"/>
      <c r="M569" s="116"/>
      <c r="N569" s="116"/>
      <c r="O569" s="118"/>
      <c r="P569" s="129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spans="1:26" ht="17.25" customHeight="1">
      <c r="A570" s="3"/>
      <c r="B570" s="116"/>
      <c r="C570" s="116"/>
      <c r="D570" s="116"/>
      <c r="E570" s="116"/>
      <c r="F570" s="118"/>
      <c r="G570" s="119"/>
      <c r="H570" s="119"/>
      <c r="I570" s="119"/>
      <c r="J570" s="116"/>
      <c r="K570" s="116"/>
      <c r="L570" s="116"/>
      <c r="M570" s="116"/>
      <c r="N570" s="116"/>
      <c r="O570" s="118"/>
      <c r="P570" s="129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spans="1:26" ht="17.25" customHeight="1">
      <c r="A571" s="3"/>
      <c r="B571" s="116"/>
      <c r="C571" s="116"/>
      <c r="D571" s="116"/>
      <c r="E571" s="116"/>
      <c r="F571" s="118"/>
      <c r="G571" s="119"/>
      <c r="H571" s="119"/>
      <c r="I571" s="119"/>
      <c r="J571" s="116"/>
      <c r="K571" s="116"/>
      <c r="L571" s="116"/>
      <c r="M571" s="116"/>
      <c r="N571" s="116"/>
      <c r="O571" s="118"/>
      <c r="P571" s="129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spans="1:26" ht="17.25" customHeight="1">
      <c r="A572" s="3"/>
      <c r="B572" s="116"/>
      <c r="C572" s="116"/>
      <c r="D572" s="116"/>
      <c r="E572" s="116"/>
      <c r="F572" s="118"/>
      <c r="G572" s="119"/>
      <c r="H572" s="119"/>
      <c r="I572" s="119"/>
      <c r="J572" s="116"/>
      <c r="K572" s="116"/>
      <c r="L572" s="116"/>
      <c r="M572" s="116"/>
      <c r="N572" s="116"/>
      <c r="O572" s="118"/>
      <c r="P572" s="129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spans="1:26" ht="17.25" customHeight="1">
      <c r="A573" s="3"/>
      <c r="B573" s="116"/>
      <c r="C573" s="116"/>
      <c r="D573" s="116"/>
      <c r="E573" s="116"/>
      <c r="F573" s="118"/>
      <c r="G573" s="119"/>
      <c r="H573" s="119"/>
      <c r="I573" s="119"/>
      <c r="J573" s="116"/>
      <c r="K573" s="116"/>
      <c r="L573" s="116"/>
      <c r="M573" s="116"/>
      <c r="N573" s="116"/>
      <c r="O573" s="118"/>
      <c r="P573" s="129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spans="1:26" ht="17.25" customHeight="1">
      <c r="A574" s="3"/>
      <c r="B574" s="116"/>
      <c r="C574" s="116"/>
      <c r="D574" s="116"/>
      <c r="E574" s="116"/>
      <c r="F574" s="118"/>
      <c r="G574" s="119"/>
      <c r="H574" s="119"/>
      <c r="I574" s="119"/>
      <c r="J574" s="116"/>
      <c r="K574" s="116"/>
      <c r="L574" s="116"/>
      <c r="M574" s="116"/>
      <c r="N574" s="116"/>
      <c r="O574" s="118"/>
      <c r="P574" s="129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spans="1:26" ht="17.25" customHeight="1">
      <c r="A575" s="3"/>
      <c r="B575" s="116"/>
      <c r="C575" s="116"/>
      <c r="D575" s="116"/>
      <c r="E575" s="116"/>
      <c r="F575" s="118"/>
      <c r="G575" s="119"/>
      <c r="H575" s="119"/>
      <c r="I575" s="119"/>
      <c r="J575" s="116"/>
      <c r="K575" s="116"/>
      <c r="L575" s="116"/>
      <c r="M575" s="116"/>
      <c r="N575" s="116"/>
      <c r="O575" s="118"/>
      <c r="P575" s="129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spans="1:26" ht="17.25" customHeight="1">
      <c r="A576" s="3"/>
      <c r="B576" s="116"/>
      <c r="C576" s="116"/>
      <c r="D576" s="116"/>
      <c r="E576" s="116"/>
      <c r="F576" s="118"/>
      <c r="G576" s="119"/>
      <c r="H576" s="119"/>
      <c r="I576" s="119"/>
      <c r="J576" s="116"/>
      <c r="K576" s="116"/>
      <c r="L576" s="116"/>
      <c r="M576" s="116"/>
      <c r="N576" s="116"/>
      <c r="O576" s="118"/>
      <c r="P576" s="129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spans="1:26" ht="17.25" customHeight="1">
      <c r="A577" s="3"/>
      <c r="B577" s="116"/>
      <c r="C577" s="116"/>
      <c r="D577" s="116"/>
      <c r="E577" s="116"/>
      <c r="F577" s="118"/>
      <c r="G577" s="119"/>
      <c r="H577" s="119"/>
      <c r="I577" s="119"/>
      <c r="J577" s="116"/>
      <c r="K577" s="116"/>
      <c r="L577" s="116"/>
      <c r="M577" s="116"/>
      <c r="N577" s="116"/>
      <c r="O577" s="118"/>
      <c r="P577" s="129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spans="1:26" ht="17.25" customHeight="1">
      <c r="A578" s="3"/>
      <c r="B578" s="116"/>
      <c r="C578" s="116"/>
      <c r="D578" s="116"/>
      <c r="E578" s="116"/>
      <c r="F578" s="118"/>
      <c r="G578" s="119"/>
      <c r="H578" s="119"/>
      <c r="I578" s="119"/>
      <c r="J578" s="116"/>
      <c r="K578" s="116"/>
      <c r="L578" s="116"/>
      <c r="M578" s="116"/>
      <c r="N578" s="116"/>
      <c r="O578" s="118"/>
      <c r="P578" s="129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spans="1:26" ht="17.25" customHeight="1">
      <c r="A579" s="3"/>
      <c r="B579" s="116"/>
      <c r="C579" s="116"/>
      <c r="D579" s="116"/>
      <c r="E579" s="116"/>
      <c r="F579" s="118"/>
      <c r="G579" s="119"/>
      <c r="H579" s="119"/>
      <c r="I579" s="119"/>
      <c r="J579" s="116"/>
      <c r="K579" s="116"/>
      <c r="L579" s="116"/>
      <c r="M579" s="116"/>
      <c r="N579" s="116"/>
      <c r="O579" s="118"/>
      <c r="P579" s="129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spans="1:26" ht="17.25" customHeight="1">
      <c r="A580" s="3"/>
      <c r="B580" s="116"/>
      <c r="C580" s="116"/>
      <c r="D580" s="116"/>
      <c r="E580" s="116"/>
      <c r="F580" s="118"/>
      <c r="G580" s="119"/>
      <c r="H580" s="119"/>
      <c r="I580" s="119"/>
      <c r="J580" s="116"/>
      <c r="K580" s="116"/>
      <c r="L580" s="116"/>
      <c r="M580" s="116"/>
      <c r="N580" s="116"/>
      <c r="O580" s="118"/>
      <c r="P580" s="129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spans="1:26" ht="17.25" customHeight="1">
      <c r="A581" s="3"/>
      <c r="B581" s="116"/>
      <c r="C581" s="116"/>
      <c r="D581" s="116"/>
      <c r="E581" s="116"/>
      <c r="F581" s="118"/>
      <c r="G581" s="119"/>
      <c r="H581" s="119"/>
      <c r="I581" s="119"/>
      <c r="J581" s="116"/>
      <c r="K581" s="116"/>
      <c r="L581" s="116"/>
      <c r="M581" s="116"/>
      <c r="N581" s="116"/>
      <c r="O581" s="118"/>
      <c r="P581" s="129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spans="1:26" ht="17.25" customHeight="1">
      <c r="A582" s="3"/>
      <c r="B582" s="116"/>
      <c r="C582" s="116"/>
      <c r="D582" s="116"/>
      <c r="E582" s="116"/>
      <c r="F582" s="118"/>
      <c r="G582" s="119"/>
      <c r="H582" s="119"/>
      <c r="I582" s="119"/>
      <c r="J582" s="116"/>
      <c r="K582" s="116"/>
      <c r="L582" s="116"/>
      <c r="M582" s="116"/>
      <c r="N582" s="116"/>
      <c r="O582" s="118"/>
      <c r="P582" s="129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spans="1:26" ht="17.25" customHeight="1">
      <c r="A583" s="3"/>
      <c r="B583" s="116"/>
      <c r="C583" s="116"/>
      <c r="D583" s="116"/>
      <c r="E583" s="116"/>
      <c r="F583" s="118"/>
      <c r="G583" s="119"/>
      <c r="H583" s="119"/>
      <c r="I583" s="119"/>
      <c r="J583" s="116"/>
      <c r="K583" s="116"/>
      <c r="L583" s="116"/>
      <c r="M583" s="116"/>
      <c r="N583" s="116"/>
      <c r="O583" s="118"/>
      <c r="P583" s="129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spans="1:26" ht="17.25" customHeight="1">
      <c r="A584" s="3"/>
      <c r="B584" s="116"/>
      <c r="C584" s="116"/>
      <c r="D584" s="116"/>
      <c r="E584" s="116"/>
      <c r="F584" s="118"/>
      <c r="G584" s="119"/>
      <c r="H584" s="119"/>
      <c r="I584" s="119"/>
      <c r="J584" s="116"/>
      <c r="K584" s="116"/>
      <c r="L584" s="116"/>
      <c r="M584" s="116"/>
      <c r="N584" s="116"/>
      <c r="O584" s="118"/>
      <c r="P584" s="129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spans="1:26" ht="17.25" customHeight="1">
      <c r="A585" s="3"/>
      <c r="B585" s="116"/>
      <c r="C585" s="116"/>
      <c r="D585" s="116"/>
      <c r="E585" s="116"/>
      <c r="F585" s="118"/>
      <c r="G585" s="119"/>
      <c r="H585" s="119"/>
      <c r="I585" s="119"/>
      <c r="J585" s="116"/>
      <c r="K585" s="116"/>
      <c r="L585" s="116"/>
      <c r="M585" s="116"/>
      <c r="N585" s="116"/>
      <c r="O585" s="118"/>
      <c r="P585" s="129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spans="1:26" ht="17.25" customHeight="1">
      <c r="A586" s="3"/>
      <c r="B586" s="116"/>
      <c r="C586" s="116"/>
      <c r="D586" s="116"/>
      <c r="E586" s="116"/>
      <c r="F586" s="118"/>
      <c r="G586" s="119"/>
      <c r="H586" s="119"/>
      <c r="I586" s="119"/>
      <c r="J586" s="116"/>
      <c r="K586" s="116"/>
      <c r="L586" s="116"/>
      <c r="M586" s="116"/>
      <c r="N586" s="116"/>
      <c r="O586" s="118"/>
      <c r="P586" s="129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spans="1:26" ht="17.25" customHeight="1">
      <c r="A587" s="3"/>
      <c r="B587" s="116"/>
      <c r="C587" s="116"/>
      <c r="D587" s="116"/>
      <c r="E587" s="116"/>
      <c r="F587" s="118"/>
      <c r="G587" s="119"/>
      <c r="H587" s="119"/>
      <c r="I587" s="119"/>
      <c r="J587" s="116"/>
      <c r="K587" s="116"/>
      <c r="L587" s="116"/>
      <c r="M587" s="116"/>
      <c r="N587" s="116"/>
      <c r="O587" s="118"/>
      <c r="P587" s="129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spans="1:26" ht="17.25" customHeight="1">
      <c r="A588" s="3"/>
      <c r="B588" s="116"/>
      <c r="C588" s="116"/>
      <c r="D588" s="116"/>
      <c r="E588" s="116"/>
      <c r="F588" s="118"/>
      <c r="G588" s="119"/>
      <c r="H588" s="119"/>
      <c r="I588" s="119"/>
      <c r="J588" s="116"/>
      <c r="K588" s="116"/>
      <c r="L588" s="116"/>
      <c r="M588" s="116"/>
      <c r="N588" s="116"/>
      <c r="O588" s="118"/>
      <c r="P588" s="129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spans="1:26" ht="17.25" customHeight="1">
      <c r="A589" s="3"/>
      <c r="B589" s="116"/>
      <c r="C589" s="116"/>
      <c r="D589" s="116"/>
      <c r="E589" s="116"/>
      <c r="F589" s="118"/>
      <c r="G589" s="119"/>
      <c r="H589" s="119"/>
      <c r="I589" s="119"/>
      <c r="J589" s="116"/>
      <c r="K589" s="116"/>
      <c r="L589" s="116"/>
      <c r="M589" s="116"/>
      <c r="N589" s="116"/>
      <c r="O589" s="118"/>
      <c r="P589" s="129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spans="1:26" ht="17.25" customHeight="1">
      <c r="A590" s="3"/>
      <c r="B590" s="116"/>
      <c r="C590" s="116"/>
      <c r="D590" s="116"/>
      <c r="E590" s="116"/>
      <c r="F590" s="118"/>
      <c r="G590" s="119"/>
      <c r="H590" s="119"/>
      <c r="I590" s="119"/>
      <c r="J590" s="116"/>
      <c r="K590" s="116"/>
      <c r="L590" s="116"/>
      <c r="M590" s="116"/>
      <c r="N590" s="116"/>
      <c r="O590" s="118"/>
      <c r="P590" s="129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spans="1:26" ht="17.25" customHeight="1">
      <c r="A591" s="3"/>
      <c r="B591" s="116"/>
      <c r="C591" s="116"/>
      <c r="D591" s="116"/>
      <c r="E591" s="116"/>
      <c r="F591" s="118"/>
      <c r="G591" s="119"/>
      <c r="H591" s="119"/>
      <c r="I591" s="119"/>
      <c r="J591" s="116"/>
      <c r="K591" s="116"/>
      <c r="L591" s="116"/>
      <c r="M591" s="116"/>
      <c r="N591" s="116"/>
      <c r="O591" s="118"/>
      <c r="P591" s="129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spans="1:26" ht="17.25" customHeight="1">
      <c r="A592" s="3"/>
      <c r="B592" s="116"/>
      <c r="C592" s="116"/>
      <c r="D592" s="116"/>
      <c r="E592" s="116"/>
      <c r="F592" s="118"/>
      <c r="G592" s="119"/>
      <c r="H592" s="119"/>
      <c r="I592" s="119"/>
      <c r="J592" s="116"/>
      <c r="K592" s="116"/>
      <c r="L592" s="116"/>
      <c r="M592" s="116"/>
      <c r="N592" s="116"/>
      <c r="O592" s="118"/>
      <c r="P592" s="129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spans="1:26" ht="17.25" customHeight="1">
      <c r="A593" s="3"/>
      <c r="B593" s="116"/>
      <c r="C593" s="116"/>
      <c r="D593" s="116"/>
      <c r="E593" s="116"/>
      <c r="F593" s="118"/>
      <c r="G593" s="119"/>
      <c r="H593" s="119"/>
      <c r="I593" s="119"/>
      <c r="J593" s="116"/>
      <c r="K593" s="116"/>
      <c r="L593" s="116"/>
      <c r="M593" s="116"/>
      <c r="N593" s="116"/>
      <c r="O593" s="118"/>
      <c r="P593" s="129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spans="1:26" ht="17.25" customHeight="1">
      <c r="A594" s="3"/>
      <c r="B594" s="116"/>
      <c r="C594" s="116"/>
      <c r="D594" s="116"/>
      <c r="E594" s="116"/>
      <c r="F594" s="118"/>
      <c r="G594" s="119"/>
      <c r="H594" s="119"/>
      <c r="I594" s="119"/>
      <c r="J594" s="116"/>
      <c r="K594" s="116"/>
      <c r="L594" s="116"/>
      <c r="M594" s="116"/>
      <c r="N594" s="116"/>
      <c r="O594" s="118"/>
      <c r="P594" s="129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spans="1:26" ht="17.25" customHeight="1">
      <c r="A595" s="3"/>
      <c r="B595" s="116"/>
      <c r="C595" s="116"/>
      <c r="D595" s="116"/>
      <c r="E595" s="116"/>
      <c r="F595" s="118"/>
      <c r="G595" s="119"/>
      <c r="H595" s="119"/>
      <c r="I595" s="119"/>
      <c r="J595" s="116"/>
      <c r="K595" s="116"/>
      <c r="L595" s="116"/>
      <c r="M595" s="116"/>
      <c r="N595" s="116"/>
      <c r="O595" s="118"/>
      <c r="P595" s="129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spans="1:26" ht="17.25" customHeight="1">
      <c r="A596" s="3"/>
      <c r="B596" s="116"/>
      <c r="C596" s="116"/>
      <c r="D596" s="116"/>
      <c r="E596" s="116"/>
      <c r="F596" s="118"/>
      <c r="G596" s="119"/>
      <c r="H596" s="119"/>
      <c r="I596" s="119"/>
      <c r="J596" s="116"/>
      <c r="K596" s="116"/>
      <c r="L596" s="116"/>
      <c r="M596" s="116"/>
      <c r="N596" s="116"/>
      <c r="O596" s="118"/>
      <c r="P596" s="129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spans="1:26" ht="17.25" customHeight="1">
      <c r="A597" s="3"/>
      <c r="B597" s="116"/>
      <c r="C597" s="116"/>
      <c r="D597" s="116"/>
      <c r="E597" s="116"/>
      <c r="F597" s="118"/>
      <c r="G597" s="119"/>
      <c r="H597" s="119"/>
      <c r="I597" s="119"/>
      <c r="J597" s="116"/>
      <c r="K597" s="116"/>
      <c r="L597" s="116"/>
      <c r="M597" s="116"/>
      <c r="N597" s="116"/>
      <c r="O597" s="118"/>
      <c r="P597" s="129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spans="1:26" ht="17.25" customHeight="1">
      <c r="A598" s="3"/>
      <c r="B598" s="116"/>
      <c r="C598" s="116"/>
      <c r="D598" s="116"/>
      <c r="E598" s="116"/>
      <c r="F598" s="118"/>
      <c r="G598" s="119"/>
      <c r="H598" s="119"/>
      <c r="I598" s="119"/>
      <c r="J598" s="116"/>
      <c r="K598" s="116"/>
      <c r="L598" s="116"/>
      <c r="M598" s="116"/>
      <c r="N598" s="116"/>
      <c r="O598" s="118"/>
      <c r="P598" s="129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spans="1:26" ht="17.25" customHeight="1">
      <c r="A599" s="3"/>
      <c r="B599" s="116"/>
      <c r="C599" s="116"/>
      <c r="D599" s="116"/>
      <c r="E599" s="116"/>
      <c r="F599" s="118"/>
      <c r="G599" s="119"/>
      <c r="H599" s="119"/>
      <c r="I599" s="119"/>
      <c r="J599" s="116"/>
      <c r="K599" s="116"/>
      <c r="L599" s="116"/>
      <c r="M599" s="116"/>
      <c r="N599" s="116"/>
      <c r="O599" s="118"/>
      <c r="P599" s="129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spans="1:26" ht="17.25" customHeight="1">
      <c r="A600" s="3"/>
      <c r="B600" s="116"/>
      <c r="C600" s="116"/>
      <c r="D600" s="116"/>
      <c r="E600" s="116"/>
      <c r="F600" s="118"/>
      <c r="G600" s="119"/>
      <c r="H600" s="119"/>
      <c r="I600" s="119"/>
      <c r="J600" s="116"/>
      <c r="K600" s="116"/>
      <c r="L600" s="116"/>
      <c r="M600" s="116"/>
      <c r="N600" s="116"/>
      <c r="O600" s="118"/>
      <c r="P600" s="129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spans="1:26" ht="17.25" customHeight="1">
      <c r="A601" s="3"/>
      <c r="B601" s="116"/>
      <c r="C601" s="116"/>
      <c r="D601" s="116"/>
      <c r="E601" s="116"/>
      <c r="F601" s="118"/>
      <c r="G601" s="119"/>
      <c r="H601" s="119"/>
      <c r="I601" s="119"/>
      <c r="J601" s="116"/>
      <c r="K601" s="116"/>
      <c r="L601" s="116"/>
      <c r="M601" s="116"/>
      <c r="N601" s="116"/>
      <c r="O601" s="118"/>
      <c r="P601" s="129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spans="1:26" ht="17.25" customHeight="1">
      <c r="A602" s="3"/>
      <c r="B602" s="116"/>
      <c r="C602" s="116"/>
      <c r="D602" s="116"/>
      <c r="E602" s="116"/>
      <c r="F602" s="118"/>
      <c r="G602" s="119"/>
      <c r="H602" s="119"/>
      <c r="I602" s="119"/>
      <c r="J602" s="116"/>
      <c r="K602" s="116"/>
      <c r="L602" s="116"/>
      <c r="M602" s="116"/>
      <c r="N602" s="116"/>
      <c r="O602" s="118"/>
      <c r="P602" s="129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spans="1:26" ht="17.25" customHeight="1">
      <c r="A603" s="3"/>
      <c r="B603" s="116"/>
      <c r="C603" s="116"/>
      <c r="D603" s="116"/>
      <c r="E603" s="116"/>
      <c r="F603" s="118"/>
      <c r="G603" s="119"/>
      <c r="H603" s="119"/>
      <c r="I603" s="119"/>
      <c r="J603" s="116"/>
      <c r="K603" s="116"/>
      <c r="L603" s="116"/>
      <c r="M603" s="116"/>
      <c r="N603" s="116"/>
      <c r="O603" s="118"/>
      <c r="P603" s="129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spans="1:26" ht="17.25" customHeight="1">
      <c r="A604" s="3"/>
      <c r="B604" s="116"/>
      <c r="C604" s="116"/>
      <c r="D604" s="116"/>
      <c r="E604" s="116"/>
      <c r="F604" s="118"/>
      <c r="G604" s="119"/>
      <c r="H604" s="119"/>
      <c r="I604" s="119"/>
      <c r="J604" s="116"/>
      <c r="K604" s="116"/>
      <c r="L604" s="116"/>
      <c r="M604" s="116"/>
      <c r="N604" s="116"/>
      <c r="O604" s="118"/>
      <c r="P604" s="129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spans="1:26" ht="17.25" customHeight="1">
      <c r="A605" s="3"/>
      <c r="B605" s="116"/>
      <c r="C605" s="116"/>
      <c r="D605" s="116"/>
      <c r="E605" s="116"/>
      <c r="F605" s="118"/>
      <c r="G605" s="119"/>
      <c r="H605" s="119"/>
      <c r="I605" s="119"/>
      <c r="J605" s="116"/>
      <c r="K605" s="116"/>
      <c r="L605" s="116"/>
      <c r="M605" s="116"/>
      <c r="N605" s="116"/>
      <c r="O605" s="118"/>
      <c r="P605" s="129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spans="1:26" ht="17.25" customHeight="1">
      <c r="A606" s="3"/>
      <c r="B606" s="116"/>
      <c r="C606" s="116"/>
      <c r="D606" s="116"/>
      <c r="E606" s="116"/>
      <c r="F606" s="118"/>
      <c r="G606" s="119"/>
      <c r="H606" s="119"/>
      <c r="I606" s="119"/>
      <c r="J606" s="116"/>
      <c r="K606" s="116"/>
      <c r="L606" s="116"/>
      <c r="M606" s="116"/>
      <c r="N606" s="116"/>
      <c r="O606" s="118"/>
      <c r="P606" s="129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spans="1:26" ht="17.25" customHeight="1">
      <c r="A607" s="3"/>
      <c r="B607" s="116"/>
      <c r="C607" s="116"/>
      <c r="D607" s="116"/>
      <c r="E607" s="116"/>
      <c r="F607" s="118"/>
      <c r="G607" s="119"/>
      <c r="H607" s="119"/>
      <c r="I607" s="119"/>
      <c r="J607" s="116"/>
      <c r="K607" s="116"/>
      <c r="L607" s="116"/>
      <c r="M607" s="116"/>
      <c r="N607" s="116"/>
      <c r="O607" s="118"/>
      <c r="P607" s="129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spans="1:26" ht="17.25" customHeight="1">
      <c r="A608" s="3"/>
      <c r="B608" s="116"/>
      <c r="C608" s="116"/>
      <c r="D608" s="116"/>
      <c r="E608" s="116"/>
      <c r="F608" s="118"/>
      <c r="G608" s="119"/>
      <c r="H608" s="119"/>
      <c r="I608" s="119"/>
      <c r="J608" s="116"/>
      <c r="K608" s="116"/>
      <c r="L608" s="116"/>
      <c r="M608" s="116"/>
      <c r="N608" s="116"/>
      <c r="O608" s="118"/>
      <c r="P608" s="129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spans="1:26" ht="17.25" customHeight="1">
      <c r="A609" s="3"/>
      <c r="B609" s="116"/>
      <c r="C609" s="116"/>
      <c r="D609" s="116"/>
      <c r="E609" s="116"/>
      <c r="F609" s="118"/>
      <c r="G609" s="119"/>
      <c r="H609" s="119"/>
      <c r="I609" s="119"/>
      <c r="J609" s="116"/>
      <c r="K609" s="116"/>
      <c r="L609" s="116"/>
      <c r="M609" s="116"/>
      <c r="N609" s="116"/>
      <c r="O609" s="118"/>
      <c r="P609" s="129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spans="1:26" ht="17.25" customHeight="1">
      <c r="A610" s="3"/>
      <c r="B610" s="116"/>
      <c r="C610" s="116"/>
      <c r="D610" s="116"/>
      <c r="E610" s="116"/>
      <c r="F610" s="118"/>
      <c r="G610" s="119"/>
      <c r="H610" s="119"/>
      <c r="I610" s="119"/>
      <c r="J610" s="116"/>
      <c r="K610" s="116"/>
      <c r="L610" s="116"/>
      <c r="M610" s="116"/>
      <c r="N610" s="116"/>
      <c r="O610" s="118"/>
      <c r="P610" s="129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spans="1:26" ht="17.25" customHeight="1">
      <c r="A611" s="3"/>
      <c r="B611" s="116"/>
      <c r="C611" s="116"/>
      <c r="D611" s="116"/>
      <c r="E611" s="116"/>
      <c r="F611" s="118"/>
      <c r="G611" s="119"/>
      <c r="H611" s="119"/>
      <c r="I611" s="119"/>
      <c r="J611" s="116"/>
      <c r="K611" s="116"/>
      <c r="L611" s="116"/>
      <c r="M611" s="116"/>
      <c r="N611" s="116"/>
      <c r="O611" s="118"/>
      <c r="P611" s="129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spans="1:26" ht="17.25" customHeight="1">
      <c r="A612" s="3"/>
      <c r="B612" s="116"/>
      <c r="C612" s="116"/>
      <c r="D612" s="116"/>
      <c r="E612" s="116"/>
      <c r="F612" s="118"/>
      <c r="G612" s="119"/>
      <c r="H612" s="119"/>
      <c r="I612" s="119"/>
      <c r="J612" s="116"/>
      <c r="K612" s="116"/>
      <c r="L612" s="116"/>
      <c r="M612" s="116"/>
      <c r="N612" s="116"/>
      <c r="O612" s="118"/>
      <c r="P612" s="129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spans="1:26" ht="17.25" customHeight="1">
      <c r="A613" s="3"/>
      <c r="B613" s="116"/>
      <c r="C613" s="116"/>
      <c r="D613" s="116"/>
      <c r="E613" s="116"/>
      <c r="F613" s="118"/>
      <c r="G613" s="119"/>
      <c r="H613" s="119"/>
      <c r="I613" s="119"/>
      <c r="J613" s="116"/>
      <c r="K613" s="116"/>
      <c r="L613" s="116"/>
      <c r="M613" s="116"/>
      <c r="N613" s="116"/>
      <c r="O613" s="118"/>
      <c r="P613" s="129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spans="1:26" ht="17.25" customHeight="1">
      <c r="A614" s="3"/>
      <c r="B614" s="116"/>
      <c r="C614" s="116"/>
      <c r="D614" s="116"/>
      <c r="E614" s="116"/>
      <c r="F614" s="118"/>
      <c r="G614" s="119"/>
      <c r="H614" s="119"/>
      <c r="I614" s="119"/>
      <c r="J614" s="116"/>
      <c r="K614" s="116"/>
      <c r="L614" s="116"/>
      <c r="M614" s="116"/>
      <c r="N614" s="116"/>
      <c r="O614" s="118"/>
      <c r="P614" s="129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spans="1:26" ht="17.25" customHeight="1">
      <c r="A615" s="3"/>
      <c r="B615" s="116"/>
      <c r="C615" s="116"/>
      <c r="D615" s="116"/>
      <c r="E615" s="116"/>
      <c r="F615" s="118"/>
      <c r="G615" s="119"/>
      <c r="H615" s="119"/>
      <c r="I615" s="119"/>
      <c r="J615" s="116"/>
      <c r="K615" s="116"/>
      <c r="L615" s="116"/>
      <c r="M615" s="116"/>
      <c r="N615" s="116"/>
      <c r="O615" s="118"/>
      <c r="P615" s="129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spans="1:26" ht="17.25" customHeight="1">
      <c r="A616" s="3"/>
      <c r="B616" s="116"/>
      <c r="C616" s="116"/>
      <c r="D616" s="116"/>
      <c r="E616" s="116"/>
      <c r="F616" s="118"/>
      <c r="G616" s="119"/>
      <c r="H616" s="119"/>
      <c r="I616" s="119"/>
      <c r="J616" s="116"/>
      <c r="K616" s="116"/>
      <c r="L616" s="116"/>
      <c r="M616" s="116"/>
      <c r="N616" s="116"/>
      <c r="O616" s="118"/>
      <c r="P616" s="129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spans="1:26" ht="17.25" customHeight="1">
      <c r="A617" s="3"/>
      <c r="B617" s="116"/>
      <c r="C617" s="116"/>
      <c r="D617" s="116"/>
      <c r="E617" s="116"/>
      <c r="F617" s="118"/>
      <c r="G617" s="119"/>
      <c r="H617" s="119"/>
      <c r="I617" s="119"/>
      <c r="J617" s="116"/>
      <c r="K617" s="116"/>
      <c r="L617" s="116"/>
      <c r="M617" s="116"/>
      <c r="N617" s="116"/>
      <c r="O617" s="118"/>
      <c r="P617" s="129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spans="1:26" ht="17.25" customHeight="1">
      <c r="A618" s="3"/>
      <c r="B618" s="116"/>
      <c r="C618" s="116"/>
      <c r="D618" s="116"/>
      <c r="E618" s="116"/>
      <c r="F618" s="118"/>
      <c r="G618" s="119"/>
      <c r="H618" s="119"/>
      <c r="I618" s="119"/>
      <c r="J618" s="116"/>
      <c r="K618" s="116"/>
      <c r="L618" s="116"/>
      <c r="M618" s="116"/>
      <c r="N618" s="116"/>
      <c r="O618" s="118"/>
      <c r="P618" s="129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spans="1:26" ht="17.25" customHeight="1">
      <c r="A619" s="3"/>
      <c r="B619" s="116"/>
      <c r="C619" s="116"/>
      <c r="D619" s="116"/>
      <c r="E619" s="116"/>
      <c r="F619" s="118"/>
      <c r="G619" s="119"/>
      <c r="H619" s="119"/>
      <c r="I619" s="119"/>
      <c r="J619" s="116"/>
      <c r="K619" s="116"/>
      <c r="L619" s="116"/>
      <c r="M619" s="116"/>
      <c r="N619" s="116"/>
      <c r="O619" s="118"/>
      <c r="P619" s="129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spans="1:26" ht="17.25" customHeight="1">
      <c r="A620" s="3"/>
      <c r="B620" s="116"/>
      <c r="C620" s="116"/>
      <c r="D620" s="116"/>
      <c r="E620" s="116"/>
      <c r="F620" s="118"/>
      <c r="G620" s="119"/>
      <c r="H620" s="119"/>
      <c r="I620" s="119"/>
      <c r="J620" s="116"/>
      <c r="K620" s="116"/>
      <c r="L620" s="116"/>
      <c r="M620" s="116"/>
      <c r="N620" s="116"/>
      <c r="O620" s="118"/>
      <c r="P620" s="129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spans="1:26" ht="17.25" customHeight="1">
      <c r="A621" s="3"/>
      <c r="B621" s="116"/>
      <c r="C621" s="116"/>
      <c r="D621" s="116"/>
      <c r="E621" s="116"/>
      <c r="F621" s="118"/>
      <c r="G621" s="119"/>
      <c r="H621" s="119"/>
      <c r="I621" s="119"/>
      <c r="J621" s="116"/>
      <c r="K621" s="116"/>
      <c r="L621" s="116"/>
      <c r="M621" s="116"/>
      <c r="N621" s="116"/>
      <c r="O621" s="118"/>
      <c r="P621" s="129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spans="1:26" ht="17.25" customHeight="1">
      <c r="A622" s="3"/>
      <c r="B622" s="116"/>
      <c r="C622" s="116"/>
      <c r="D622" s="116"/>
      <c r="E622" s="116"/>
      <c r="F622" s="118"/>
      <c r="G622" s="119"/>
      <c r="H622" s="119"/>
      <c r="I622" s="119"/>
      <c r="J622" s="116"/>
      <c r="K622" s="116"/>
      <c r="L622" s="116"/>
      <c r="M622" s="116"/>
      <c r="N622" s="116"/>
      <c r="O622" s="118"/>
      <c r="P622" s="129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spans="1:26" ht="17.25" customHeight="1">
      <c r="A623" s="3"/>
      <c r="B623" s="116"/>
      <c r="C623" s="116"/>
      <c r="D623" s="116"/>
      <c r="E623" s="116"/>
      <c r="F623" s="118"/>
      <c r="G623" s="119"/>
      <c r="H623" s="119"/>
      <c r="I623" s="119"/>
      <c r="J623" s="116"/>
      <c r="K623" s="116"/>
      <c r="L623" s="116"/>
      <c r="M623" s="116"/>
      <c r="N623" s="116"/>
      <c r="O623" s="118"/>
      <c r="P623" s="129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spans="1:26" ht="17.25" customHeight="1">
      <c r="A624" s="3"/>
      <c r="B624" s="116"/>
      <c r="C624" s="116"/>
      <c r="D624" s="116"/>
      <c r="E624" s="116"/>
      <c r="F624" s="118"/>
      <c r="G624" s="119"/>
      <c r="H624" s="119"/>
      <c r="I624" s="119"/>
      <c r="J624" s="116"/>
      <c r="K624" s="116"/>
      <c r="L624" s="116"/>
      <c r="M624" s="116"/>
      <c r="N624" s="116"/>
      <c r="O624" s="118"/>
      <c r="P624" s="129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spans="1:26" ht="17.25" customHeight="1">
      <c r="A625" s="3"/>
      <c r="B625" s="116"/>
      <c r="C625" s="116"/>
      <c r="D625" s="116"/>
      <c r="E625" s="116"/>
      <c r="F625" s="118"/>
      <c r="G625" s="119"/>
      <c r="H625" s="119"/>
      <c r="I625" s="119"/>
      <c r="J625" s="116"/>
      <c r="K625" s="116"/>
      <c r="L625" s="116"/>
      <c r="M625" s="116"/>
      <c r="N625" s="116"/>
      <c r="O625" s="118"/>
      <c r="P625" s="129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spans="1:26" ht="17.25" customHeight="1">
      <c r="A626" s="3"/>
      <c r="B626" s="116"/>
      <c r="C626" s="116"/>
      <c r="D626" s="116"/>
      <c r="E626" s="116"/>
      <c r="F626" s="118"/>
      <c r="G626" s="119"/>
      <c r="H626" s="119"/>
      <c r="I626" s="119"/>
      <c r="J626" s="116"/>
      <c r="K626" s="116"/>
      <c r="L626" s="116"/>
      <c r="M626" s="116"/>
      <c r="N626" s="116"/>
      <c r="O626" s="118"/>
      <c r="P626" s="129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spans="1:26" ht="17.25" customHeight="1">
      <c r="A627" s="3"/>
      <c r="B627" s="116"/>
      <c r="C627" s="116"/>
      <c r="D627" s="116"/>
      <c r="E627" s="116"/>
      <c r="F627" s="118"/>
      <c r="G627" s="119"/>
      <c r="H627" s="119"/>
      <c r="I627" s="119"/>
      <c r="J627" s="116"/>
      <c r="K627" s="116"/>
      <c r="L627" s="116"/>
      <c r="M627" s="116"/>
      <c r="N627" s="116"/>
      <c r="O627" s="118"/>
      <c r="P627" s="129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spans="1:26" ht="17.25" customHeight="1">
      <c r="A628" s="3"/>
      <c r="B628" s="116"/>
      <c r="C628" s="116"/>
      <c r="D628" s="116"/>
      <c r="E628" s="116"/>
      <c r="F628" s="118"/>
      <c r="G628" s="119"/>
      <c r="H628" s="119"/>
      <c r="I628" s="119"/>
      <c r="J628" s="116"/>
      <c r="K628" s="116"/>
      <c r="L628" s="116"/>
      <c r="M628" s="116"/>
      <c r="N628" s="116"/>
      <c r="O628" s="118"/>
      <c r="P628" s="129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spans="1:26" ht="17.25" customHeight="1">
      <c r="A629" s="3"/>
      <c r="B629" s="116"/>
      <c r="C629" s="116"/>
      <c r="D629" s="116"/>
      <c r="E629" s="116"/>
      <c r="F629" s="118"/>
      <c r="G629" s="119"/>
      <c r="H629" s="119"/>
      <c r="I629" s="119"/>
      <c r="J629" s="116"/>
      <c r="K629" s="116"/>
      <c r="L629" s="116"/>
      <c r="M629" s="116"/>
      <c r="N629" s="116"/>
      <c r="O629" s="118"/>
      <c r="P629" s="129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spans="1:26" ht="17.25" customHeight="1">
      <c r="A630" s="3"/>
      <c r="B630" s="116"/>
      <c r="C630" s="116"/>
      <c r="D630" s="116"/>
      <c r="E630" s="116"/>
      <c r="F630" s="118"/>
      <c r="G630" s="119"/>
      <c r="H630" s="119"/>
      <c r="I630" s="119"/>
      <c r="J630" s="116"/>
      <c r="K630" s="116"/>
      <c r="L630" s="116"/>
      <c r="M630" s="116"/>
      <c r="N630" s="116"/>
      <c r="O630" s="118"/>
      <c r="P630" s="129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spans="1:26" ht="17.25" customHeight="1">
      <c r="A631" s="3"/>
      <c r="B631" s="116"/>
      <c r="C631" s="116"/>
      <c r="D631" s="116"/>
      <c r="E631" s="116"/>
      <c r="F631" s="118"/>
      <c r="G631" s="119"/>
      <c r="H631" s="119"/>
      <c r="I631" s="119"/>
      <c r="J631" s="116"/>
      <c r="K631" s="116"/>
      <c r="L631" s="116"/>
      <c r="M631" s="116"/>
      <c r="N631" s="116"/>
      <c r="O631" s="118"/>
      <c r="P631" s="129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spans="1:26" ht="17.25" customHeight="1">
      <c r="A632" s="3"/>
      <c r="B632" s="116"/>
      <c r="C632" s="116"/>
      <c r="D632" s="116"/>
      <c r="E632" s="116"/>
      <c r="F632" s="118"/>
      <c r="G632" s="119"/>
      <c r="H632" s="119"/>
      <c r="I632" s="119"/>
      <c r="J632" s="116"/>
      <c r="K632" s="116"/>
      <c r="L632" s="116"/>
      <c r="M632" s="116"/>
      <c r="N632" s="116"/>
      <c r="O632" s="118"/>
      <c r="P632" s="129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spans="1:26" ht="17.25" customHeight="1">
      <c r="A633" s="3"/>
      <c r="B633" s="116"/>
      <c r="C633" s="116"/>
      <c r="D633" s="116"/>
      <c r="E633" s="116"/>
      <c r="F633" s="118"/>
      <c r="G633" s="119"/>
      <c r="H633" s="119"/>
      <c r="I633" s="119"/>
      <c r="J633" s="116"/>
      <c r="K633" s="116"/>
      <c r="L633" s="116"/>
      <c r="M633" s="116"/>
      <c r="N633" s="116"/>
      <c r="O633" s="118"/>
      <c r="P633" s="129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spans="1:26" ht="17.25" customHeight="1">
      <c r="A634" s="3"/>
      <c r="B634" s="116"/>
      <c r="C634" s="116"/>
      <c r="D634" s="116"/>
      <c r="E634" s="116"/>
      <c r="F634" s="118"/>
      <c r="G634" s="119"/>
      <c r="H634" s="119"/>
      <c r="I634" s="119"/>
      <c r="J634" s="116"/>
      <c r="K634" s="116"/>
      <c r="L634" s="116"/>
      <c r="M634" s="116"/>
      <c r="N634" s="116"/>
      <c r="O634" s="118"/>
      <c r="P634" s="129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spans="1:26" ht="17.25" customHeight="1">
      <c r="A635" s="3"/>
      <c r="B635" s="116"/>
      <c r="C635" s="116"/>
      <c r="D635" s="116"/>
      <c r="E635" s="116"/>
      <c r="F635" s="118"/>
      <c r="G635" s="119"/>
      <c r="H635" s="119"/>
      <c r="I635" s="119"/>
      <c r="J635" s="116"/>
      <c r="K635" s="116"/>
      <c r="L635" s="116"/>
      <c r="M635" s="116"/>
      <c r="N635" s="116"/>
      <c r="O635" s="118"/>
      <c r="P635" s="129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spans="1:26" ht="17.25" customHeight="1">
      <c r="A636" s="3"/>
      <c r="B636" s="116"/>
      <c r="C636" s="116"/>
      <c r="D636" s="116"/>
      <c r="E636" s="116"/>
      <c r="F636" s="118"/>
      <c r="G636" s="119"/>
      <c r="H636" s="119"/>
      <c r="I636" s="119"/>
      <c r="J636" s="116"/>
      <c r="K636" s="116"/>
      <c r="L636" s="116"/>
      <c r="M636" s="116"/>
      <c r="N636" s="116"/>
      <c r="O636" s="118"/>
      <c r="P636" s="129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spans="1:26" ht="17.25" customHeight="1">
      <c r="A637" s="3"/>
      <c r="B637" s="116"/>
      <c r="C637" s="116"/>
      <c r="D637" s="116"/>
      <c r="E637" s="116"/>
      <c r="F637" s="118"/>
      <c r="G637" s="119"/>
      <c r="H637" s="119"/>
      <c r="I637" s="119"/>
      <c r="J637" s="116"/>
      <c r="K637" s="116"/>
      <c r="L637" s="116"/>
      <c r="M637" s="116"/>
      <c r="N637" s="116"/>
      <c r="O637" s="118"/>
      <c r="P637" s="129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spans="1:26" ht="17.25" customHeight="1">
      <c r="A638" s="3"/>
      <c r="B638" s="116"/>
      <c r="C638" s="116"/>
      <c r="D638" s="116"/>
      <c r="E638" s="116"/>
      <c r="F638" s="118"/>
      <c r="G638" s="119"/>
      <c r="H638" s="119"/>
      <c r="I638" s="119"/>
      <c r="J638" s="116"/>
      <c r="K638" s="116"/>
      <c r="L638" s="116"/>
      <c r="M638" s="116"/>
      <c r="N638" s="116"/>
      <c r="O638" s="118"/>
      <c r="P638" s="129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spans="1:26" ht="17.25" customHeight="1">
      <c r="A639" s="3"/>
      <c r="B639" s="116"/>
      <c r="C639" s="116"/>
      <c r="D639" s="116"/>
      <c r="E639" s="116"/>
      <c r="F639" s="118"/>
      <c r="G639" s="119"/>
      <c r="H639" s="119"/>
      <c r="I639" s="119"/>
      <c r="J639" s="116"/>
      <c r="K639" s="116"/>
      <c r="L639" s="116"/>
      <c r="M639" s="116"/>
      <c r="N639" s="116"/>
      <c r="O639" s="118"/>
      <c r="P639" s="129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spans="1:26" ht="17.25" customHeight="1">
      <c r="A640" s="3"/>
      <c r="B640" s="116"/>
      <c r="C640" s="116"/>
      <c r="D640" s="116"/>
      <c r="E640" s="116"/>
      <c r="F640" s="118"/>
      <c r="G640" s="119"/>
      <c r="H640" s="119"/>
      <c r="I640" s="119"/>
      <c r="J640" s="116"/>
      <c r="K640" s="116"/>
      <c r="L640" s="116"/>
      <c r="M640" s="116"/>
      <c r="N640" s="116"/>
      <c r="O640" s="118"/>
      <c r="P640" s="129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spans="1:26" ht="17.25" customHeight="1">
      <c r="A641" s="3"/>
      <c r="B641" s="116"/>
      <c r="C641" s="116"/>
      <c r="D641" s="116"/>
      <c r="E641" s="116"/>
      <c r="F641" s="118"/>
      <c r="G641" s="119"/>
      <c r="H641" s="119"/>
      <c r="I641" s="119"/>
      <c r="J641" s="116"/>
      <c r="K641" s="116"/>
      <c r="L641" s="116"/>
      <c r="M641" s="116"/>
      <c r="N641" s="116"/>
      <c r="O641" s="118"/>
      <c r="P641" s="129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spans="1:26" ht="17.25" customHeight="1">
      <c r="A642" s="3"/>
      <c r="B642" s="116"/>
      <c r="C642" s="116"/>
      <c r="D642" s="116"/>
      <c r="E642" s="116"/>
      <c r="F642" s="118"/>
      <c r="G642" s="119"/>
      <c r="H642" s="119"/>
      <c r="I642" s="119"/>
      <c r="J642" s="116"/>
      <c r="K642" s="116"/>
      <c r="L642" s="116"/>
      <c r="M642" s="116"/>
      <c r="N642" s="116"/>
      <c r="O642" s="118"/>
      <c r="P642" s="129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spans="1:26" ht="17.25" customHeight="1">
      <c r="A643" s="3"/>
      <c r="B643" s="116"/>
      <c r="C643" s="116"/>
      <c r="D643" s="116"/>
      <c r="E643" s="116"/>
      <c r="F643" s="118"/>
      <c r="G643" s="119"/>
      <c r="H643" s="119"/>
      <c r="I643" s="119"/>
      <c r="J643" s="116"/>
      <c r="K643" s="116"/>
      <c r="L643" s="116"/>
      <c r="M643" s="116"/>
      <c r="N643" s="116"/>
      <c r="O643" s="118"/>
      <c r="P643" s="129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spans="1:26" ht="17.25" customHeight="1">
      <c r="A644" s="3"/>
      <c r="B644" s="116"/>
      <c r="C644" s="116"/>
      <c r="D644" s="116"/>
      <c r="E644" s="116"/>
      <c r="F644" s="118"/>
      <c r="G644" s="119"/>
      <c r="H644" s="119"/>
      <c r="I644" s="119"/>
      <c r="J644" s="116"/>
      <c r="K644" s="116"/>
      <c r="L644" s="116"/>
      <c r="M644" s="116"/>
      <c r="N644" s="116"/>
      <c r="O644" s="118"/>
      <c r="P644" s="129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spans="1:26" ht="17.25" customHeight="1">
      <c r="A645" s="3"/>
      <c r="B645" s="116"/>
      <c r="C645" s="116"/>
      <c r="D645" s="116"/>
      <c r="E645" s="116"/>
      <c r="F645" s="118"/>
      <c r="G645" s="119"/>
      <c r="H645" s="119"/>
      <c r="I645" s="119"/>
      <c r="J645" s="116"/>
      <c r="K645" s="116"/>
      <c r="L645" s="116"/>
      <c r="M645" s="116"/>
      <c r="N645" s="116"/>
      <c r="O645" s="118"/>
      <c r="P645" s="129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spans="1:26" ht="17.25" customHeight="1">
      <c r="A646" s="3"/>
      <c r="B646" s="116"/>
      <c r="C646" s="116"/>
      <c r="D646" s="116"/>
      <c r="E646" s="116"/>
      <c r="F646" s="118"/>
      <c r="G646" s="119"/>
      <c r="H646" s="119"/>
      <c r="I646" s="119"/>
      <c r="J646" s="116"/>
      <c r="K646" s="116"/>
      <c r="L646" s="116"/>
      <c r="M646" s="116"/>
      <c r="N646" s="116"/>
      <c r="O646" s="118"/>
      <c r="P646" s="129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spans="1:26" ht="17.25" customHeight="1">
      <c r="A647" s="3"/>
      <c r="B647" s="116"/>
      <c r="C647" s="116"/>
      <c r="D647" s="116"/>
      <c r="E647" s="116"/>
      <c r="F647" s="118"/>
      <c r="G647" s="119"/>
      <c r="H647" s="119"/>
      <c r="I647" s="119"/>
      <c r="J647" s="116"/>
      <c r="K647" s="116"/>
      <c r="L647" s="116"/>
      <c r="M647" s="116"/>
      <c r="N647" s="116"/>
      <c r="O647" s="118"/>
      <c r="P647" s="129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spans="1:26" ht="17.25" customHeight="1">
      <c r="A648" s="3"/>
      <c r="B648" s="116"/>
      <c r="C648" s="116"/>
      <c r="D648" s="116"/>
      <c r="E648" s="116"/>
      <c r="F648" s="118"/>
      <c r="G648" s="119"/>
      <c r="H648" s="119"/>
      <c r="I648" s="119"/>
      <c r="J648" s="116"/>
      <c r="K648" s="116"/>
      <c r="L648" s="116"/>
      <c r="M648" s="116"/>
      <c r="N648" s="116"/>
      <c r="O648" s="118"/>
      <c r="P648" s="129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spans="1:26" ht="17.25" customHeight="1">
      <c r="A649" s="3"/>
      <c r="B649" s="116"/>
      <c r="C649" s="116"/>
      <c r="D649" s="116"/>
      <c r="E649" s="116"/>
      <c r="F649" s="118"/>
      <c r="G649" s="119"/>
      <c r="H649" s="119"/>
      <c r="I649" s="119"/>
      <c r="J649" s="116"/>
      <c r="K649" s="116"/>
      <c r="L649" s="116"/>
      <c r="M649" s="116"/>
      <c r="N649" s="116"/>
      <c r="O649" s="118"/>
      <c r="P649" s="129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spans="1:26" ht="17.25" customHeight="1">
      <c r="A650" s="3"/>
      <c r="B650" s="116"/>
      <c r="C650" s="116"/>
      <c r="D650" s="116"/>
      <c r="E650" s="116"/>
      <c r="F650" s="118"/>
      <c r="G650" s="119"/>
      <c r="H650" s="119"/>
      <c r="I650" s="119"/>
      <c r="J650" s="116"/>
      <c r="K650" s="116"/>
      <c r="L650" s="116"/>
      <c r="M650" s="116"/>
      <c r="N650" s="116"/>
      <c r="O650" s="118"/>
      <c r="P650" s="129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spans="1:26" ht="17.25" customHeight="1">
      <c r="A651" s="3"/>
      <c r="B651" s="116"/>
      <c r="C651" s="116"/>
      <c r="D651" s="116"/>
      <c r="E651" s="116"/>
      <c r="F651" s="118"/>
      <c r="G651" s="119"/>
      <c r="H651" s="119"/>
      <c r="I651" s="119"/>
      <c r="J651" s="116"/>
      <c r="K651" s="116"/>
      <c r="L651" s="116"/>
      <c r="M651" s="116"/>
      <c r="N651" s="116"/>
      <c r="O651" s="118"/>
      <c r="P651" s="129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spans="1:26" ht="17.25" customHeight="1">
      <c r="A652" s="3"/>
      <c r="B652" s="116"/>
      <c r="C652" s="116"/>
      <c r="D652" s="116"/>
      <c r="E652" s="116"/>
      <c r="F652" s="118"/>
      <c r="G652" s="119"/>
      <c r="H652" s="119"/>
      <c r="I652" s="119"/>
      <c r="J652" s="116"/>
      <c r="K652" s="116"/>
      <c r="L652" s="116"/>
      <c r="M652" s="116"/>
      <c r="N652" s="116"/>
      <c r="O652" s="118"/>
      <c r="P652" s="129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spans="1:26" ht="17.25" customHeight="1">
      <c r="A653" s="3"/>
      <c r="B653" s="116"/>
      <c r="C653" s="116"/>
      <c r="D653" s="116"/>
      <c r="E653" s="116"/>
      <c r="F653" s="118"/>
      <c r="G653" s="119"/>
      <c r="H653" s="119"/>
      <c r="I653" s="119"/>
      <c r="J653" s="116"/>
      <c r="K653" s="116"/>
      <c r="L653" s="116"/>
      <c r="M653" s="116"/>
      <c r="N653" s="116"/>
      <c r="O653" s="118"/>
      <c r="P653" s="129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17.25" customHeight="1">
      <c r="A654" s="3"/>
      <c r="B654" s="116"/>
      <c r="C654" s="116"/>
      <c r="D654" s="116"/>
      <c r="E654" s="116"/>
      <c r="F654" s="118"/>
      <c r="G654" s="119"/>
      <c r="H654" s="119"/>
      <c r="I654" s="119"/>
      <c r="J654" s="116"/>
      <c r="K654" s="116"/>
      <c r="L654" s="116"/>
      <c r="M654" s="116"/>
      <c r="N654" s="116"/>
      <c r="O654" s="118"/>
      <c r="P654" s="129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spans="1:26" ht="17.25" customHeight="1">
      <c r="A655" s="3"/>
      <c r="B655" s="116"/>
      <c r="C655" s="116"/>
      <c r="D655" s="116"/>
      <c r="E655" s="116"/>
      <c r="F655" s="118"/>
      <c r="G655" s="119"/>
      <c r="H655" s="119"/>
      <c r="I655" s="119"/>
      <c r="J655" s="116"/>
      <c r="K655" s="116"/>
      <c r="L655" s="116"/>
      <c r="M655" s="116"/>
      <c r="N655" s="116"/>
      <c r="O655" s="118"/>
      <c r="P655" s="129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spans="1:26" ht="17.25" customHeight="1">
      <c r="A656" s="3"/>
      <c r="B656" s="116"/>
      <c r="C656" s="116"/>
      <c r="D656" s="116"/>
      <c r="E656" s="116"/>
      <c r="F656" s="118"/>
      <c r="G656" s="119"/>
      <c r="H656" s="119"/>
      <c r="I656" s="119"/>
      <c r="J656" s="116"/>
      <c r="K656" s="116"/>
      <c r="L656" s="116"/>
      <c r="M656" s="116"/>
      <c r="N656" s="116"/>
      <c r="O656" s="118"/>
      <c r="P656" s="129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spans="1:26" ht="17.25" customHeight="1">
      <c r="A657" s="3"/>
      <c r="B657" s="116"/>
      <c r="C657" s="116"/>
      <c r="D657" s="116"/>
      <c r="E657" s="116"/>
      <c r="F657" s="118"/>
      <c r="G657" s="119"/>
      <c r="H657" s="119"/>
      <c r="I657" s="119"/>
      <c r="J657" s="116"/>
      <c r="K657" s="116"/>
      <c r="L657" s="116"/>
      <c r="M657" s="116"/>
      <c r="N657" s="116"/>
      <c r="O657" s="118"/>
      <c r="P657" s="129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spans="1:26" ht="17.25" customHeight="1">
      <c r="A658" s="3"/>
      <c r="B658" s="116"/>
      <c r="C658" s="116"/>
      <c r="D658" s="116"/>
      <c r="E658" s="116"/>
      <c r="F658" s="118"/>
      <c r="G658" s="119"/>
      <c r="H658" s="119"/>
      <c r="I658" s="119"/>
      <c r="J658" s="116"/>
      <c r="K658" s="116"/>
      <c r="L658" s="116"/>
      <c r="M658" s="116"/>
      <c r="N658" s="116"/>
      <c r="O658" s="118"/>
      <c r="P658" s="129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spans="1:26" ht="17.25" customHeight="1">
      <c r="A659" s="3"/>
      <c r="B659" s="116"/>
      <c r="C659" s="116"/>
      <c r="D659" s="116"/>
      <c r="E659" s="116"/>
      <c r="F659" s="118"/>
      <c r="G659" s="119"/>
      <c r="H659" s="119"/>
      <c r="I659" s="119"/>
      <c r="J659" s="116"/>
      <c r="K659" s="116"/>
      <c r="L659" s="116"/>
      <c r="M659" s="116"/>
      <c r="N659" s="116"/>
      <c r="O659" s="118"/>
      <c r="P659" s="129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spans="1:26" ht="17.25" customHeight="1">
      <c r="A660" s="3"/>
      <c r="B660" s="116"/>
      <c r="C660" s="116"/>
      <c r="D660" s="116"/>
      <c r="E660" s="116"/>
      <c r="F660" s="118"/>
      <c r="G660" s="119"/>
      <c r="H660" s="119"/>
      <c r="I660" s="119"/>
      <c r="J660" s="116"/>
      <c r="K660" s="116"/>
      <c r="L660" s="116"/>
      <c r="M660" s="116"/>
      <c r="N660" s="116"/>
      <c r="O660" s="118"/>
      <c r="P660" s="129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spans="1:26" ht="17.25" customHeight="1">
      <c r="A661" s="3"/>
      <c r="B661" s="116"/>
      <c r="C661" s="116"/>
      <c r="D661" s="116"/>
      <c r="E661" s="116"/>
      <c r="F661" s="118"/>
      <c r="G661" s="119"/>
      <c r="H661" s="119"/>
      <c r="I661" s="119"/>
      <c r="J661" s="116"/>
      <c r="K661" s="116"/>
      <c r="L661" s="116"/>
      <c r="M661" s="116"/>
      <c r="N661" s="116"/>
      <c r="O661" s="118"/>
      <c r="P661" s="129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spans="1:26" ht="17.25" customHeight="1">
      <c r="A662" s="3"/>
      <c r="B662" s="116"/>
      <c r="C662" s="116"/>
      <c r="D662" s="116"/>
      <c r="E662" s="116"/>
      <c r="F662" s="118"/>
      <c r="G662" s="119"/>
      <c r="H662" s="119"/>
      <c r="I662" s="119"/>
      <c r="J662" s="116"/>
      <c r="K662" s="116"/>
      <c r="L662" s="116"/>
      <c r="M662" s="116"/>
      <c r="N662" s="116"/>
      <c r="O662" s="118"/>
      <c r="P662" s="129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spans="1:26" ht="17.25" customHeight="1">
      <c r="A663" s="3"/>
      <c r="B663" s="116"/>
      <c r="C663" s="116"/>
      <c r="D663" s="116"/>
      <c r="E663" s="116"/>
      <c r="F663" s="118"/>
      <c r="G663" s="119"/>
      <c r="H663" s="119"/>
      <c r="I663" s="119"/>
      <c r="J663" s="116"/>
      <c r="K663" s="116"/>
      <c r="L663" s="116"/>
      <c r="M663" s="116"/>
      <c r="N663" s="116"/>
      <c r="O663" s="118"/>
      <c r="P663" s="129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spans="1:26" ht="17.25" customHeight="1">
      <c r="A664" s="3"/>
      <c r="B664" s="116"/>
      <c r="C664" s="116"/>
      <c r="D664" s="116"/>
      <c r="E664" s="116"/>
      <c r="F664" s="118"/>
      <c r="G664" s="119"/>
      <c r="H664" s="119"/>
      <c r="I664" s="119"/>
      <c r="J664" s="116"/>
      <c r="K664" s="116"/>
      <c r="L664" s="116"/>
      <c r="M664" s="116"/>
      <c r="N664" s="116"/>
      <c r="O664" s="118"/>
      <c r="P664" s="129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spans="1:26" ht="17.25" customHeight="1">
      <c r="A665" s="3"/>
      <c r="B665" s="116"/>
      <c r="C665" s="116"/>
      <c r="D665" s="116"/>
      <c r="E665" s="116"/>
      <c r="F665" s="118"/>
      <c r="G665" s="119"/>
      <c r="H665" s="119"/>
      <c r="I665" s="119"/>
      <c r="J665" s="116"/>
      <c r="K665" s="116"/>
      <c r="L665" s="116"/>
      <c r="M665" s="116"/>
      <c r="N665" s="116"/>
      <c r="O665" s="118"/>
      <c r="P665" s="129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spans="1:26" ht="17.25" customHeight="1">
      <c r="A666" s="3"/>
      <c r="B666" s="116"/>
      <c r="C666" s="116"/>
      <c r="D666" s="116"/>
      <c r="E666" s="116"/>
      <c r="F666" s="118"/>
      <c r="G666" s="119"/>
      <c r="H666" s="119"/>
      <c r="I666" s="119"/>
      <c r="J666" s="116"/>
      <c r="K666" s="116"/>
      <c r="L666" s="116"/>
      <c r="M666" s="116"/>
      <c r="N666" s="116"/>
      <c r="O666" s="118"/>
      <c r="P666" s="129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spans="1:26" ht="17.25" customHeight="1">
      <c r="A667" s="3"/>
      <c r="B667" s="116"/>
      <c r="C667" s="116"/>
      <c r="D667" s="116"/>
      <c r="E667" s="116"/>
      <c r="F667" s="118"/>
      <c r="G667" s="119"/>
      <c r="H667" s="119"/>
      <c r="I667" s="119"/>
      <c r="J667" s="116"/>
      <c r="K667" s="116"/>
      <c r="L667" s="116"/>
      <c r="M667" s="116"/>
      <c r="N667" s="116"/>
      <c r="O667" s="118"/>
      <c r="P667" s="129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spans="1:26" ht="17.25" customHeight="1">
      <c r="A668" s="3"/>
      <c r="B668" s="116"/>
      <c r="C668" s="116"/>
      <c r="D668" s="116"/>
      <c r="E668" s="116"/>
      <c r="F668" s="118"/>
      <c r="G668" s="119"/>
      <c r="H668" s="119"/>
      <c r="I668" s="119"/>
      <c r="J668" s="116"/>
      <c r="K668" s="116"/>
      <c r="L668" s="116"/>
      <c r="M668" s="116"/>
      <c r="N668" s="116"/>
      <c r="O668" s="118"/>
      <c r="P668" s="129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spans="1:26" ht="17.25" customHeight="1">
      <c r="A669" s="3"/>
      <c r="B669" s="116"/>
      <c r="C669" s="116"/>
      <c r="D669" s="116"/>
      <c r="E669" s="116"/>
      <c r="F669" s="118"/>
      <c r="G669" s="119"/>
      <c r="H669" s="119"/>
      <c r="I669" s="119"/>
      <c r="J669" s="116"/>
      <c r="K669" s="116"/>
      <c r="L669" s="116"/>
      <c r="M669" s="116"/>
      <c r="N669" s="116"/>
      <c r="O669" s="118"/>
      <c r="P669" s="129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spans="1:26" ht="17.25" customHeight="1">
      <c r="A670" s="3"/>
      <c r="B670" s="116"/>
      <c r="C670" s="116"/>
      <c r="D670" s="116"/>
      <c r="E670" s="116"/>
      <c r="F670" s="118"/>
      <c r="G670" s="119"/>
      <c r="H670" s="119"/>
      <c r="I670" s="119"/>
      <c r="J670" s="116"/>
      <c r="K670" s="116"/>
      <c r="L670" s="116"/>
      <c r="M670" s="116"/>
      <c r="N670" s="116"/>
      <c r="O670" s="118"/>
      <c r="P670" s="129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spans="1:26" ht="17.25" customHeight="1">
      <c r="A671" s="3"/>
      <c r="B671" s="116"/>
      <c r="C671" s="116"/>
      <c r="D671" s="116"/>
      <c r="E671" s="116"/>
      <c r="F671" s="118"/>
      <c r="G671" s="119"/>
      <c r="H671" s="119"/>
      <c r="I671" s="119"/>
      <c r="J671" s="116"/>
      <c r="K671" s="116"/>
      <c r="L671" s="116"/>
      <c r="M671" s="116"/>
      <c r="N671" s="116"/>
      <c r="O671" s="118"/>
      <c r="P671" s="129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spans="1:26" ht="17.25" customHeight="1">
      <c r="A672" s="3"/>
      <c r="B672" s="116"/>
      <c r="C672" s="116"/>
      <c r="D672" s="116"/>
      <c r="E672" s="116"/>
      <c r="F672" s="118"/>
      <c r="G672" s="119"/>
      <c r="H672" s="119"/>
      <c r="I672" s="119"/>
      <c r="J672" s="116"/>
      <c r="K672" s="116"/>
      <c r="L672" s="116"/>
      <c r="M672" s="116"/>
      <c r="N672" s="116"/>
      <c r="O672" s="118"/>
      <c r="P672" s="129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spans="1:26" ht="17.25" customHeight="1">
      <c r="A673" s="3"/>
      <c r="B673" s="116"/>
      <c r="C673" s="116"/>
      <c r="D673" s="116"/>
      <c r="E673" s="116"/>
      <c r="F673" s="118"/>
      <c r="G673" s="119"/>
      <c r="H673" s="119"/>
      <c r="I673" s="119"/>
      <c r="J673" s="116"/>
      <c r="K673" s="116"/>
      <c r="L673" s="116"/>
      <c r="M673" s="116"/>
      <c r="N673" s="116"/>
      <c r="O673" s="118"/>
      <c r="P673" s="129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spans="1:26" ht="17.25" customHeight="1">
      <c r="A674" s="3"/>
      <c r="B674" s="116"/>
      <c r="C674" s="116"/>
      <c r="D674" s="116"/>
      <c r="E674" s="116"/>
      <c r="F674" s="118"/>
      <c r="G674" s="119"/>
      <c r="H674" s="119"/>
      <c r="I674" s="119"/>
      <c r="J674" s="116"/>
      <c r="K674" s="116"/>
      <c r="L674" s="116"/>
      <c r="M674" s="116"/>
      <c r="N674" s="116"/>
      <c r="O674" s="118"/>
      <c r="P674" s="129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spans="1:26" ht="17.25" customHeight="1">
      <c r="A675" s="3"/>
      <c r="B675" s="116"/>
      <c r="C675" s="116"/>
      <c r="D675" s="116"/>
      <c r="E675" s="116"/>
      <c r="F675" s="118"/>
      <c r="G675" s="119"/>
      <c r="H675" s="119"/>
      <c r="I675" s="119"/>
      <c r="J675" s="116"/>
      <c r="K675" s="116"/>
      <c r="L675" s="116"/>
      <c r="M675" s="116"/>
      <c r="N675" s="116"/>
      <c r="O675" s="118"/>
      <c r="P675" s="129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spans="1:26" ht="17.25" customHeight="1">
      <c r="A676" s="3"/>
      <c r="B676" s="116"/>
      <c r="C676" s="116"/>
      <c r="D676" s="116"/>
      <c r="E676" s="116"/>
      <c r="F676" s="118"/>
      <c r="G676" s="119"/>
      <c r="H676" s="119"/>
      <c r="I676" s="119"/>
      <c r="J676" s="116"/>
      <c r="K676" s="116"/>
      <c r="L676" s="116"/>
      <c r="M676" s="116"/>
      <c r="N676" s="116"/>
      <c r="O676" s="118"/>
      <c r="P676" s="129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spans="1:26" ht="17.25" customHeight="1">
      <c r="A677" s="3"/>
      <c r="B677" s="116"/>
      <c r="C677" s="116"/>
      <c r="D677" s="116"/>
      <c r="E677" s="116"/>
      <c r="F677" s="118"/>
      <c r="G677" s="119"/>
      <c r="H677" s="119"/>
      <c r="I677" s="119"/>
      <c r="J677" s="116"/>
      <c r="K677" s="116"/>
      <c r="L677" s="116"/>
      <c r="M677" s="116"/>
      <c r="N677" s="116"/>
      <c r="O677" s="118"/>
      <c r="P677" s="129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spans="1:26" ht="17.25" customHeight="1">
      <c r="A678" s="3"/>
      <c r="B678" s="116"/>
      <c r="C678" s="116"/>
      <c r="D678" s="116"/>
      <c r="E678" s="116"/>
      <c r="F678" s="118"/>
      <c r="G678" s="119"/>
      <c r="H678" s="119"/>
      <c r="I678" s="119"/>
      <c r="J678" s="116"/>
      <c r="K678" s="116"/>
      <c r="L678" s="116"/>
      <c r="M678" s="116"/>
      <c r="N678" s="116"/>
      <c r="O678" s="118"/>
      <c r="P678" s="129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spans="1:26" ht="17.25" customHeight="1">
      <c r="A679" s="3"/>
      <c r="B679" s="116"/>
      <c r="C679" s="116"/>
      <c r="D679" s="116"/>
      <c r="E679" s="116"/>
      <c r="F679" s="118"/>
      <c r="G679" s="119"/>
      <c r="H679" s="119"/>
      <c r="I679" s="119"/>
      <c r="J679" s="116"/>
      <c r="K679" s="116"/>
      <c r="L679" s="116"/>
      <c r="M679" s="116"/>
      <c r="N679" s="116"/>
      <c r="O679" s="118"/>
      <c r="P679" s="129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spans="1:26" ht="17.25" customHeight="1">
      <c r="A680" s="3"/>
      <c r="B680" s="116"/>
      <c r="C680" s="116"/>
      <c r="D680" s="116"/>
      <c r="E680" s="116"/>
      <c r="F680" s="118"/>
      <c r="G680" s="119"/>
      <c r="H680" s="119"/>
      <c r="I680" s="119"/>
      <c r="J680" s="116"/>
      <c r="K680" s="116"/>
      <c r="L680" s="116"/>
      <c r="M680" s="116"/>
      <c r="N680" s="116"/>
      <c r="O680" s="118"/>
      <c r="P680" s="129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spans="1:26" ht="17.25" customHeight="1">
      <c r="A681" s="3"/>
      <c r="B681" s="116"/>
      <c r="C681" s="116"/>
      <c r="D681" s="116"/>
      <c r="E681" s="116"/>
      <c r="F681" s="118"/>
      <c r="G681" s="119"/>
      <c r="H681" s="119"/>
      <c r="I681" s="119"/>
      <c r="J681" s="116"/>
      <c r="K681" s="116"/>
      <c r="L681" s="116"/>
      <c r="M681" s="116"/>
      <c r="N681" s="116"/>
      <c r="O681" s="118"/>
      <c r="P681" s="129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spans="1:26" ht="17.25" customHeight="1">
      <c r="A682" s="3"/>
      <c r="B682" s="116"/>
      <c r="C682" s="116"/>
      <c r="D682" s="116"/>
      <c r="E682" s="116"/>
      <c r="F682" s="118"/>
      <c r="G682" s="119"/>
      <c r="H682" s="119"/>
      <c r="I682" s="119"/>
      <c r="J682" s="116"/>
      <c r="K682" s="116"/>
      <c r="L682" s="116"/>
      <c r="M682" s="116"/>
      <c r="N682" s="116"/>
      <c r="O682" s="118"/>
      <c r="P682" s="129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spans="1:26" ht="17.25" customHeight="1">
      <c r="A683" s="3"/>
      <c r="B683" s="116"/>
      <c r="C683" s="116"/>
      <c r="D683" s="116"/>
      <c r="E683" s="116"/>
      <c r="F683" s="118"/>
      <c r="G683" s="119"/>
      <c r="H683" s="119"/>
      <c r="I683" s="119"/>
      <c r="J683" s="116"/>
      <c r="K683" s="116"/>
      <c r="L683" s="116"/>
      <c r="M683" s="116"/>
      <c r="N683" s="116"/>
      <c r="O683" s="118"/>
      <c r="P683" s="129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spans="1:26" ht="17.25" customHeight="1">
      <c r="A684" s="3"/>
      <c r="B684" s="116"/>
      <c r="C684" s="116"/>
      <c r="D684" s="116"/>
      <c r="E684" s="116"/>
      <c r="F684" s="118"/>
      <c r="G684" s="119"/>
      <c r="H684" s="119"/>
      <c r="I684" s="119"/>
      <c r="J684" s="116"/>
      <c r="K684" s="116"/>
      <c r="L684" s="116"/>
      <c r="M684" s="116"/>
      <c r="N684" s="116"/>
      <c r="O684" s="118"/>
      <c r="P684" s="129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spans="1:26" ht="17.25" customHeight="1">
      <c r="A685" s="3"/>
      <c r="B685" s="116"/>
      <c r="C685" s="116"/>
      <c r="D685" s="116"/>
      <c r="E685" s="116"/>
      <c r="F685" s="118"/>
      <c r="G685" s="119"/>
      <c r="H685" s="119"/>
      <c r="I685" s="119"/>
      <c r="J685" s="116"/>
      <c r="K685" s="116"/>
      <c r="L685" s="116"/>
      <c r="M685" s="116"/>
      <c r="N685" s="116"/>
      <c r="O685" s="118"/>
      <c r="P685" s="129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spans="1:26" ht="17.25" customHeight="1">
      <c r="A686" s="3"/>
      <c r="B686" s="116"/>
      <c r="C686" s="116"/>
      <c r="D686" s="116"/>
      <c r="E686" s="116"/>
      <c r="F686" s="118"/>
      <c r="G686" s="119"/>
      <c r="H686" s="119"/>
      <c r="I686" s="119"/>
      <c r="J686" s="116"/>
      <c r="K686" s="116"/>
      <c r="L686" s="116"/>
      <c r="M686" s="116"/>
      <c r="N686" s="116"/>
      <c r="O686" s="118"/>
      <c r="P686" s="129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spans="1:26" ht="17.25" customHeight="1">
      <c r="A687" s="3"/>
      <c r="B687" s="116"/>
      <c r="C687" s="116"/>
      <c r="D687" s="116"/>
      <c r="E687" s="116"/>
      <c r="F687" s="118"/>
      <c r="G687" s="119"/>
      <c r="H687" s="119"/>
      <c r="I687" s="119"/>
      <c r="J687" s="116"/>
      <c r="K687" s="116"/>
      <c r="L687" s="116"/>
      <c r="M687" s="116"/>
      <c r="N687" s="116"/>
      <c r="O687" s="118"/>
      <c r="P687" s="129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spans="1:26" ht="17.25" customHeight="1">
      <c r="A688" s="3"/>
      <c r="B688" s="116"/>
      <c r="C688" s="116"/>
      <c r="D688" s="116"/>
      <c r="E688" s="116"/>
      <c r="F688" s="118"/>
      <c r="G688" s="119"/>
      <c r="H688" s="119"/>
      <c r="I688" s="119"/>
      <c r="J688" s="116"/>
      <c r="K688" s="116"/>
      <c r="L688" s="116"/>
      <c r="M688" s="116"/>
      <c r="N688" s="116"/>
      <c r="O688" s="118"/>
      <c r="P688" s="129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spans="1:26" ht="17.25" customHeight="1">
      <c r="A689" s="3"/>
      <c r="B689" s="116"/>
      <c r="C689" s="116"/>
      <c r="D689" s="116"/>
      <c r="E689" s="116"/>
      <c r="F689" s="118"/>
      <c r="G689" s="119"/>
      <c r="H689" s="119"/>
      <c r="I689" s="119"/>
      <c r="J689" s="116"/>
      <c r="K689" s="116"/>
      <c r="L689" s="116"/>
      <c r="M689" s="116"/>
      <c r="N689" s="116"/>
      <c r="O689" s="118"/>
      <c r="P689" s="129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spans="1:26" ht="17.25" customHeight="1">
      <c r="A690" s="3"/>
      <c r="B690" s="116"/>
      <c r="C690" s="116"/>
      <c r="D690" s="116"/>
      <c r="E690" s="116"/>
      <c r="F690" s="118"/>
      <c r="G690" s="119"/>
      <c r="H690" s="119"/>
      <c r="I690" s="119"/>
      <c r="J690" s="116"/>
      <c r="K690" s="116"/>
      <c r="L690" s="116"/>
      <c r="M690" s="116"/>
      <c r="N690" s="116"/>
      <c r="O690" s="118"/>
      <c r="P690" s="129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spans="1:26" ht="17.25" customHeight="1">
      <c r="A691" s="3"/>
      <c r="B691" s="116"/>
      <c r="C691" s="116"/>
      <c r="D691" s="116"/>
      <c r="E691" s="116"/>
      <c r="F691" s="118"/>
      <c r="G691" s="119"/>
      <c r="H691" s="119"/>
      <c r="I691" s="119"/>
      <c r="J691" s="116"/>
      <c r="K691" s="116"/>
      <c r="L691" s="116"/>
      <c r="M691" s="116"/>
      <c r="N691" s="116"/>
      <c r="O691" s="118"/>
      <c r="P691" s="129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spans="1:26" ht="17.25" customHeight="1">
      <c r="A692" s="3"/>
      <c r="B692" s="116"/>
      <c r="C692" s="116"/>
      <c r="D692" s="116"/>
      <c r="E692" s="116"/>
      <c r="F692" s="118"/>
      <c r="G692" s="119"/>
      <c r="H692" s="119"/>
      <c r="I692" s="119"/>
      <c r="J692" s="116"/>
      <c r="K692" s="116"/>
      <c r="L692" s="116"/>
      <c r="M692" s="116"/>
      <c r="N692" s="116"/>
      <c r="O692" s="118"/>
      <c r="P692" s="129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spans="1:26" ht="17.25" customHeight="1">
      <c r="A693" s="3"/>
      <c r="B693" s="116"/>
      <c r="C693" s="116"/>
      <c r="D693" s="116"/>
      <c r="E693" s="116"/>
      <c r="F693" s="118"/>
      <c r="G693" s="119"/>
      <c r="H693" s="119"/>
      <c r="I693" s="119"/>
      <c r="J693" s="116"/>
      <c r="K693" s="116"/>
      <c r="L693" s="116"/>
      <c r="M693" s="116"/>
      <c r="N693" s="116"/>
      <c r="O693" s="118"/>
      <c r="P693" s="129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spans="1:26" ht="17.25" customHeight="1">
      <c r="A694" s="3"/>
      <c r="B694" s="116"/>
      <c r="C694" s="116"/>
      <c r="D694" s="116"/>
      <c r="E694" s="116"/>
      <c r="F694" s="118"/>
      <c r="G694" s="119"/>
      <c r="H694" s="119"/>
      <c r="I694" s="119"/>
      <c r="J694" s="116"/>
      <c r="K694" s="116"/>
      <c r="L694" s="116"/>
      <c r="M694" s="116"/>
      <c r="N694" s="116"/>
      <c r="O694" s="118"/>
      <c r="P694" s="129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spans="1:26" ht="17.25" customHeight="1">
      <c r="A695" s="3"/>
      <c r="B695" s="116"/>
      <c r="C695" s="116"/>
      <c r="D695" s="116"/>
      <c r="E695" s="116"/>
      <c r="F695" s="118"/>
      <c r="G695" s="119"/>
      <c r="H695" s="119"/>
      <c r="I695" s="119"/>
      <c r="J695" s="116"/>
      <c r="K695" s="116"/>
      <c r="L695" s="116"/>
      <c r="M695" s="116"/>
      <c r="N695" s="116"/>
      <c r="O695" s="118"/>
      <c r="P695" s="129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spans="1:26" ht="17.25" customHeight="1">
      <c r="A696" s="3"/>
      <c r="B696" s="116"/>
      <c r="C696" s="116"/>
      <c r="D696" s="116"/>
      <c r="E696" s="116"/>
      <c r="F696" s="118"/>
      <c r="G696" s="119"/>
      <c r="H696" s="119"/>
      <c r="I696" s="119"/>
      <c r="J696" s="116"/>
      <c r="K696" s="116"/>
      <c r="L696" s="116"/>
      <c r="M696" s="116"/>
      <c r="N696" s="116"/>
      <c r="O696" s="118"/>
      <c r="P696" s="129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spans="1:26" ht="17.25" customHeight="1">
      <c r="A697" s="3"/>
      <c r="B697" s="116"/>
      <c r="C697" s="116"/>
      <c r="D697" s="116"/>
      <c r="E697" s="116"/>
      <c r="F697" s="118"/>
      <c r="G697" s="119"/>
      <c r="H697" s="119"/>
      <c r="I697" s="119"/>
      <c r="J697" s="116"/>
      <c r="K697" s="116"/>
      <c r="L697" s="116"/>
      <c r="M697" s="116"/>
      <c r="N697" s="116"/>
      <c r="O697" s="118"/>
      <c r="P697" s="129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spans="1:26" ht="17.25" customHeight="1">
      <c r="A698" s="3"/>
      <c r="B698" s="116"/>
      <c r="C698" s="116"/>
      <c r="D698" s="116"/>
      <c r="E698" s="116"/>
      <c r="F698" s="118"/>
      <c r="G698" s="119"/>
      <c r="H698" s="119"/>
      <c r="I698" s="119"/>
      <c r="J698" s="116"/>
      <c r="K698" s="116"/>
      <c r="L698" s="116"/>
      <c r="M698" s="116"/>
      <c r="N698" s="116"/>
      <c r="O698" s="118"/>
      <c r="P698" s="129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spans="1:26" ht="17.25" customHeight="1">
      <c r="A699" s="3"/>
      <c r="B699" s="116"/>
      <c r="C699" s="116"/>
      <c r="D699" s="116"/>
      <c r="E699" s="116"/>
      <c r="F699" s="118"/>
      <c r="G699" s="119"/>
      <c r="H699" s="119"/>
      <c r="I699" s="119"/>
      <c r="J699" s="116"/>
      <c r="K699" s="116"/>
      <c r="L699" s="116"/>
      <c r="M699" s="116"/>
      <c r="N699" s="116"/>
      <c r="O699" s="118"/>
      <c r="P699" s="129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spans="1:26" ht="17.25" customHeight="1">
      <c r="A700" s="3"/>
      <c r="B700" s="116"/>
      <c r="C700" s="116"/>
      <c r="D700" s="116"/>
      <c r="E700" s="116"/>
      <c r="F700" s="118"/>
      <c r="G700" s="119"/>
      <c r="H700" s="119"/>
      <c r="I700" s="119"/>
      <c r="J700" s="116"/>
      <c r="K700" s="116"/>
      <c r="L700" s="116"/>
      <c r="M700" s="116"/>
      <c r="N700" s="116"/>
      <c r="O700" s="118"/>
      <c r="P700" s="129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spans="1:26" ht="17.25" customHeight="1">
      <c r="A701" s="3"/>
      <c r="B701" s="116"/>
      <c r="C701" s="116"/>
      <c r="D701" s="116"/>
      <c r="E701" s="116"/>
      <c r="F701" s="118"/>
      <c r="G701" s="119"/>
      <c r="H701" s="119"/>
      <c r="I701" s="119"/>
      <c r="J701" s="116"/>
      <c r="K701" s="116"/>
      <c r="L701" s="116"/>
      <c r="M701" s="116"/>
      <c r="N701" s="116"/>
      <c r="O701" s="118"/>
      <c r="P701" s="129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spans="1:26" ht="17.25" customHeight="1">
      <c r="A702" s="3"/>
      <c r="B702" s="116"/>
      <c r="C702" s="116"/>
      <c r="D702" s="116"/>
      <c r="E702" s="116"/>
      <c r="F702" s="118"/>
      <c r="G702" s="119"/>
      <c r="H702" s="119"/>
      <c r="I702" s="119"/>
      <c r="J702" s="116"/>
      <c r="K702" s="116"/>
      <c r="L702" s="116"/>
      <c r="M702" s="116"/>
      <c r="N702" s="116"/>
      <c r="O702" s="118"/>
      <c r="P702" s="129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spans="1:26" ht="17.25" customHeight="1">
      <c r="A703" s="3"/>
      <c r="B703" s="116"/>
      <c r="C703" s="116"/>
      <c r="D703" s="116"/>
      <c r="E703" s="116"/>
      <c r="F703" s="118"/>
      <c r="G703" s="119"/>
      <c r="H703" s="119"/>
      <c r="I703" s="119"/>
      <c r="J703" s="116"/>
      <c r="K703" s="116"/>
      <c r="L703" s="116"/>
      <c r="M703" s="116"/>
      <c r="N703" s="116"/>
      <c r="O703" s="118"/>
      <c r="P703" s="129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spans="1:26" ht="17.25" customHeight="1">
      <c r="A704" s="3"/>
      <c r="B704" s="116"/>
      <c r="C704" s="116"/>
      <c r="D704" s="116"/>
      <c r="E704" s="116"/>
      <c r="F704" s="118"/>
      <c r="G704" s="119"/>
      <c r="H704" s="119"/>
      <c r="I704" s="119"/>
      <c r="J704" s="116"/>
      <c r="K704" s="116"/>
      <c r="L704" s="116"/>
      <c r="M704" s="116"/>
      <c r="N704" s="116"/>
      <c r="O704" s="118"/>
      <c r="P704" s="129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spans="1:26" ht="17.25" customHeight="1">
      <c r="A705" s="3"/>
      <c r="B705" s="116"/>
      <c r="C705" s="116"/>
      <c r="D705" s="116"/>
      <c r="E705" s="116"/>
      <c r="F705" s="118"/>
      <c r="G705" s="119"/>
      <c r="H705" s="119"/>
      <c r="I705" s="119"/>
      <c r="J705" s="116"/>
      <c r="K705" s="116"/>
      <c r="L705" s="116"/>
      <c r="M705" s="116"/>
      <c r="N705" s="116"/>
      <c r="O705" s="118"/>
      <c r="P705" s="129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spans="1:26" ht="17.25" customHeight="1">
      <c r="A706" s="3"/>
      <c r="B706" s="116"/>
      <c r="C706" s="116"/>
      <c r="D706" s="116"/>
      <c r="E706" s="116"/>
      <c r="F706" s="118"/>
      <c r="G706" s="119"/>
      <c r="H706" s="119"/>
      <c r="I706" s="119"/>
      <c r="J706" s="116"/>
      <c r="K706" s="116"/>
      <c r="L706" s="116"/>
      <c r="M706" s="116"/>
      <c r="N706" s="116"/>
      <c r="O706" s="118"/>
      <c r="P706" s="129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spans="1:26" ht="17.25" customHeight="1">
      <c r="A707" s="3"/>
      <c r="B707" s="116"/>
      <c r="C707" s="116"/>
      <c r="D707" s="116"/>
      <c r="E707" s="116"/>
      <c r="F707" s="118"/>
      <c r="G707" s="119"/>
      <c r="H707" s="119"/>
      <c r="I707" s="119"/>
      <c r="J707" s="116"/>
      <c r="K707" s="116"/>
      <c r="L707" s="116"/>
      <c r="M707" s="116"/>
      <c r="N707" s="116"/>
      <c r="O707" s="118"/>
      <c r="P707" s="129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spans="1:26" ht="17.25" customHeight="1">
      <c r="A708" s="3"/>
      <c r="B708" s="116"/>
      <c r="C708" s="116"/>
      <c r="D708" s="116"/>
      <c r="E708" s="116"/>
      <c r="F708" s="118"/>
      <c r="G708" s="119"/>
      <c r="H708" s="119"/>
      <c r="I708" s="119"/>
      <c r="J708" s="116"/>
      <c r="K708" s="116"/>
      <c r="L708" s="116"/>
      <c r="M708" s="116"/>
      <c r="N708" s="116"/>
      <c r="O708" s="118"/>
      <c r="P708" s="129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spans="1:26" ht="17.25" customHeight="1">
      <c r="A709" s="3"/>
      <c r="B709" s="116"/>
      <c r="C709" s="116"/>
      <c r="D709" s="116"/>
      <c r="E709" s="116"/>
      <c r="F709" s="118"/>
      <c r="G709" s="119"/>
      <c r="H709" s="119"/>
      <c r="I709" s="119"/>
      <c r="J709" s="116"/>
      <c r="K709" s="116"/>
      <c r="L709" s="116"/>
      <c r="M709" s="116"/>
      <c r="N709" s="116"/>
      <c r="O709" s="118"/>
      <c r="P709" s="129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spans="1:26" ht="17.25" customHeight="1">
      <c r="A710" s="3"/>
      <c r="B710" s="116"/>
      <c r="C710" s="116"/>
      <c r="D710" s="116"/>
      <c r="E710" s="116"/>
      <c r="F710" s="118"/>
      <c r="G710" s="119"/>
      <c r="H710" s="119"/>
      <c r="I710" s="119"/>
      <c r="J710" s="116"/>
      <c r="K710" s="116"/>
      <c r="L710" s="116"/>
      <c r="M710" s="116"/>
      <c r="N710" s="116"/>
      <c r="O710" s="118"/>
      <c r="P710" s="129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spans="1:26" ht="17.25" customHeight="1">
      <c r="A711" s="3"/>
      <c r="B711" s="116"/>
      <c r="C711" s="116"/>
      <c r="D711" s="116"/>
      <c r="E711" s="116"/>
      <c r="F711" s="118"/>
      <c r="G711" s="119"/>
      <c r="H711" s="119"/>
      <c r="I711" s="119"/>
      <c r="J711" s="116"/>
      <c r="K711" s="116"/>
      <c r="L711" s="116"/>
      <c r="M711" s="116"/>
      <c r="N711" s="116"/>
      <c r="O711" s="118"/>
      <c r="P711" s="129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spans="1:26" ht="17.25" customHeight="1">
      <c r="A712" s="3"/>
      <c r="B712" s="116"/>
      <c r="C712" s="116"/>
      <c r="D712" s="116"/>
      <c r="E712" s="116"/>
      <c r="F712" s="118"/>
      <c r="G712" s="119"/>
      <c r="H712" s="119"/>
      <c r="I712" s="119"/>
      <c r="J712" s="116"/>
      <c r="K712" s="116"/>
      <c r="L712" s="116"/>
      <c r="M712" s="116"/>
      <c r="N712" s="116"/>
      <c r="O712" s="118"/>
      <c r="P712" s="129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spans="1:26" ht="17.25" customHeight="1">
      <c r="A713" s="3"/>
      <c r="B713" s="116"/>
      <c r="C713" s="116"/>
      <c r="D713" s="116"/>
      <c r="E713" s="116"/>
      <c r="F713" s="118"/>
      <c r="G713" s="119"/>
      <c r="H713" s="119"/>
      <c r="I713" s="119"/>
      <c r="J713" s="116"/>
      <c r="K713" s="116"/>
      <c r="L713" s="116"/>
      <c r="M713" s="116"/>
      <c r="N713" s="116"/>
      <c r="O713" s="118"/>
      <c r="P713" s="129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spans="1:26" ht="17.25" customHeight="1">
      <c r="A714" s="3"/>
      <c r="B714" s="116"/>
      <c r="C714" s="116"/>
      <c r="D714" s="116"/>
      <c r="E714" s="116"/>
      <c r="F714" s="118"/>
      <c r="G714" s="119"/>
      <c r="H714" s="119"/>
      <c r="I714" s="119"/>
      <c r="J714" s="116"/>
      <c r="K714" s="116"/>
      <c r="L714" s="116"/>
      <c r="M714" s="116"/>
      <c r="N714" s="116"/>
      <c r="O714" s="118"/>
      <c r="P714" s="129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spans="1:26" ht="17.25" customHeight="1">
      <c r="A715" s="3"/>
      <c r="B715" s="116"/>
      <c r="C715" s="116"/>
      <c r="D715" s="116"/>
      <c r="E715" s="116"/>
      <c r="F715" s="118"/>
      <c r="G715" s="119"/>
      <c r="H715" s="119"/>
      <c r="I715" s="119"/>
      <c r="J715" s="116"/>
      <c r="K715" s="116"/>
      <c r="L715" s="116"/>
      <c r="M715" s="116"/>
      <c r="N715" s="116"/>
      <c r="O715" s="118"/>
      <c r="P715" s="129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spans="1:26" ht="17.25" customHeight="1">
      <c r="A716" s="3"/>
      <c r="B716" s="116"/>
      <c r="C716" s="116"/>
      <c r="D716" s="116"/>
      <c r="E716" s="116"/>
      <c r="F716" s="118"/>
      <c r="G716" s="119"/>
      <c r="H716" s="119"/>
      <c r="I716" s="119"/>
      <c r="J716" s="116"/>
      <c r="K716" s="116"/>
      <c r="L716" s="116"/>
      <c r="M716" s="116"/>
      <c r="N716" s="116"/>
      <c r="O716" s="118"/>
      <c r="P716" s="129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spans="1:26" ht="17.25" customHeight="1">
      <c r="A717" s="3"/>
      <c r="B717" s="116"/>
      <c r="C717" s="116"/>
      <c r="D717" s="116"/>
      <c r="E717" s="116"/>
      <c r="F717" s="118"/>
      <c r="G717" s="119"/>
      <c r="H717" s="119"/>
      <c r="I717" s="119"/>
      <c r="J717" s="116"/>
      <c r="K717" s="116"/>
      <c r="L717" s="116"/>
      <c r="M717" s="116"/>
      <c r="N717" s="116"/>
      <c r="O717" s="118"/>
      <c r="P717" s="129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spans="1:26" ht="17.25" customHeight="1">
      <c r="A718" s="3"/>
      <c r="B718" s="116"/>
      <c r="C718" s="116"/>
      <c r="D718" s="116"/>
      <c r="E718" s="116"/>
      <c r="F718" s="118"/>
      <c r="G718" s="119"/>
      <c r="H718" s="119"/>
      <c r="I718" s="119"/>
      <c r="J718" s="116"/>
      <c r="K718" s="116"/>
      <c r="L718" s="116"/>
      <c r="M718" s="116"/>
      <c r="N718" s="116"/>
      <c r="O718" s="118"/>
      <c r="P718" s="129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spans="1:26" ht="17.25" customHeight="1">
      <c r="A719" s="3"/>
      <c r="B719" s="116"/>
      <c r="C719" s="116"/>
      <c r="D719" s="116"/>
      <c r="E719" s="116"/>
      <c r="F719" s="118"/>
      <c r="G719" s="119"/>
      <c r="H719" s="119"/>
      <c r="I719" s="119"/>
      <c r="J719" s="116"/>
      <c r="K719" s="116"/>
      <c r="L719" s="116"/>
      <c r="M719" s="116"/>
      <c r="N719" s="116"/>
      <c r="O719" s="118"/>
      <c r="P719" s="129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spans="1:26" ht="17.25" customHeight="1">
      <c r="A720" s="3"/>
      <c r="B720" s="116"/>
      <c r="C720" s="116"/>
      <c r="D720" s="116"/>
      <c r="E720" s="116"/>
      <c r="F720" s="118"/>
      <c r="G720" s="119"/>
      <c r="H720" s="119"/>
      <c r="I720" s="119"/>
      <c r="J720" s="116"/>
      <c r="K720" s="116"/>
      <c r="L720" s="116"/>
      <c r="M720" s="116"/>
      <c r="N720" s="116"/>
      <c r="O720" s="118"/>
      <c r="P720" s="129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spans="1:26" ht="17.25" customHeight="1">
      <c r="A721" s="3"/>
      <c r="B721" s="116"/>
      <c r="C721" s="116"/>
      <c r="D721" s="116"/>
      <c r="E721" s="116"/>
      <c r="F721" s="118"/>
      <c r="G721" s="119"/>
      <c r="H721" s="119"/>
      <c r="I721" s="119"/>
      <c r="J721" s="116"/>
      <c r="K721" s="116"/>
      <c r="L721" s="116"/>
      <c r="M721" s="116"/>
      <c r="N721" s="116"/>
      <c r="O721" s="118"/>
      <c r="P721" s="129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spans="1:26" ht="17.25" customHeight="1">
      <c r="A722" s="3"/>
      <c r="B722" s="116"/>
      <c r="C722" s="116"/>
      <c r="D722" s="116"/>
      <c r="E722" s="116"/>
      <c r="F722" s="118"/>
      <c r="G722" s="119"/>
      <c r="H722" s="119"/>
      <c r="I722" s="119"/>
      <c r="J722" s="116"/>
      <c r="K722" s="116"/>
      <c r="L722" s="116"/>
      <c r="M722" s="116"/>
      <c r="N722" s="116"/>
      <c r="O722" s="118"/>
      <c r="P722" s="129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spans="1:26" ht="17.25" customHeight="1">
      <c r="A723" s="3"/>
      <c r="B723" s="116"/>
      <c r="C723" s="116"/>
      <c r="D723" s="116"/>
      <c r="E723" s="116"/>
      <c r="F723" s="118"/>
      <c r="G723" s="119"/>
      <c r="H723" s="119"/>
      <c r="I723" s="119"/>
      <c r="J723" s="116"/>
      <c r="K723" s="116"/>
      <c r="L723" s="116"/>
      <c r="M723" s="116"/>
      <c r="N723" s="116"/>
      <c r="O723" s="118"/>
      <c r="P723" s="129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spans="1:26" ht="17.25" customHeight="1">
      <c r="A724" s="3"/>
      <c r="B724" s="116"/>
      <c r="C724" s="116"/>
      <c r="D724" s="116"/>
      <c r="E724" s="116"/>
      <c r="F724" s="118"/>
      <c r="G724" s="119"/>
      <c r="H724" s="119"/>
      <c r="I724" s="119"/>
      <c r="J724" s="116"/>
      <c r="K724" s="116"/>
      <c r="L724" s="116"/>
      <c r="M724" s="116"/>
      <c r="N724" s="116"/>
      <c r="O724" s="118"/>
      <c r="P724" s="129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spans="1:26" ht="17.25" customHeight="1">
      <c r="A725" s="3"/>
      <c r="B725" s="116"/>
      <c r="C725" s="116"/>
      <c r="D725" s="116"/>
      <c r="E725" s="116"/>
      <c r="F725" s="118"/>
      <c r="G725" s="119"/>
      <c r="H725" s="119"/>
      <c r="I725" s="119"/>
      <c r="J725" s="116"/>
      <c r="K725" s="116"/>
      <c r="L725" s="116"/>
      <c r="M725" s="116"/>
      <c r="N725" s="116"/>
      <c r="O725" s="118"/>
      <c r="P725" s="129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spans="1:26" ht="17.25" customHeight="1">
      <c r="A726" s="3"/>
      <c r="B726" s="116"/>
      <c r="C726" s="116"/>
      <c r="D726" s="116"/>
      <c r="E726" s="116"/>
      <c r="F726" s="118"/>
      <c r="G726" s="119"/>
      <c r="H726" s="119"/>
      <c r="I726" s="119"/>
      <c r="J726" s="116"/>
      <c r="K726" s="116"/>
      <c r="L726" s="116"/>
      <c r="M726" s="116"/>
      <c r="N726" s="116"/>
      <c r="O726" s="118"/>
      <c r="P726" s="129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spans="1:26" ht="17.25" customHeight="1">
      <c r="A727" s="3"/>
      <c r="B727" s="116"/>
      <c r="C727" s="116"/>
      <c r="D727" s="116"/>
      <c r="E727" s="116"/>
      <c r="F727" s="118"/>
      <c r="G727" s="119"/>
      <c r="H727" s="119"/>
      <c r="I727" s="119"/>
      <c r="J727" s="116"/>
      <c r="K727" s="116"/>
      <c r="L727" s="116"/>
      <c r="M727" s="116"/>
      <c r="N727" s="116"/>
      <c r="O727" s="118"/>
      <c r="P727" s="129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spans="1:26" ht="17.25" customHeight="1">
      <c r="A728" s="3"/>
      <c r="B728" s="116"/>
      <c r="C728" s="116"/>
      <c r="D728" s="116"/>
      <c r="E728" s="116"/>
      <c r="F728" s="118"/>
      <c r="G728" s="119"/>
      <c r="H728" s="119"/>
      <c r="I728" s="119"/>
      <c r="J728" s="116"/>
      <c r="K728" s="116"/>
      <c r="L728" s="116"/>
      <c r="M728" s="116"/>
      <c r="N728" s="116"/>
      <c r="O728" s="118"/>
      <c r="P728" s="129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spans="1:26" ht="17.25" customHeight="1">
      <c r="A729" s="3"/>
      <c r="B729" s="116"/>
      <c r="C729" s="116"/>
      <c r="D729" s="116"/>
      <c r="E729" s="116"/>
      <c r="F729" s="118"/>
      <c r="G729" s="119"/>
      <c r="H729" s="119"/>
      <c r="I729" s="119"/>
      <c r="J729" s="116"/>
      <c r="K729" s="116"/>
      <c r="L729" s="116"/>
      <c r="M729" s="116"/>
      <c r="N729" s="116"/>
      <c r="O729" s="118"/>
      <c r="P729" s="129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spans="1:26" ht="17.25" customHeight="1">
      <c r="A730" s="3"/>
      <c r="B730" s="116"/>
      <c r="C730" s="116"/>
      <c r="D730" s="116"/>
      <c r="E730" s="116"/>
      <c r="F730" s="118"/>
      <c r="G730" s="119"/>
      <c r="H730" s="119"/>
      <c r="I730" s="119"/>
      <c r="J730" s="116"/>
      <c r="K730" s="116"/>
      <c r="L730" s="116"/>
      <c r="M730" s="116"/>
      <c r="N730" s="116"/>
      <c r="O730" s="118"/>
      <c r="P730" s="129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spans="1:26" ht="17.25" customHeight="1">
      <c r="A731" s="3"/>
      <c r="B731" s="116"/>
      <c r="C731" s="116"/>
      <c r="D731" s="116"/>
      <c r="E731" s="116"/>
      <c r="F731" s="118"/>
      <c r="G731" s="119"/>
      <c r="H731" s="119"/>
      <c r="I731" s="119"/>
      <c r="J731" s="116"/>
      <c r="K731" s="116"/>
      <c r="L731" s="116"/>
      <c r="M731" s="116"/>
      <c r="N731" s="116"/>
      <c r="O731" s="118"/>
      <c r="P731" s="129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spans="1:26" ht="17.25" customHeight="1">
      <c r="A732" s="3"/>
      <c r="B732" s="116"/>
      <c r="C732" s="116"/>
      <c r="D732" s="116"/>
      <c r="E732" s="116"/>
      <c r="F732" s="118"/>
      <c r="G732" s="119"/>
      <c r="H732" s="119"/>
      <c r="I732" s="119"/>
      <c r="J732" s="116"/>
      <c r="K732" s="116"/>
      <c r="L732" s="116"/>
      <c r="M732" s="116"/>
      <c r="N732" s="116"/>
      <c r="O732" s="118"/>
      <c r="P732" s="129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spans="1:26" ht="17.25" customHeight="1">
      <c r="A733" s="3"/>
      <c r="B733" s="116"/>
      <c r="C733" s="116"/>
      <c r="D733" s="116"/>
      <c r="E733" s="116"/>
      <c r="F733" s="118"/>
      <c r="G733" s="119"/>
      <c r="H733" s="119"/>
      <c r="I733" s="119"/>
      <c r="J733" s="116"/>
      <c r="K733" s="116"/>
      <c r="L733" s="116"/>
      <c r="M733" s="116"/>
      <c r="N733" s="116"/>
      <c r="O733" s="118"/>
      <c r="P733" s="129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spans="1:26" ht="17.25" customHeight="1">
      <c r="A734" s="3"/>
      <c r="B734" s="116"/>
      <c r="C734" s="116"/>
      <c r="D734" s="116"/>
      <c r="E734" s="116"/>
      <c r="F734" s="118"/>
      <c r="G734" s="119"/>
      <c r="H734" s="119"/>
      <c r="I734" s="119"/>
      <c r="J734" s="116"/>
      <c r="K734" s="116"/>
      <c r="L734" s="116"/>
      <c r="M734" s="116"/>
      <c r="N734" s="116"/>
      <c r="O734" s="118"/>
      <c r="P734" s="129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spans="1:26" ht="17.25" customHeight="1">
      <c r="A735" s="3"/>
      <c r="B735" s="116"/>
      <c r="C735" s="116"/>
      <c r="D735" s="116"/>
      <c r="E735" s="116"/>
      <c r="F735" s="118"/>
      <c r="G735" s="119"/>
      <c r="H735" s="119"/>
      <c r="I735" s="119"/>
      <c r="J735" s="116"/>
      <c r="K735" s="116"/>
      <c r="L735" s="116"/>
      <c r="M735" s="116"/>
      <c r="N735" s="116"/>
      <c r="O735" s="118"/>
      <c r="P735" s="129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spans="1:26" ht="17.25" customHeight="1">
      <c r="A736" s="3"/>
      <c r="B736" s="116"/>
      <c r="C736" s="116"/>
      <c r="D736" s="116"/>
      <c r="E736" s="116"/>
      <c r="F736" s="118"/>
      <c r="G736" s="119"/>
      <c r="H736" s="119"/>
      <c r="I736" s="119"/>
      <c r="J736" s="116"/>
      <c r="K736" s="116"/>
      <c r="L736" s="116"/>
      <c r="M736" s="116"/>
      <c r="N736" s="116"/>
      <c r="O736" s="118"/>
      <c r="P736" s="129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spans="1:26" ht="17.25" customHeight="1">
      <c r="A737" s="3"/>
      <c r="B737" s="116"/>
      <c r="C737" s="116"/>
      <c r="D737" s="116"/>
      <c r="E737" s="116"/>
      <c r="F737" s="118"/>
      <c r="G737" s="119"/>
      <c r="H737" s="119"/>
      <c r="I737" s="119"/>
      <c r="J737" s="116"/>
      <c r="K737" s="116"/>
      <c r="L737" s="116"/>
      <c r="M737" s="116"/>
      <c r="N737" s="116"/>
      <c r="O737" s="118"/>
      <c r="P737" s="129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spans="1:26" ht="17.25" customHeight="1">
      <c r="A738" s="3"/>
      <c r="B738" s="116"/>
      <c r="C738" s="116"/>
      <c r="D738" s="116"/>
      <c r="E738" s="116"/>
      <c r="F738" s="118"/>
      <c r="G738" s="119"/>
      <c r="H738" s="119"/>
      <c r="I738" s="119"/>
      <c r="J738" s="116"/>
      <c r="K738" s="116"/>
      <c r="L738" s="116"/>
      <c r="M738" s="116"/>
      <c r="N738" s="116"/>
      <c r="O738" s="118"/>
      <c r="P738" s="129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spans="1:26" ht="17.25" customHeight="1">
      <c r="A739" s="3"/>
      <c r="B739" s="116"/>
      <c r="C739" s="116"/>
      <c r="D739" s="116"/>
      <c r="E739" s="116"/>
      <c r="F739" s="118"/>
      <c r="G739" s="119"/>
      <c r="H739" s="119"/>
      <c r="I739" s="119"/>
      <c r="J739" s="116"/>
      <c r="K739" s="116"/>
      <c r="L739" s="116"/>
      <c r="M739" s="116"/>
      <c r="N739" s="116"/>
      <c r="O739" s="118"/>
      <c r="P739" s="129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spans="1:26" ht="17.25" customHeight="1">
      <c r="A740" s="3"/>
      <c r="B740" s="116"/>
      <c r="C740" s="116"/>
      <c r="D740" s="116"/>
      <c r="E740" s="116"/>
      <c r="F740" s="118"/>
      <c r="G740" s="119"/>
      <c r="H740" s="119"/>
      <c r="I740" s="119"/>
      <c r="J740" s="116"/>
      <c r="K740" s="116"/>
      <c r="L740" s="116"/>
      <c r="M740" s="116"/>
      <c r="N740" s="116"/>
      <c r="O740" s="118"/>
      <c r="P740" s="129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spans="1:26" ht="17.25" customHeight="1">
      <c r="A741" s="3"/>
      <c r="B741" s="116"/>
      <c r="C741" s="116"/>
      <c r="D741" s="116"/>
      <c r="E741" s="116"/>
      <c r="F741" s="118"/>
      <c r="G741" s="119"/>
      <c r="H741" s="119"/>
      <c r="I741" s="119"/>
      <c r="J741" s="116"/>
      <c r="K741" s="116"/>
      <c r="L741" s="116"/>
      <c r="M741" s="116"/>
      <c r="N741" s="116"/>
      <c r="O741" s="118"/>
      <c r="P741" s="129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spans="1:26" ht="17.25" customHeight="1">
      <c r="A742" s="3"/>
      <c r="B742" s="116"/>
      <c r="C742" s="116"/>
      <c r="D742" s="116"/>
      <c r="E742" s="116"/>
      <c r="F742" s="118"/>
      <c r="G742" s="119"/>
      <c r="H742" s="119"/>
      <c r="I742" s="119"/>
      <c r="J742" s="116"/>
      <c r="K742" s="116"/>
      <c r="L742" s="116"/>
      <c r="M742" s="116"/>
      <c r="N742" s="116"/>
      <c r="O742" s="118"/>
      <c r="P742" s="129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spans="1:26" ht="17.25" customHeight="1">
      <c r="A743" s="3"/>
      <c r="B743" s="116"/>
      <c r="C743" s="116"/>
      <c r="D743" s="116"/>
      <c r="E743" s="116"/>
      <c r="F743" s="118"/>
      <c r="G743" s="119"/>
      <c r="H743" s="119"/>
      <c r="I743" s="119"/>
      <c r="J743" s="116"/>
      <c r="K743" s="116"/>
      <c r="L743" s="116"/>
      <c r="M743" s="116"/>
      <c r="N743" s="116"/>
      <c r="O743" s="118"/>
      <c r="P743" s="129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spans="1:26" ht="17.25" customHeight="1">
      <c r="A744" s="3"/>
      <c r="B744" s="116"/>
      <c r="C744" s="116"/>
      <c r="D744" s="116"/>
      <c r="E744" s="116"/>
      <c r="F744" s="118"/>
      <c r="G744" s="119"/>
      <c r="H744" s="119"/>
      <c r="I744" s="119"/>
      <c r="J744" s="116"/>
      <c r="K744" s="116"/>
      <c r="L744" s="116"/>
      <c r="M744" s="116"/>
      <c r="N744" s="116"/>
      <c r="O744" s="118"/>
      <c r="P744" s="129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spans="1:26" ht="17.25" customHeight="1">
      <c r="A745" s="3"/>
      <c r="B745" s="116"/>
      <c r="C745" s="116"/>
      <c r="D745" s="116"/>
      <c r="E745" s="116"/>
      <c r="F745" s="118"/>
      <c r="G745" s="119"/>
      <c r="H745" s="119"/>
      <c r="I745" s="119"/>
      <c r="J745" s="116"/>
      <c r="K745" s="116"/>
      <c r="L745" s="116"/>
      <c r="M745" s="116"/>
      <c r="N745" s="116"/>
      <c r="O745" s="118"/>
      <c r="P745" s="129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spans="1:26" ht="17.25" customHeight="1">
      <c r="A746" s="3"/>
      <c r="B746" s="116"/>
      <c r="C746" s="116"/>
      <c r="D746" s="116"/>
      <c r="E746" s="116"/>
      <c r="F746" s="118"/>
      <c r="G746" s="119"/>
      <c r="H746" s="119"/>
      <c r="I746" s="119"/>
      <c r="J746" s="116"/>
      <c r="K746" s="116"/>
      <c r="L746" s="116"/>
      <c r="M746" s="116"/>
      <c r="N746" s="116"/>
      <c r="O746" s="118"/>
      <c r="P746" s="129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spans="1:26" ht="17.25" customHeight="1">
      <c r="A747" s="3"/>
      <c r="B747" s="116"/>
      <c r="C747" s="116"/>
      <c r="D747" s="116"/>
      <c r="E747" s="116"/>
      <c r="F747" s="118"/>
      <c r="G747" s="119"/>
      <c r="H747" s="119"/>
      <c r="I747" s="119"/>
      <c r="J747" s="116"/>
      <c r="K747" s="116"/>
      <c r="L747" s="116"/>
      <c r="M747" s="116"/>
      <c r="N747" s="116"/>
      <c r="O747" s="118"/>
      <c r="P747" s="129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spans="1:26" ht="17.25" customHeight="1">
      <c r="A748" s="3"/>
      <c r="B748" s="116"/>
      <c r="C748" s="116"/>
      <c r="D748" s="116"/>
      <c r="E748" s="116"/>
      <c r="F748" s="118"/>
      <c r="G748" s="119"/>
      <c r="H748" s="119"/>
      <c r="I748" s="119"/>
      <c r="J748" s="116"/>
      <c r="K748" s="116"/>
      <c r="L748" s="116"/>
      <c r="M748" s="116"/>
      <c r="N748" s="116"/>
      <c r="O748" s="118"/>
      <c r="P748" s="129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spans="1:26" ht="17.25" customHeight="1">
      <c r="A749" s="3"/>
      <c r="B749" s="116"/>
      <c r="C749" s="116"/>
      <c r="D749" s="116"/>
      <c r="E749" s="116"/>
      <c r="F749" s="118"/>
      <c r="G749" s="119"/>
      <c r="H749" s="119"/>
      <c r="I749" s="119"/>
      <c r="J749" s="116"/>
      <c r="K749" s="116"/>
      <c r="L749" s="116"/>
      <c r="M749" s="116"/>
      <c r="N749" s="116"/>
      <c r="O749" s="118"/>
      <c r="P749" s="129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spans="1:26" ht="17.25" customHeight="1">
      <c r="A750" s="3"/>
      <c r="B750" s="116"/>
      <c r="C750" s="116"/>
      <c r="D750" s="116"/>
      <c r="E750" s="116"/>
      <c r="F750" s="118"/>
      <c r="G750" s="119"/>
      <c r="H750" s="119"/>
      <c r="I750" s="119"/>
      <c r="J750" s="116"/>
      <c r="K750" s="116"/>
      <c r="L750" s="116"/>
      <c r="M750" s="116"/>
      <c r="N750" s="116"/>
      <c r="O750" s="118"/>
      <c r="P750" s="129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spans="1:26" ht="17.25" customHeight="1">
      <c r="A751" s="3"/>
      <c r="B751" s="116"/>
      <c r="C751" s="116"/>
      <c r="D751" s="116"/>
      <c r="E751" s="116"/>
      <c r="F751" s="118"/>
      <c r="G751" s="119"/>
      <c r="H751" s="119"/>
      <c r="I751" s="119"/>
      <c r="J751" s="116"/>
      <c r="K751" s="116"/>
      <c r="L751" s="116"/>
      <c r="M751" s="116"/>
      <c r="N751" s="116"/>
      <c r="O751" s="118"/>
      <c r="P751" s="129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spans="1:26" ht="17.25" customHeight="1">
      <c r="A752" s="3"/>
      <c r="B752" s="116"/>
      <c r="C752" s="116"/>
      <c r="D752" s="116"/>
      <c r="E752" s="116"/>
      <c r="F752" s="118"/>
      <c r="G752" s="119"/>
      <c r="H752" s="119"/>
      <c r="I752" s="119"/>
      <c r="J752" s="116"/>
      <c r="K752" s="116"/>
      <c r="L752" s="116"/>
      <c r="M752" s="116"/>
      <c r="N752" s="116"/>
      <c r="O752" s="118"/>
      <c r="P752" s="129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spans="1:26" ht="17.25" customHeight="1">
      <c r="A753" s="3"/>
      <c r="B753" s="116"/>
      <c r="C753" s="116"/>
      <c r="D753" s="116"/>
      <c r="E753" s="116"/>
      <c r="F753" s="118"/>
      <c r="G753" s="119"/>
      <c r="H753" s="119"/>
      <c r="I753" s="119"/>
      <c r="J753" s="116"/>
      <c r="K753" s="116"/>
      <c r="L753" s="116"/>
      <c r="M753" s="116"/>
      <c r="N753" s="116"/>
      <c r="O753" s="118"/>
      <c r="P753" s="129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spans="1:26" ht="17.25" customHeight="1">
      <c r="A754" s="3"/>
      <c r="B754" s="116"/>
      <c r="C754" s="116"/>
      <c r="D754" s="116"/>
      <c r="E754" s="116"/>
      <c r="F754" s="118"/>
      <c r="G754" s="119"/>
      <c r="H754" s="119"/>
      <c r="I754" s="119"/>
      <c r="J754" s="116"/>
      <c r="K754" s="116"/>
      <c r="L754" s="116"/>
      <c r="M754" s="116"/>
      <c r="N754" s="116"/>
      <c r="O754" s="118"/>
      <c r="P754" s="129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spans="1:26" ht="17.25" customHeight="1">
      <c r="A755" s="3"/>
      <c r="B755" s="116"/>
      <c r="C755" s="116"/>
      <c r="D755" s="116"/>
      <c r="E755" s="116"/>
      <c r="F755" s="118"/>
      <c r="G755" s="119"/>
      <c r="H755" s="119"/>
      <c r="I755" s="119"/>
      <c r="J755" s="116"/>
      <c r="K755" s="116"/>
      <c r="L755" s="116"/>
      <c r="M755" s="116"/>
      <c r="N755" s="116"/>
      <c r="O755" s="118"/>
      <c r="P755" s="129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spans="1:26" ht="17.25" customHeight="1">
      <c r="A756" s="3"/>
      <c r="B756" s="116"/>
      <c r="C756" s="116"/>
      <c r="D756" s="116"/>
      <c r="E756" s="116"/>
      <c r="F756" s="118"/>
      <c r="G756" s="119"/>
      <c r="H756" s="119"/>
      <c r="I756" s="119"/>
      <c r="J756" s="116"/>
      <c r="K756" s="116"/>
      <c r="L756" s="116"/>
      <c r="M756" s="116"/>
      <c r="N756" s="116"/>
      <c r="O756" s="118"/>
      <c r="P756" s="129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spans="1:26" ht="17.25" customHeight="1">
      <c r="A757" s="3"/>
      <c r="B757" s="116"/>
      <c r="C757" s="116"/>
      <c r="D757" s="116"/>
      <c r="E757" s="116"/>
      <c r="F757" s="118"/>
      <c r="G757" s="119"/>
      <c r="H757" s="119"/>
      <c r="I757" s="119"/>
      <c r="J757" s="116"/>
      <c r="K757" s="116"/>
      <c r="L757" s="116"/>
      <c r="M757" s="116"/>
      <c r="N757" s="116"/>
      <c r="O757" s="118"/>
      <c r="P757" s="129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spans="1:26" ht="17.25" customHeight="1">
      <c r="A758" s="3"/>
      <c r="B758" s="116"/>
      <c r="C758" s="116"/>
      <c r="D758" s="116"/>
      <c r="E758" s="116"/>
      <c r="F758" s="118"/>
      <c r="G758" s="119"/>
      <c r="H758" s="119"/>
      <c r="I758" s="119"/>
      <c r="J758" s="116"/>
      <c r="K758" s="116"/>
      <c r="L758" s="116"/>
      <c r="M758" s="116"/>
      <c r="N758" s="116"/>
      <c r="O758" s="118"/>
      <c r="P758" s="129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spans="1:26" ht="17.25" customHeight="1">
      <c r="A759" s="3"/>
      <c r="B759" s="116"/>
      <c r="C759" s="116"/>
      <c r="D759" s="116"/>
      <c r="E759" s="116"/>
      <c r="F759" s="118"/>
      <c r="G759" s="119"/>
      <c r="H759" s="119"/>
      <c r="I759" s="119"/>
      <c r="J759" s="116"/>
      <c r="K759" s="116"/>
      <c r="L759" s="116"/>
      <c r="M759" s="116"/>
      <c r="N759" s="116"/>
      <c r="O759" s="118"/>
      <c r="P759" s="129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spans="1:26" ht="17.25" customHeight="1">
      <c r="A760" s="3"/>
      <c r="B760" s="116"/>
      <c r="C760" s="116"/>
      <c r="D760" s="116"/>
      <c r="E760" s="116"/>
      <c r="F760" s="118"/>
      <c r="G760" s="119"/>
      <c r="H760" s="119"/>
      <c r="I760" s="119"/>
      <c r="J760" s="116"/>
      <c r="K760" s="116"/>
      <c r="L760" s="116"/>
      <c r="M760" s="116"/>
      <c r="N760" s="116"/>
      <c r="O760" s="118"/>
      <c r="P760" s="129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spans="1:26" ht="17.25" customHeight="1">
      <c r="A761" s="3"/>
      <c r="B761" s="116"/>
      <c r="C761" s="116"/>
      <c r="D761" s="116"/>
      <c r="E761" s="116"/>
      <c r="F761" s="118"/>
      <c r="G761" s="119"/>
      <c r="H761" s="119"/>
      <c r="I761" s="119"/>
      <c r="J761" s="116"/>
      <c r="K761" s="116"/>
      <c r="L761" s="116"/>
      <c r="M761" s="116"/>
      <c r="N761" s="116"/>
      <c r="O761" s="118"/>
      <c r="P761" s="129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spans="1:26" ht="17.25" customHeight="1">
      <c r="A762" s="3"/>
      <c r="B762" s="116"/>
      <c r="C762" s="116"/>
      <c r="D762" s="116"/>
      <c r="E762" s="116"/>
      <c r="F762" s="118"/>
      <c r="G762" s="119"/>
      <c r="H762" s="119"/>
      <c r="I762" s="119"/>
      <c r="J762" s="116"/>
      <c r="K762" s="116"/>
      <c r="L762" s="116"/>
      <c r="M762" s="116"/>
      <c r="N762" s="116"/>
      <c r="O762" s="118"/>
      <c r="P762" s="129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spans="1:26" ht="17.25" customHeight="1">
      <c r="A763" s="3"/>
      <c r="B763" s="116"/>
      <c r="C763" s="116"/>
      <c r="D763" s="116"/>
      <c r="E763" s="116"/>
      <c r="F763" s="118"/>
      <c r="G763" s="119"/>
      <c r="H763" s="119"/>
      <c r="I763" s="119"/>
      <c r="J763" s="116"/>
      <c r="K763" s="116"/>
      <c r="L763" s="116"/>
      <c r="M763" s="116"/>
      <c r="N763" s="116"/>
      <c r="O763" s="118"/>
      <c r="P763" s="129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spans="1:26" ht="17.25" customHeight="1">
      <c r="A764" s="3"/>
      <c r="B764" s="116"/>
      <c r="C764" s="116"/>
      <c r="D764" s="116"/>
      <c r="E764" s="116"/>
      <c r="F764" s="118"/>
      <c r="G764" s="119"/>
      <c r="H764" s="119"/>
      <c r="I764" s="119"/>
      <c r="J764" s="116"/>
      <c r="K764" s="116"/>
      <c r="L764" s="116"/>
      <c r="M764" s="116"/>
      <c r="N764" s="116"/>
      <c r="O764" s="118"/>
      <c r="P764" s="129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spans="1:26" ht="17.25" customHeight="1">
      <c r="A765" s="3"/>
      <c r="B765" s="116"/>
      <c r="C765" s="116"/>
      <c r="D765" s="116"/>
      <c r="E765" s="116"/>
      <c r="F765" s="118"/>
      <c r="G765" s="119"/>
      <c r="H765" s="119"/>
      <c r="I765" s="119"/>
      <c r="J765" s="116"/>
      <c r="K765" s="116"/>
      <c r="L765" s="116"/>
      <c r="M765" s="116"/>
      <c r="N765" s="116"/>
      <c r="O765" s="118"/>
      <c r="P765" s="129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spans="1:26" ht="17.25" customHeight="1">
      <c r="A766" s="3"/>
      <c r="B766" s="116"/>
      <c r="C766" s="116"/>
      <c r="D766" s="116"/>
      <c r="E766" s="116"/>
      <c r="F766" s="118"/>
      <c r="G766" s="119"/>
      <c r="H766" s="119"/>
      <c r="I766" s="119"/>
      <c r="J766" s="116"/>
      <c r="K766" s="116"/>
      <c r="L766" s="116"/>
      <c r="M766" s="116"/>
      <c r="N766" s="116"/>
      <c r="O766" s="118"/>
      <c r="P766" s="129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spans="1:26" ht="17.25" customHeight="1">
      <c r="A767" s="3"/>
      <c r="B767" s="116"/>
      <c r="C767" s="116"/>
      <c r="D767" s="116"/>
      <c r="E767" s="116"/>
      <c r="F767" s="118"/>
      <c r="G767" s="119"/>
      <c r="H767" s="119"/>
      <c r="I767" s="119"/>
      <c r="J767" s="116"/>
      <c r="K767" s="116"/>
      <c r="L767" s="116"/>
      <c r="M767" s="116"/>
      <c r="N767" s="116"/>
      <c r="O767" s="118"/>
      <c r="P767" s="129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spans="1:26" ht="17.25" customHeight="1">
      <c r="A768" s="3"/>
      <c r="B768" s="116"/>
      <c r="C768" s="116"/>
      <c r="D768" s="116"/>
      <c r="E768" s="116"/>
      <c r="F768" s="118"/>
      <c r="G768" s="119"/>
      <c r="H768" s="119"/>
      <c r="I768" s="119"/>
      <c r="J768" s="116"/>
      <c r="K768" s="116"/>
      <c r="L768" s="116"/>
      <c r="M768" s="116"/>
      <c r="N768" s="116"/>
      <c r="O768" s="118"/>
      <c r="P768" s="129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spans="1:26" ht="17.25" customHeight="1">
      <c r="A769" s="3"/>
      <c r="B769" s="116"/>
      <c r="C769" s="116"/>
      <c r="D769" s="116"/>
      <c r="E769" s="116"/>
      <c r="F769" s="118"/>
      <c r="G769" s="119"/>
      <c r="H769" s="119"/>
      <c r="I769" s="119"/>
      <c r="J769" s="116"/>
      <c r="K769" s="116"/>
      <c r="L769" s="116"/>
      <c r="M769" s="116"/>
      <c r="N769" s="116"/>
      <c r="O769" s="118"/>
      <c r="P769" s="129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spans="1:26" ht="17.25" customHeight="1">
      <c r="A770" s="3"/>
      <c r="B770" s="116"/>
      <c r="C770" s="116"/>
      <c r="D770" s="116"/>
      <c r="E770" s="116"/>
      <c r="F770" s="118"/>
      <c r="G770" s="119"/>
      <c r="H770" s="119"/>
      <c r="I770" s="119"/>
      <c r="J770" s="116"/>
      <c r="K770" s="116"/>
      <c r="L770" s="116"/>
      <c r="M770" s="116"/>
      <c r="N770" s="116"/>
      <c r="O770" s="118"/>
      <c r="P770" s="129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spans="1:26" ht="17.25" customHeight="1">
      <c r="A771" s="3"/>
      <c r="B771" s="116"/>
      <c r="C771" s="116"/>
      <c r="D771" s="116"/>
      <c r="E771" s="116"/>
      <c r="F771" s="118"/>
      <c r="G771" s="119"/>
      <c r="H771" s="119"/>
      <c r="I771" s="119"/>
      <c r="J771" s="116"/>
      <c r="K771" s="116"/>
      <c r="L771" s="116"/>
      <c r="M771" s="116"/>
      <c r="N771" s="116"/>
      <c r="O771" s="118"/>
      <c r="P771" s="129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spans="1:26" ht="17.25" customHeight="1">
      <c r="A772" s="3"/>
      <c r="B772" s="116"/>
      <c r="C772" s="116"/>
      <c r="D772" s="116"/>
      <c r="E772" s="116"/>
      <c r="F772" s="118"/>
      <c r="G772" s="119"/>
      <c r="H772" s="119"/>
      <c r="I772" s="119"/>
      <c r="J772" s="116"/>
      <c r="K772" s="116"/>
      <c r="L772" s="116"/>
      <c r="M772" s="116"/>
      <c r="N772" s="116"/>
      <c r="O772" s="118"/>
      <c r="P772" s="129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spans="1:26" ht="17.25" customHeight="1">
      <c r="A773" s="3"/>
      <c r="B773" s="116"/>
      <c r="C773" s="116"/>
      <c r="D773" s="116"/>
      <c r="E773" s="116"/>
      <c r="F773" s="118"/>
      <c r="G773" s="119"/>
      <c r="H773" s="119"/>
      <c r="I773" s="119"/>
      <c r="J773" s="116"/>
      <c r="K773" s="116"/>
      <c r="L773" s="116"/>
      <c r="M773" s="116"/>
      <c r="N773" s="116"/>
      <c r="O773" s="118"/>
      <c r="P773" s="129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spans="1:26" ht="17.25" customHeight="1">
      <c r="A774" s="3"/>
      <c r="B774" s="116"/>
      <c r="C774" s="116"/>
      <c r="D774" s="116"/>
      <c r="E774" s="116"/>
      <c r="F774" s="118"/>
      <c r="G774" s="119"/>
      <c r="H774" s="119"/>
      <c r="I774" s="119"/>
      <c r="J774" s="116"/>
      <c r="K774" s="116"/>
      <c r="L774" s="116"/>
      <c r="M774" s="116"/>
      <c r="N774" s="116"/>
      <c r="O774" s="118"/>
      <c r="P774" s="129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spans="1:26" ht="17.25" customHeight="1">
      <c r="A775" s="3"/>
      <c r="B775" s="116"/>
      <c r="C775" s="116"/>
      <c r="D775" s="116"/>
      <c r="E775" s="116"/>
      <c r="F775" s="118"/>
      <c r="G775" s="119"/>
      <c r="H775" s="119"/>
      <c r="I775" s="119"/>
      <c r="J775" s="116"/>
      <c r="K775" s="116"/>
      <c r="L775" s="116"/>
      <c r="M775" s="116"/>
      <c r="N775" s="116"/>
      <c r="O775" s="118"/>
      <c r="P775" s="129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spans="1:26" ht="17.25" customHeight="1">
      <c r="A776" s="3"/>
      <c r="B776" s="116"/>
      <c r="C776" s="116"/>
      <c r="D776" s="116"/>
      <c r="E776" s="116"/>
      <c r="F776" s="118"/>
      <c r="G776" s="119"/>
      <c r="H776" s="119"/>
      <c r="I776" s="119"/>
      <c r="J776" s="116"/>
      <c r="K776" s="116"/>
      <c r="L776" s="116"/>
      <c r="M776" s="116"/>
      <c r="N776" s="116"/>
      <c r="O776" s="118"/>
      <c r="P776" s="129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spans="1:26" ht="17.25" customHeight="1">
      <c r="A777" s="3"/>
      <c r="B777" s="116"/>
      <c r="C777" s="116"/>
      <c r="D777" s="116"/>
      <c r="E777" s="116"/>
      <c r="F777" s="118"/>
      <c r="G777" s="119"/>
      <c r="H777" s="119"/>
      <c r="I777" s="119"/>
      <c r="J777" s="116"/>
      <c r="K777" s="116"/>
      <c r="L777" s="116"/>
      <c r="M777" s="116"/>
      <c r="N777" s="116"/>
      <c r="O777" s="118"/>
      <c r="P777" s="129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spans="1:26" ht="17.25" customHeight="1">
      <c r="A778" s="3"/>
      <c r="B778" s="116"/>
      <c r="C778" s="116"/>
      <c r="D778" s="116"/>
      <c r="E778" s="116"/>
      <c r="F778" s="118"/>
      <c r="G778" s="119"/>
      <c r="H778" s="119"/>
      <c r="I778" s="119"/>
      <c r="J778" s="116"/>
      <c r="K778" s="116"/>
      <c r="L778" s="116"/>
      <c r="M778" s="116"/>
      <c r="N778" s="116"/>
      <c r="O778" s="118"/>
      <c r="P778" s="129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spans="1:26" ht="17.25" customHeight="1">
      <c r="A779" s="3"/>
      <c r="B779" s="116"/>
      <c r="C779" s="116"/>
      <c r="D779" s="116"/>
      <c r="E779" s="116"/>
      <c r="F779" s="118"/>
      <c r="G779" s="119"/>
      <c r="H779" s="119"/>
      <c r="I779" s="119"/>
      <c r="J779" s="116"/>
      <c r="K779" s="116"/>
      <c r="L779" s="116"/>
      <c r="M779" s="116"/>
      <c r="N779" s="116"/>
      <c r="O779" s="118"/>
      <c r="P779" s="129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spans="1:26" ht="17.25" customHeight="1">
      <c r="A780" s="3"/>
      <c r="B780" s="116"/>
      <c r="C780" s="116"/>
      <c r="D780" s="116"/>
      <c r="E780" s="116"/>
      <c r="F780" s="118"/>
      <c r="G780" s="119"/>
      <c r="H780" s="119"/>
      <c r="I780" s="119"/>
      <c r="J780" s="116"/>
      <c r="K780" s="116"/>
      <c r="L780" s="116"/>
      <c r="M780" s="116"/>
      <c r="N780" s="116"/>
      <c r="O780" s="118"/>
      <c r="P780" s="129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spans="1:26" ht="17.25" customHeight="1">
      <c r="A781" s="3"/>
      <c r="B781" s="116"/>
      <c r="C781" s="116"/>
      <c r="D781" s="116"/>
      <c r="E781" s="116"/>
      <c r="F781" s="118"/>
      <c r="G781" s="119"/>
      <c r="H781" s="119"/>
      <c r="I781" s="119"/>
      <c r="J781" s="116"/>
      <c r="K781" s="116"/>
      <c r="L781" s="116"/>
      <c r="M781" s="116"/>
      <c r="N781" s="116"/>
      <c r="O781" s="118"/>
      <c r="P781" s="129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spans="1:26" ht="17.25" customHeight="1">
      <c r="A782" s="3"/>
      <c r="B782" s="116"/>
      <c r="C782" s="116"/>
      <c r="D782" s="116"/>
      <c r="E782" s="116"/>
      <c r="F782" s="118"/>
      <c r="G782" s="119"/>
      <c r="H782" s="119"/>
      <c r="I782" s="119"/>
      <c r="J782" s="116"/>
      <c r="K782" s="116"/>
      <c r="L782" s="116"/>
      <c r="M782" s="116"/>
      <c r="N782" s="116"/>
      <c r="O782" s="118"/>
      <c r="P782" s="129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spans="1:26" ht="17.25" customHeight="1">
      <c r="A783" s="3"/>
      <c r="B783" s="116"/>
      <c r="C783" s="116"/>
      <c r="D783" s="116"/>
      <c r="E783" s="116"/>
      <c r="F783" s="118"/>
      <c r="G783" s="119"/>
      <c r="H783" s="119"/>
      <c r="I783" s="119"/>
      <c r="J783" s="116"/>
      <c r="K783" s="116"/>
      <c r="L783" s="116"/>
      <c r="M783" s="116"/>
      <c r="N783" s="116"/>
      <c r="O783" s="118"/>
      <c r="P783" s="129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spans="1:26" ht="17.25" customHeight="1">
      <c r="A784" s="3"/>
      <c r="B784" s="116"/>
      <c r="C784" s="116"/>
      <c r="D784" s="116"/>
      <c r="E784" s="116"/>
      <c r="F784" s="118"/>
      <c r="G784" s="119"/>
      <c r="H784" s="119"/>
      <c r="I784" s="119"/>
      <c r="J784" s="116"/>
      <c r="K784" s="116"/>
      <c r="L784" s="116"/>
      <c r="M784" s="116"/>
      <c r="N784" s="116"/>
      <c r="O784" s="118"/>
      <c r="P784" s="129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spans="1:26" ht="17.25" customHeight="1">
      <c r="A785" s="3"/>
      <c r="B785" s="116"/>
      <c r="C785" s="116"/>
      <c r="D785" s="116"/>
      <c r="E785" s="116"/>
      <c r="F785" s="118"/>
      <c r="G785" s="119"/>
      <c r="H785" s="119"/>
      <c r="I785" s="119"/>
      <c r="J785" s="116"/>
      <c r="K785" s="116"/>
      <c r="L785" s="116"/>
      <c r="M785" s="116"/>
      <c r="N785" s="116"/>
      <c r="O785" s="118"/>
      <c r="P785" s="129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spans="1:26" ht="17.25" customHeight="1">
      <c r="A786" s="3"/>
      <c r="B786" s="116"/>
      <c r="C786" s="116"/>
      <c r="D786" s="116"/>
      <c r="E786" s="116"/>
      <c r="F786" s="118"/>
      <c r="G786" s="119"/>
      <c r="H786" s="119"/>
      <c r="I786" s="119"/>
      <c r="J786" s="116"/>
      <c r="K786" s="116"/>
      <c r="L786" s="116"/>
      <c r="M786" s="116"/>
      <c r="N786" s="116"/>
      <c r="O786" s="118"/>
      <c r="P786" s="129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spans="1:26" ht="17.25" customHeight="1">
      <c r="A787" s="3"/>
      <c r="B787" s="116"/>
      <c r="C787" s="116"/>
      <c r="D787" s="116"/>
      <c r="E787" s="116"/>
      <c r="F787" s="118"/>
      <c r="G787" s="119"/>
      <c r="H787" s="119"/>
      <c r="I787" s="119"/>
      <c r="J787" s="116"/>
      <c r="K787" s="116"/>
      <c r="L787" s="116"/>
      <c r="M787" s="116"/>
      <c r="N787" s="116"/>
      <c r="O787" s="118"/>
      <c r="P787" s="129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spans="1:26" ht="17.25" customHeight="1">
      <c r="A788" s="3"/>
      <c r="B788" s="116"/>
      <c r="C788" s="116"/>
      <c r="D788" s="116"/>
      <c r="E788" s="116"/>
      <c r="F788" s="118"/>
      <c r="G788" s="119"/>
      <c r="H788" s="119"/>
      <c r="I788" s="119"/>
      <c r="J788" s="116"/>
      <c r="K788" s="116"/>
      <c r="L788" s="116"/>
      <c r="M788" s="116"/>
      <c r="N788" s="116"/>
      <c r="O788" s="118"/>
      <c r="P788" s="129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spans="1:26" ht="17.25" customHeight="1">
      <c r="A789" s="3"/>
      <c r="B789" s="116"/>
      <c r="C789" s="116"/>
      <c r="D789" s="116"/>
      <c r="E789" s="116"/>
      <c r="F789" s="118"/>
      <c r="G789" s="119"/>
      <c r="H789" s="119"/>
      <c r="I789" s="119"/>
      <c r="J789" s="116"/>
      <c r="K789" s="116"/>
      <c r="L789" s="116"/>
      <c r="M789" s="116"/>
      <c r="N789" s="116"/>
      <c r="O789" s="118"/>
      <c r="P789" s="129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spans="1:26" ht="17.25" customHeight="1">
      <c r="A790" s="3"/>
      <c r="B790" s="116"/>
      <c r="C790" s="116"/>
      <c r="D790" s="116"/>
      <c r="E790" s="116"/>
      <c r="F790" s="118"/>
      <c r="G790" s="119"/>
      <c r="H790" s="119"/>
      <c r="I790" s="119"/>
      <c r="J790" s="116"/>
      <c r="K790" s="116"/>
      <c r="L790" s="116"/>
      <c r="M790" s="116"/>
      <c r="N790" s="116"/>
      <c r="O790" s="118"/>
      <c r="P790" s="129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spans="1:26" ht="17.25" customHeight="1">
      <c r="A791" s="3"/>
      <c r="B791" s="116"/>
      <c r="C791" s="116"/>
      <c r="D791" s="116"/>
      <c r="E791" s="116"/>
      <c r="F791" s="118"/>
      <c r="G791" s="119"/>
      <c r="H791" s="119"/>
      <c r="I791" s="119"/>
      <c r="J791" s="116"/>
      <c r="K791" s="116"/>
      <c r="L791" s="116"/>
      <c r="M791" s="116"/>
      <c r="N791" s="116"/>
      <c r="O791" s="118"/>
      <c r="P791" s="129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spans="1:26" ht="17.25" customHeight="1">
      <c r="A792" s="3"/>
      <c r="B792" s="116"/>
      <c r="C792" s="116"/>
      <c r="D792" s="116"/>
      <c r="E792" s="116"/>
      <c r="F792" s="118"/>
      <c r="G792" s="119"/>
      <c r="H792" s="119"/>
      <c r="I792" s="119"/>
      <c r="J792" s="116"/>
      <c r="K792" s="116"/>
      <c r="L792" s="116"/>
      <c r="M792" s="116"/>
      <c r="N792" s="116"/>
      <c r="O792" s="118"/>
      <c r="P792" s="129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spans="1:26" ht="17.25" customHeight="1">
      <c r="A793" s="3"/>
      <c r="B793" s="116"/>
      <c r="C793" s="116"/>
      <c r="D793" s="116"/>
      <c r="E793" s="116"/>
      <c r="F793" s="118"/>
      <c r="G793" s="119"/>
      <c r="H793" s="119"/>
      <c r="I793" s="119"/>
      <c r="J793" s="116"/>
      <c r="K793" s="116"/>
      <c r="L793" s="116"/>
      <c r="M793" s="116"/>
      <c r="N793" s="116"/>
      <c r="O793" s="118"/>
      <c r="P793" s="129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spans="1:26" ht="17.25" customHeight="1">
      <c r="A794" s="3"/>
      <c r="B794" s="116"/>
      <c r="C794" s="116"/>
      <c r="D794" s="116"/>
      <c r="E794" s="116"/>
      <c r="F794" s="118"/>
      <c r="G794" s="119"/>
      <c r="H794" s="119"/>
      <c r="I794" s="119"/>
      <c r="J794" s="116"/>
      <c r="K794" s="116"/>
      <c r="L794" s="116"/>
      <c r="M794" s="116"/>
      <c r="N794" s="116"/>
      <c r="O794" s="118"/>
      <c r="P794" s="129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spans="1:26" ht="17.25" customHeight="1">
      <c r="A795" s="3"/>
      <c r="B795" s="116"/>
      <c r="C795" s="116"/>
      <c r="D795" s="116"/>
      <c r="E795" s="116"/>
      <c r="F795" s="118"/>
      <c r="G795" s="119"/>
      <c r="H795" s="119"/>
      <c r="I795" s="119"/>
      <c r="J795" s="116"/>
      <c r="K795" s="116"/>
      <c r="L795" s="116"/>
      <c r="M795" s="116"/>
      <c r="N795" s="116"/>
      <c r="O795" s="118"/>
      <c r="P795" s="129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spans="1:26" ht="17.25" customHeight="1">
      <c r="A796" s="3"/>
      <c r="B796" s="116"/>
      <c r="C796" s="116"/>
      <c r="D796" s="116"/>
      <c r="E796" s="116"/>
      <c r="F796" s="118"/>
      <c r="G796" s="119"/>
      <c r="H796" s="119"/>
      <c r="I796" s="119"/>
      <c r="J796" s="116"/>
      <c r="K796" s="116"/>
      <c r="L796" s="116"/>
      <c r="M796" s="116"/>
      <c r="N796" s="116"/>
      <c r="O796" s="118"/>
      <c r="P796" s="129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spans="1:26" ht="17.25" customHeight="1">
      <c r="A797" s="3"/>
      <c r="B797" s="116"/>
      <c r="C797" s="116"/>
      <c r="D797" s="116"/>
      <c r="E797" s="116"/>
      <c r="F797" s="118"/>
      <c r="G797" s="119"/>
      <c r="H797" s="119"/>
      <c r="I797" s="119"/>
      <c r="J797" s="116"/>
      <c r="K797" s="116"/>
      <c r="L797" s="116"/>
      <c r="M797" s="116"/>
      <c r="N797" s="116"/>
      <c r="O797" s="118"/>
      <c r="P797" s="129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spans="1:26" ht="17.25" customHeight="1">
      <c r="A798" s="3"/>
      <c r="B798" s="116"/>
      <c r="C798" s="116"/>
      <c r="D798" s="116"/>
      <c r="E798" s="116"/>
      <c r="F798" s="118"/>
      <c r="G798" s="119"/>
      <c r="H798" s="119"/>
      <c r="I798" s="119"/>
      <c r="J798" s="116"/>
      <c r="K798" s="116"/>
      <c r="L798" s="116"/>
      <c r="M798" s="116"/>
      <c r="N798" s="116"/>
      <c r="O798" s="118"/>
      <c r="P798" s="129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spans="1:26" ht="17.25" customHeight="1">
      <c r="A799" s="3"/>
      <c r="B799" s="116"/>
      <c r="C799" s="116"/>
      <c r="D799" s="116"/>
      <c r="E799" s="116"/>
      <c r="F799" s="118"/>
      <c r="G799" s="119"/>
      <c r="H799" s="119"/>
      <c r="I799" s="119"/>
      <c r="J799" s="116"/>
      <c r="K799" s="116"/>
      <c r="L799" s="116"/>
      <c r="M799" s="116"/>
      <c r="N799" s="116"/>
      <c r="O799" s="118"/>
      <c r="P799" s="129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spans="1:26" ht="17.25" customHeight="1">
      <c r="A800" s="3"/>
      <c r="B800" s="116"/>
      <c r="C800" s="116"/>
      <c r="D800" s="116"/>
      <c r="E800" s="116"/>
      <c r="F800" s="118"/>
      <c r="G800" s="119"/>
      <c r="H800" s="119"/>
      <c r="I800" s="119"/>
      <c r="J800" s="116"/>
      <c r="K800" s="116"/>
      <c r="L800" s="116"/>
      <c r="M800" s="116"/>
      <c r="N800" s="116"/>
      <c r="O800" s="118"/>
      <c r="P800" s="129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spans="1:26" ht="17.25" customHeight="1">
      <c r="A801" s="3"/>
      <c r="B801" s="116"/>
      <c r="C801" s="116"/>
      <c r="D801" s="116"/>
      <c r="E801" s="116"/>
      <c r="F801" s="118"/>
      <c r="G801" s="119"/>
      <c r="H801" s="119"/>
      <c r="I801" s="119"/>
      <c r="J801" s="116"/>
      <c r="K801" s="116"/>
      <c r="L801" s="116"/>
      <c r="M801" s="116"/>
      <c r="N801" s="116"/>
      <c r="O801" s="118"/>
      <c r="P801" s="129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spans="1:26" ht="17.25" customHeight="1">
      <c r="A802" s="3"/>
      <c r="B802" s="116"/>
      <c r="C802" s="116"/>
      <c r="D802" s="116"/>
      <c r="E802" s="116"/>
      <c r="F802" s="118"/>
      <c r="G802" s="119"/>
      <c r="H802" s="119"/>
      <c r="I802" s="119"/>
      <c r="J802" s="116"/>
      <c r="K802" s="116"/>
      <c r="L802" s="116"/>
      <c r="M802" s="116"/>
      <c r="N802" s="116"/>
      <c r="O802" s="118"/>
      <c r="P802" s="129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spans="1:26" ht="17.25" customHeight="1">
      <c r="A803" s="3"/>
      <c r="B803" s="116"/>
      <c r="C803" s="116"/>
      <c r="D803" s="116"/>
      <c r="E803" s="116"/>
      <c r="F803" s="118"/>
      <c r="G803" s="119"/>
      <c r="H803" s="119"/>
      <c r="I803" s="119"/>
      <c r="J803" s="116"/>
      <c r="K803" s="116"/>
      <c r="L803" s="116"/>
      <c r="M803" s="116"/>
      <c r="N803" s="116"/>
      <c r="O803" s="118"/>
      <c r="P803" s="129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spans="1:26" ht="17.25" customHeight="1">
      <c r="A804" s="3"/>
      <c r="B804" s="116"/>
      <c r="C804" s="116"/>
      <c r="D804" s="116"/>
      <c r="E804" s="116"/>
      <c r="F804" s="118"/>
      <c r="G804" s="119"/>
      <c r="H804" s="119"/>
      <c r="I804" s="119"/>
      <c r="J804" s="116"/>
      <c r="K804" s="116"/>
      <c r="L804" s="116"/>
      <c r="M804" s="116"/>
      <c r="N804" s="116"/>
      <c r="O804" s="118"/>
      <c r="P804" s="129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spans="1:26" ht="17.25" customHeight="1">
      <c r="A805" s="3"/>
      <c r="B805" s="116"/>
      <c r="C805" s="116"/>
      <c r="D805" s="116"/>
      <c r="E805" s="116"/>
      <c r="F805" s="118"/>
      <c r="G805" s="119"/>
      <c r="H805" s="119"/>
      <c r="I805" s="119"/>
      <c r="J805" s="116"/>
      <c r="K805" s="116"/>
      <c r="L805" s="116"/>
      <c r="M805" s="116"/>
      <c r="N805" s="116"/>
      <c r="O805" s="118"/>
      <c r="P805" s="129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spans="1:26" ht="17.25" customHeight="1">
      <c r="A806" s="3"/>
      <c r="B806" s="116"/>
      <c r="C806" s="116"/>
      <c r="D806" s="116"/>
      <c r="E806" s="116"/>
      <c r="F806" s="118"/>
      <c r="G806" s="119"/>
      <c r="H806" s="119"/>
      <c r="I806" s="119"/>
      <c r="J806" s="116"/>
      <c r="K806" s="116"/>
      <c r="L806" s="116"/>
      <c r="M806" s="116"/>
      <c r="N806" s="116"/>
      <c r="O806" s="118"/>
      <c r="P806" s="129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spans="1:26" ht="17.25" customHeight="1">
      <c r="A807" s="3"/>
      <c r="B807" s="116"/>
      <c r="C807" s="116"/>
      <c r="D807" s="116"/>
      <c r="E807" s="116"/>
      <c r="F807" s="118"/>
      <c r="G807" s="119"/>
      <c r="H807" s="119"/>
      <c r="I807" s="119"/>
      <c r="J807" s="116"/>
      <c r="K807" s="116"/>
      <c r="L807" s="116"/>
      <c r="M807" s="116"/>
      <c r="N807" s="116"/>
      <c r="O807" s="118"/>
      <c r="P807" s="129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spans="1:26" ht="17.25" customHeight="1">
      <c r="A808" s="3"/>
      <c r="B808" s="116"/>
      <c r="C808" s="116"/>
      <c r="D808" s="116"/>
      <c r="E808" s="116"/>
      <c r="F808" s="118"/>
      <c r="G808" s="119"/>
      <c r="H808" s="119"/>
      <c r="I808" s="119"/>
      <c r="J808" s="116"/>
      <c r="K808" s="116"/>
      <c r="L808" s="116"/>
      <c r="M808" s="116"/>
      <c r="N808" s="116"/>
      <c r="O808" s="118"/>
      <c r="P808" s="129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spans="1:26" ht="17.25" customHeight="1">
      <c r="A809" s="3"/>
      <c r="B809" s="116"/>
      <c r="C809" s="116"/>
      <c r="D809" s="116"/>
      <c r="E809" s="116"/>
      <c r="F809" s="118"/>
      <c r="G809" s="119"/>
      <c r="H809" s="119"/>
      <c r="I809" s="119"/>
      <c r="J809" s="116"/>
      <c r="K809" s="116"/>
      <c r="L809" s="116"/>
      <c r="M809" s="116"/>
      <c r="N809" s="116"/>
      <c r="O809" s="118"/>
      <c r="P809" s="129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spans="1:26" ht="17.25" customHeight="1">
      <c r="A810" s="3"/>
      <c r="B810" s="116"/>
      <c r="C810" s="116"/>
      <c r="D810" s="116"/>
      <c r="E810" s="116"/>
      <c r="F810" s="118"/>
      <c r="G810" s="119"/>
      <c r="H810" s="119"/>
      <c r="I810" s="119"/>
      <c r="J810" s="116"/>
      <c r="K810" s="116"/>
      <c r="L810" s="116"/>
      <c r="M810" s="116"/>
      <c r="N810" s="116"/>
      <c r="O810" s="118"/>
      <c r="P810" s="129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spans="1:26" ht="17.25" customHeight="1">
      <c r="A811" s="3"/>
      <c r="B811" s="116"/>
      <c r="C811" s="116"/>
      <c r="D811" s="116"/>
      <c r="E811" s="116"/>
      <c r="F811" s="118"/>
      <c r="G811" s="119"/>
      <c r="H811" s="119"/>
      <c r="I811" s="119"/>
      <c r="J811" s="116"/>
      <c r="K811" s="116"/>
      <c r="L811" s="116"/>
      <c r="M811" s="116"/>
      <c r="N811" s="116"/>
      <c r="O811" s="118"/>
      <c r="P811" s="129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spans="1:26" ht="17.25" customHeight="1">
      <c r="A812" s="3"/>
      <c r="B812" s="116"/>
      <c r="C812" s="116"/>
      <c r="D812" s="116"/>
      <c r="E812" s="116"/>
      <c r="F812" s="118"/>
      <c r="G812" s="119"/>
      <c r="H812" s="119"/>
      <c r="I812" s="119"/>
      <c r="J812" s="116"/>
      <c r="K812" s="116"/>
      <c r="L812" s="116"/>
      <c r="M812" s="116"/>
      <c r="N812" s="116"/>
      <c r="O812" s="118"/>
      <c r="P812" s="129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spans="1:26" ht="17.25" customHeight="1">
      <c r="A813" s="3"/>
      <c r="B813" s="116"/>
      <c r="C813" s="116"/>
      <c r="D813" s="116"/>
      <c r="E813" s="116"/>
      <c r="F813" s="118"/>
      <c r="G813" s="119"/>
      <c r="H813" s="119"/>
      <c r="I813" s="119"/>
      <c r="J813" s="116"/>
      <c r="K813" s="116"/>
      <c r="L813" s="116"/>
      <c r="M813" s="116"/>
      <c r="N813" s="116"/>
      <c r="O813" s="118"/>
      <c r="P813" s="129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spans="1:26" ht="17.25" customHeight="1">
      <c r="A814" s="3"/>
      <c r="B814" s="116"/>
      <c r="C814" s="116"/>
      <c r="D814" s="116"/>
      <c r="E814" s="116"/>
      <c r="F814" s="118"/>
      <c r="G814" s="119"/>
      <c r="H814" s="119"/>
      <c r="I814" s="119"/>
      <c r="J814" s="116"/>
      <c r="K814" s="116"/>
      <c r="L814" s="116"/>
      <c r="M814" s="116"/>
      <c r="N814" s="116"/>
      <c r="O814" s="118"/>
      <c r="P814" s="129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spans="1:26" ht="17.25" customHeight="1">
      <c r="A815" s="3"/>
      <c r="B815" s="116"/>
      <c r="C815" s="116"/>
      <c r="D815" s="116"/>
      <c r="E815" s="116"/>
      <c r="F815" s="118"/>
      <c r="G815" s="119"/>
      <c r="H815" s="119"/>
      <c r="I815" s="119"/>
      <c r="J815" s="116"/>
      <c r="K815" s="116"/>
      <c r="L815" s="116"/>
      <c r="M815" s="116"/>
      <c r="N815" s="116"/>
      <c r="O815" s="118"/>
      <c r="P815" s="129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spans="1:26" ht="17.25" customHeight="1">
      <c r="A816" s="3"/>
      <c r="B816" s="116"/>
      <c r="C816" s="116"/>
      <c r="D816" s="116"/>
      <c r="E816" s="116"/>
      <c r="F816" s="118"/>
      <c r="G816" s="119"/>
      <c r="H816" s="119"/>
      <c r="I816" s="119"/>
      <c r="J816" s="116"/>
      <c r="K816" s="116"/>
      <c r="L816" s="116"/>
      <c r="M816" s="116"/>
      <c r="N816" s="116"/>
      <c r="O816" s="118"/>
      <c r="P816" s="129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spans="1:26" ht="17.25" customHeight="1">
      <c r="A817" s="3"/>
      <c r="B817" s="116"/>
      <c r="C817" s="116"/>
      <c r="D817" s="116"/>
      <c r="E817" s="116"/>
      <c r="F817" s="118"/>
      <c r="G817" s="119"/>
      <c r="H817" s="119"/>
      <c r="I817" s="119"/>
      <c r="J817" s="116"/>
      <c r="K817" s="116"/>
      <c r="L817" s="116"/>
      <c r="M817" s="116"/>
      <c r="N817" s="116"/>
      <c r="O817" s="118"/>
      <c r="P817" s="129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spans="1:26" ht="17.25" customHeight="1">
      <c r="A818" s="3"/>
      <c r="B818" s="116"/>
      <c r="C818" s="116"/>
      <c r="D818" s="116"/>
      <c r="E818" s="116"/>
      <c r="F818" s="118"/>
      <c r="G818" s="119"/>
      <c r="H818" s="119"/>
      <c r="I818" s="119"/>
      <c r="J818" s="116"/>
      <c r="K818" s="116"/>
      <c r="L818" s="116"/>
      <c r="M818" s="116"/>
      <c r="N818" s="116"/>
      <c r="O818" s="118"/>
      <c r="P818" s="129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spans="1:26" ht="17.25" customHeight="1">
      <c r="A819" s="3"/>
      <c r="B819" s="116"/>
      <c r="C819" s="116"/>
      <c r="D819" s="116"/>
      <c r="E819" s="116"/>
      <c r="F819" s="118"/>
      <c r="G819" s="119"/>
      <c r="H819" s="119"/>
      <c r="I819" s="119"/>
      <c r="J819" s="116"/>
      <c r="K819" s="116"/>
      <c r="L819" s="116"/>
      <c r="M819" s="116"/>
      <c r="N819" s="116"/>
      <c r="O819" s="118"/>
      <c r="P819" s="129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spans="1:26" ht="17.25" customHeight="1">
      <c r="A820" s="3"/>
      <c r="B820" s="116"/>
      <c r="C820" s="116"/>
      <c r="D820" s="116"/>
      <c r="E820" s="116"/>
      <c r="F820" s="118"/>
      <c r="G820" s="119"/>
      <c r="H820" s="119"/>
      <c r="I820" s="119"/>
      <c r="J820" s="116"/>
      <c r="K820" s="116"/>
      <c r="L820" s="116"/>
      <c r="M820" s="116"/>
      <c r="N820" s="116"/>
      <c r="O820" s="118"/>
      <c r="P820" s="129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spans="1:26" ht="17.25" customHeight="1">
      <c r="A821" s="3"/>
      <c r="B821" s="116"/>
      <c r="C821" s="116"/>
      <c r="D821" s="116"/>
      <c r="E821" s="116"/>
      <c r="F821" s="118"/>
      <c r="G821" s="119"/>
      <c r="H821" s="119"/>
      <c r="I821" s="119"/>
      <c r="J821" s="116"/>
      <c r="K821" s="116"/>
      <c r="L821" s="116"/>
      <c r="M821" s="116"/>
      <c r="N821" s="116"/>
      <c r="O821" s="118"/>
      <c r="P821" s="129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spans="1:26" ht="17.25" customHeight="1">
      <c r="A822" s="3"/>
      <c r="B822" s="116"/>
      <c r="C822" s="116"/>
      <c r="D822" s="116"/>
      <c r="E822" s="116"/>
      <c r="F822" s="118"/>
      <c r="G822" s="119"/>
      <c r="H822" s="119"/>
      <c r="I822" s="119"/>
      <c r="J822" s="116"/>
      <c r="K822" s="116"/>
      <c r="L822" s="116"/>
      <c r="M822" s="116"/>
      <c r="N822" s="116"/>
      <c r="O822" s="118"/>
      <c r="P822" s="129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spans="1:26" ht="17.25" customHeight="1">
      <c r="A823" s="3"/>
      <c r="B823" s="116"/>
      <c r="C823" s="116"/>
      <c r="D823" s="116"/>
      <c r="E823" s="116"/>
      <c r="F823" s="118"/>
      <c r="G823" s="119"/>
      <c r="H823" s="119"/>
      <c r="I823" s="119"/>
      <c r="J823" s="116"/>
      <c r="K823" s="116"/>
      <c r="L823" s="116"/>
      <c r="M823" s="116"/>
      <c r="N823" s="116"/>
      <c r="O823" s="118"/>
      <c r="P823" s="129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spans="1:26" ht="17.25" customHeight="1">
      <c r="A824" s="3"/>
      <c r="B824" s="116"/>
      <c r="C824" s="116"/>
      <c r="D824" s="116"/>
      <c r="E824" s="116"/>
      <c r="F824" s="118"/>
      <c r="G824" s="119"/>
      <c r="H824" s="119"/>
      <c r="I824" s="119"/>
      <c r="J824" s="116"/>
      <c r="K824" s="116"/>
      <c r="L824" s="116"/>
      <c r="M824" s="116"/>
      <c r="N824" s="116"/>
      <c r="O824" s="118"/>
      <c r="P824" s="129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spans="1:26" ht="17.25" customHeight="1">
      <c r="A825" s="3"/>
      <c r="B825" s="116"/>
      <c r="C825" s="116"/>
      <c r="D825" s="116"/>
      <c r="E825" s="116"/>
      <c r="F825" s="118"/>
      <c r="G825" s="119"/>
      <c r="H825" s="119"/>
      <c r="I825" s="119"/>
      <c r="J825" s="116"/>
      <c r="K825" s="116"/>
      <c r="L825" s="116"/>
      <c r="M825" s="116"/>
      <c r="N825" s="116"/>
      <c r="O825" s="118"/>
      <c r="P825" s="129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spans="1:26" ht="17.25" customHeight="1">
      <c r="A826" s="3"/>
      <c r="B826" s="116"/>
      <c r="C826" s="116"/>
      <c r="D826" s="116"/>
      <c r="E826" s="116"/>
      <c r="F826" s="118"/>
      <c r="G826" s="119"/>
      <c r="H826" s="119"/>
      <c r="I826" s="119"/>
      <c r="J826" s="116"/>
      <c r="K826" s="116"/>
      <c r="L826" s="116"/>
      <c r="M826" s="116"/>
      <c r="N826" s="116"/>
      <c r="O826" s="118"/>
      <c r="P826" s="129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spans="1:26" ht="17.25" customHeight="1">
      <c r="A827" s="3"/>
      <c r="B827" s="116"/>
      <c r="C827" s="116"/>
      <c r="D827" s="116"/>
      <c r="E827" s="116"/>
      <c r="F827" s="118"/>
      <c r="G827" s="119"/>
      <c r="H827" s="119"/>
      <c r="I827" s="119"/>
      <c r="J827" s="116"/>
      <c r="K827" s="116"/>
      <c r="L827" s="116"/>
      <c r="M827" s="116"/>
      <c r="N827" s="116"/>
      <c r="O827" s="118"/>
      <c r="P827" s="129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spans="1:26" ht="17.25" customHeight="1">
      <c r="A828" s="3"/>
      <c r="B828" s="116"/>
      <c r="C828" s="116"/>
      <c r="D828" s="116"/>
      <c r="E828" s="116"/>
      <c r="F828" s="118"/>
      <c r="G828" s="119"/>
      <c r="H828" s="119"/>
      <c r="I828" s="119"/>
      <c r="J828" s="116"/>
      <c r="K828" s="116"/>
      <c r="L828" s="116"/>
      <c r="M828" s="116"/>
      <c r="N828" s="116"/>
      <c r="O828" s="118"/>
      <c r="P828" s="129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spans="1:26" ht="17.25" customHeight="1">
      <c r="A829" s="3"/>
      <c r="B829" s="116"/>
      <c r="C829" s="116"/>
      <c r="D829" s="116"/>
      <c r="E829" s="116"/>
      <c r="F829" s="118"/>
      <c r="G829" s="119"/>
      <c r="H829" s="119"/>
      <c r="I829" s="119"/>
      <c r="J829" s="116"/>
      <c r="K829" s="116"/>
      <c r="L829" s="116"/>
      <c r="M829" s="116"/>
      <c r="N829" s="116"/>
      <c r="O829" s="118"/>
      <c r="P829" s="129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spans="1:26" ht="17.25" customHeight="1">
      <c r="A830" s="3"/>
      <c r="B830" s="116"/>
      <c r="C830" s="116"/>
      <c r="D830" s="116"/>
      <c r="E830" s="116"/>
      <c r="F830" s="118"/>
      <c r="G830" s="119"/>
      <c r="H830" s="119"/>
      <c r="I830" s="119"/>
      <c r="J830" s="116"/>
      <c r="K830" s="116"/>
      <c r="L830" s="116"/>
      <c r="M830" s="116"/>
      <c r="N830" s="116"/>
      <c r="O830" s="118"/>
      <c r="P830" s="129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spans="1:26" ht="17.25" customHeight="1">
      <c r="A831" s="3"/>
      <c r="B831" s="116"/>
      <c r="C831" s="116"/>
      <c r="D831" s="116"/>
      <c r="E831" s="116"/>
      <c r="F831" s="118"/>
      <c r="G831" s="119"/>
      <c r="H831" s="119"/>
      <c r="I831" s="119"/>
      <c r="J831" s="116"/>
      <c r="K831" s="116"/>
      <c r="L831" s="116"/>
      <c r="M831" s="116"/>
      <c r="N831" s="116"/>
      <c r="O831" s="118"/>
      <c r="P831" s="129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spans="1:26" ht="17.25" customHeight="1">
      <c r="A832" s="3"/>
      <c r="B832" s="116"/>
      <c r="C832" s="116"/>
      <c r="D832" s="116"/>
      <c r="E832" s="116"/>
      <c r="F832" s="118"/>
      <c r="G832" s="119"/>
      <c r="H832" s="119"/>
      <c r="I832" s="119"/>
      <c r="J832" s="116"/>
      <c r="K832" s="116"/>
      <c r="L832" s="116"/>
      <c r="M832" s="116"/>
      <c r="N832" s="116"/>
      <c r="O832" s="118"/>
      <c r="P832" s="129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spans="1:26" ht="17.25" customHeight="1">
      <c r="A833" s="3"/>
      <c r="B833" s="116"/>
      <c r="C833" s="116"/>
      <c r="D833" s="116"/>
      <c r="E833" s="116"/>
      <c r="F833" s="118"/>
      <c r="G833" s="119"/>
      <c r="H833" s="119"/>
      <c r="I833" s="119"/>
      <c r="J833" s="116"/>
      <c r="K833" s="116"/>
      <c r="L833" s="116"/>
      <c r="M833" s="116"/>
      <c r="N833" s="116"/>
      <c r="O833" s="118"/>
      <c r="P833" s="129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spans="1:26" ht="17.25" customHeight="1">
      <c r="A834" s="3"/>
      <c r="B834" s="116"/>
      <c r="C834" s="116"/>
      <c r="D834" s="116"/>
      <c r="E834" s="116"/>
      <c r="F834" s="118"/>
      <c r="G834" s="119"/>
      <c r="H834" s="119"/>
      <c r="I834" s="119"/>
      <c r="J834" s="116"/>
      <c r="K834" s="116"/>
      <c r="L834" s="116"/>
      <c r="M834" s="116"/>
      <c r="N834" s="116"/>
      <c r="O834" s="118"/>
      <c r="P834" s="129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spans="1:26" ht="17.25" customHeight="1">
      <c r="A835" s="3"/>
      <c r="B835" s="116"/>
      <c r="C835" s="116"/>
      <c r="D835" s="116"/>
      <c r="E835" s="116"/>
      <c r="F835" s="118"/>
      <c r="G835" s="119"/>
      <c r="H835" s="119"/>
      <c r="I835" s="119"/>
      <c r="J835" s="116"/>
      <c r="K835" s="116"/>
      <c r="L835" s="116"/>
      <c r="M835" s="116"/>
      <c r="N835" s="116"/>
      <c r="O835" s="118"/>
      <c r="P835" s="129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spans="1:26" ht="17.25" customHeight="1">
      <c r="A836" s="3"/>
      <c r="B836" s="116"/>
      <c r="C836" s="116"/>
      <c r="D836" s="116"/>
      <c r="E836" s="116"/>
      <c r="F836" s="118"/>
      <c r="G836" s="119"/>
      <c r="H836" s="119"/>
      <c r="I836" s="119"/>
      <c r="J836" s="116"/>
      <c r="K836" s="116"/>
      <c r="L836" s="116"/>
      <c r="M836" s="116"/>
      <c r="N836" s="116"/>
      <c r="O836" s="118"/>
      <c r="P836" s="129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spans="1:26" ht="17.25" customHeight="1">
      <c r="A837" s="3"/>
      <c r="B837" s="116"/>
      <c r="C837" s="116"/>
      <c r="D837" s="116"/>
      <c r="E837" s="116"/>
      <c r="F837" s="118"/>
      <c r="G837" s="119"/>
      <c r="H837" s="119"/>
      <c r="I837" s="119"/>
      <c r="J837" s="116"/>
      <c r="K837" s="116"/>
      <c r="L837" s="116"/>
      <c r="M837" s="116"/>
      <c r="N837" s="116"/>
      <c r="O837" s="118"/>
      <c r="P837" s="129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spans="1:26" ht="17.25" customHeight="1">
      <c r="A838" s="3"/>
      <c r="B838" s="116"/>
      <c r="C838" s="116"/>
      <c r="D838" s="116"/>
      <c r="E838" s="116"/>
      <c r="F838" s="118"/>
      <c r="G838" s="119"/>
      <c r="H838" s="119"/>
      <c r="I838" s="119"/>
      <c r="J838" s="116"/>
      <c r="K838" s="116"/>
      <c r="L838" s="116"/>
      <c r="M838" s="116"/>
      <c r="N838" s="116"/>
      <c r="O838" s="118"/>
      <c r="P838" s="129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spans="1:26" ht="17.25" customHeight="1">
      <c r="A839" s="3"/>
      <c r="B839" s="116"/>
      <c r="C839" s="116"/>
      <c r="D839" s="116"/>
      <c r="E839" s="116"/>
      <c r="F839" s="118"/>
      <c r="G839" s="119"/>
      <c r="H839" s="119"/>
      <c r="I839" s="119"/>
      <c r="J839" s="116"/>
      <c r="K839" s="116"/>
      <c r="L839" s="116"/>
      <c r="M839" s="116"/>
      <c r="N839" s="116"/>
      <c r="O839" s="118"/>
      <c r="P839" s="129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spans="1:26" ht="17.25" customHeight="1">
      <c r="A840" s="3"/>
      <c r="B840" s="116"/>
      <c r="C840" s="116"/>
      <c r="D840" s="116"/>
      <c r="E840" s="116"/>
      <c r="F840" s="118"/>
      <c r="G840" s="119"/>
      <c r="H840" s="119"/>
      <c r="I840" s="119"/>
      <c r="J840" s="116"/>
      <c r="K840" s="116"/>
      <c r="L840" s="116"/>
      <c r="M840" s="116"/>
      <c r="N840" s="116"/>
      <c r="O840" s="118"/>
      <c r="P840" s="129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spans="1:26" ht="17.25" customHeight="1">
      <c r="A841" s="3"/>
      <c r="B841" s="116"/>
      <c r="C841" s="116"/>
      <c r="D841" s="116"/>
      <c r="E841" s="116"/>
      <c r="F841" s="118"/>
      <c r="G841" s="119"/>
      <c r="H841" s="119"/>
      <c r="I841" s="119"/>
      <c r="J841" s="116"/>
      <c r="K841" s="116"/>
      <c r="L841" s="116"/>
      <c r="M841" s="116"/>
      <c r="N841" s="116"/>
      <c r="O841" s="118"/>
      <c r="P841" s="129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spans="1:26" ht="17.25" customHeight="1">
      <c r="A842" s="3"/>
      <c r="B842" s="116"/>
      <c r="C842" s="116"/>
      <c r="D842" s="116"/>
      <c r="E842" s="116"/>
      <c r="F842" s="118"/>
      <c r="G842" s="119"/>
      <c r="H842" s="119"/>
      <c r="I842" s="119"/>
      <c r="J842" s="116"/>
      <c r="K842" s="116"/>
      <c r="L842" s="116"/>
      <c r="M842" s="116"/>
      <c r="N842" s="116"/>
      <c r="O842" s="118"/>
      <c r="P842" s="129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spans="1:26" ht="17.25" customHeight="1">
      <c r="A843" s="3"/>
      <c r="B843" s="116"/>
      <c r="C843" s="116"/>
      <c r="D843" s="116"/>
      <c r="E843" s="116"/>
      <c r="F843" s="118"/>
      <c r="G843" s="119"/>
      <c r="H843" s="119"/>
      <c r="I843" s="119"/>
      <c r="J843" s="116"/>
      <c r="K843" s="116"/>
      <c r="L843" s="116"/>
      <c r="M843" s="116"/>
      <c r="N843" s="116"/>
      <c r="O843" s="118"/>
      <c r="P843" s="129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spans="1:26" ht="17.25" customHeight="1">
      <c r="A844" s="3"/>
      <c r="B844" s="116"/>
      <c r="C844" s="116"/>
      <c r="D844" s="116"/>
      <c r="E844" s="116"/>
      <c r="F844" s="118"/>
      <c r="G844" s="119"/>
      <c r="H844" s="119"/>
      <c r="I844" s="119"/>
      <c r="J844" s="116"/>
      <c r="K844" s="116"/>
      <c r="L844" s="116"/>
      <c r="M844" s="116"/>
      <c r="N844" s="116"/>
      <c r="O844" s="118"/>
      <c r="P844" s="129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spans="1:26" ht="17.25" customHeight="1">
      <c r="A845" s="3"/>
      <c r="B845" s="116"/>
      <c r="C845" s="116"/>
      <c r="D845" s="116"/>
      <c r="E845" s="116"/>
      <c r="F845" s="118"/>
      <c r="G845" s="119"/>
      <c r="H845" s="119"/>
      <c r="I845" s="119"/>
      <c r="J845" s="116"/>
      <c r="K845" s="116"/>
      <c r="L845" s="116"/>
      <c r="M845" s="116"/>
      <c r="N845" s="116"/>
      <c r="O845" s="118"/>
      <c r="P845" s="129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spans="1:26" ht="17.25" customHeight="1">
      <c r="A846" s="3"/>
      <c r="B846" s="116"/>
      <c r="C846" s="116"/>
      <c r="D846" s="116"/>
      <c r="E846" s="116"/>
      <c r="F846" s="118"/>
      <c r="G846" s="119"/>
      <c r="H846" s="119"/>
      <c r="I846" s="119"/>
      <c r="J846" s="116"/>
      <c r="K846" s="116"/>
      <c r="L846" s="116"/>
      <c r="M846" s="116"/>
      <c r="N846" s="116"/>
      <c r="O846" s="118"/>
      <c r="P846" s="129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spans="1:26" ht="17.25" customHeight="1">
      <c r="A847" s="3"/>
      <c r="B847" s="116"/>
      <c r="C847" s="116"/>
      <c r="D847" s="116"/>
      <c r="E847" s="116"/>
      <c r="F847" s="118"/>
      <c r="G847" s="119"/>
      <c r="H847" s="119"/>
      <c r="I847" s="119"/>
      <c r="J847" s="116"/>
      <c r="K847" s="116"/>
      <c r="L847" s="116"/>
      <c r="M847" s="116"/>
      <c r="N847" s="116"/>
      <c r="O847" s="118"/>
      <c r="P847" s="129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spans="1:26" ht="17.25" customHeight="1">
      <c r="A848" s="3"/>
      <c r="B848" s="116"/>
      <c r="C848" s="116"/>
      <c r="D848" s="116"/>
      <c r="E848" s="116"/>
      <c r="F848" s="118"/>
      <c r="G848" s="119"/>
      <c r="H848" s="119"/>
      <c r="I848" s="119"/>
      <c r="J848" s="116"/>
      <c r="K848" s="116"/>
      <c r="L848" s="116"/>
      <c r="M848" s="116"/>
      <c r="N848" s="116"/>
      <c r="O848" s="118"/>
      <c r="P848" s="129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spans="1:26" ht="17.25" customHeight="1">
      <c r="A849" s="3"/>
      <c r="B849" s="116"/>
      <c r="C849" s="116"/>
      <c r="D849" s="116"/>
      <c r="E849" s="116"/>
      <c r="F849" s="118"/>
      <c r="G849" s="119"/>
      <c r="H849" s="119"/>
      <c r="I849" s="119"/>
      <c r="J849" s="116"/>
      <c r="K849" s="116"/>
      <c r="L849" s="116"/>
      <c r="M849" s="116"/>
      <c r="N849" s="116"/>
      <c r="O849" s="118"/>
      <c r="P849" s="129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spans="1:26" ht="17.25" customHeight="1">
      <c r="A850" s="3"/>
      <c r="B850" s="116"/>
      <c r="C850" s="116"/>
      <c r="D850" s="116"/>
      <c r="E850" s="116"/>
      <c r="F850" s="118"/>
      <c r="G850" s="119"/>
      <c r="H850" s="119"/>
      <c r="I850" s="119"/>
      <c r="J850" s="116"/>
      <c r="K850" s="116"/>
      <c r="L850" s="116"/>
      <c r="M850" s="116"/>
      <c r="N850" s="116"/>
      <c r="O850" s="118"/>
      <c r="P850" s="129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spans="1:26" ht="17.25" customHeight="1">
      <c r="A851" s="3"/>
      <c r="B851" s="116"/>
      <c r="C851" s="116"/>
      <c r="D851" s="116"/>
      <c r="E851" s="116"/>
      <c r="F851" s="118"/>
      <c r="G851" s="119"/>
      <c r="H851" s="119"/>
      <c r="I851" s="119"/>
      <c r="J851" s="116"/>
      <c r="K851" s="116"/>
      <c r="L851" s="116"/>
      <c r="M851" s="116"/>
      <c r="N851" s="116"/>
      <c r="O851" s="118"/>
      <c r="P851" s="129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spans="1:26" ht="17.25" customHeight="1">
      <c r="A852" s="3"/>
      <c r="B852" s="116"/>
      <c r="C852" s="116"/>
      <c r="D852" s="116"/>
      <c r="E852" s="116"/>
      <c r="F852" s="118"/>
      <c r="G852" s="119"/>
      <c r="H852" s="119"/>
      <c r="I852" s="119"/>
      <c r="J852" s="116"/>
      <c r="K852" s="116"/>
      <c r="L852" s="116"/>
      <c r="M852" s="116"/>
      <c r="N852" s="116"/>
      <c r="O852" s="118"/>
      <c r="P852" s="129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spans="1:26" ht="17.25" customHeight="1">
      <c r="A853" s="3"/>
      <c r="B853" s="116"/>
      <c r="C853" s="116"/>
      <c r="D853" s="116"/>
      <c r="E853" s="116"/>
      <c r="F853" s="118"/>
      <c r="G853" s="119"/>
      <c r="H853" s="119"/>
      <c r="I853" s="119"/>
      <c r="J853" s="116"/>
      <c r="K853" s="116"/>
      <c r="L853" s="116"/>
      <c r="M853" s="116"/>
      <c r="N853" s="116"/>
      <c r="O853" s="118"/>
      <c r="P853" s="129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spans="1:26" ht="17.25" customHeight="1">
      <c r="A854" s="3"/>
      <c r="B854" s="116"/>
      <c r="C854" s="116"/>
      <c r="D854" s="116"/>
      <c r="E854" s="116"/>
      <c r="F854" s="118"/>
      <c r="G854" s="119"/>
      <c r="H854" s="119"/>
      <c r="I854" s="119"/>
      <c r="J854" s="116"/>
      <c r="K854" s="116"/>
      <c r="L854" s="116"/>
      <c r="M854" s="116"/>
      <c r="N854" s="116"/>
      <c r="O854" s="118"/>
      <c r="P854" s="129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spans="1:26" ht="17.25" customHeight="1">
      <c r="A855" s="3"/>
      <c r="B855" s="116"/>
      <c r="C855" s="116"/>
      <c r="D855" s="116"/>
      <c r="E855" s="116"/>
      <c r="F855" s="118"/>
      <c r="G855" s="119"/>
      <c r="H855" s="119"/>
      <c r="I855" s="119"/>
      <c r="J855" s="116"/>
      <c r="K855" s="116"/>
      <c r="L855" s="116"/>
      <c r="M855" s="116"/>
      <c r="N855" s="116"/>
      <c r="O855" s="118"/>
      <c r="P855" s="129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spans="1:26" ht="17.25" customHeight="1">
      <c r="A856" s="3"/>
      <c r="B856" s="116"/>
      <c r="C856" s="116"/>
      <c r="D856" s="116"/>
      <c r="E856" s="116"/>
      <c r="F856" s="118"/>
      <c r="G856" s="119"/>
      <c r="H856" s="119"/>
      <c r="I856" s="119"/>
      <c r="J856" s="116"/>
      <c r="K856" s="116"/>
      <c r="L856" s="116"/>
      <c r="M856" s="116"/>
      <c r="N856" s="116"/>
      <c r="O856" s="118"/>
      <c r="P856" s="129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spans="1:26" ht="17.25" customHeight="1">
      <c r="A857" s="3"/>
      <c r="B857" s="116"/>
      <c r="C857" s="116"/>
      <c r="D857" s="116"/>
      <c r="E857" s="116"/>
      <c r="F857" s="118"/>
      <c r="G857" s="119"/>
      <c r="H857" s="119"/>
      <c r="I857" s="119"/>
      <c r="J857" s="116"/>
      <c r="K857" s="116"/>
      <c r="L857" s="116"/>
      <c r="M857" s="116"/>
      <c r="N857" s="116"/>
      <c r="O857" s="118"/>
      <c r="P857" s="129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spans="1:26" ht="17.25" customHeight="1">
      <c r="A858" s="3"/>
      <c r="B858" s="116"/>
      <c r="C858" s="116"/>
      <c r="D858" s="116"/>
      <c r="E858" s="116"/>
      <c r="F858" s="118"/>
      <c r="G858" s="119"/>
      <c r="H858" s="119"/>
      <c r="I858" s="119"/>
      <c r="J858" s="116"/>
      <c r="K858" s="116"/>
      <c r="L858" s="116"/>
      <c r="M858" s="116"/>
      <c r="N858" s="116"/>
      <c r="O858" s="118"/>
      <c r="P858" s="129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spans="1:26" ht="17.25" customHeight="1">
      <c r="A859" s="3"/>
      <c r="B859" s="116"/>
      <c r="C859" s="116"/>
      <c r="D859" s="116"/>
      <c r="E859" s="116"/>
      <c r="F859" s="118"/>
      <c r="G859" s="119"/>
      <c r="H859" s="119"/>
      <c r="I859" s="119"/>
      <c r="J859" s="116"/>
      <c r="K859" s="116"/>
      <c r="L859" s="116"/>
      <c r="M859" s="116"/>
      <c r="N859" s="116"/>
      <c r="O859" s="118"/>
      <c r="P859" s="129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spans="1:26" ht="17.25" customHeight="1">
      <c r="A860" s="3"/>
      <c r="B860" s="116"/>
      <c r="C860" s="116"/>
      <c r="D860" s="116"/>
      <c r="E860" s="116"/>
      <c r="F860" s="118"/>
      <c r="G860" s="119"/>
      <c r="H860" s="119"/>
      <c r="I860" s="119"/>
      <c r="J860" s="116"/>
      <c r="K860" s="116"/>
      <c r="L860" s="116"/>
      <c r="M860" s="116"/>
      <c r="N860" s="116"/>
      <c r="O860" s="118"/>
      <c r="P860" s="129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spans="1:26" ht="17.25" customHeight="1">
      <c r="A861" s="3"/>
      <c r="B861" s="116"/>
      <c r="C861" s="116"/>
      <c r="D861" s="116"/>
      <c r="E861" s="116"/>
      <c r="F861" s="118"/>
      <c r="G861" s="119"/>
      <c r="H861" s="119"/>
      <c r="I861" s="119"/>
      <c r="J861" s="116"/>
      <c r="K861" s="116"/>
      <c r="L861" s="116"/>
      <c r="M861" s="116"/>
      <c r="N861" s="116"/>
      <c r="O861" s="118"/>
      <c r="P861" s="129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spans="1:26" ht="17.25" customHeight="1">
      <c r="A862" s="3"/>
      <c r="B862" s="116"/>
      <c r="C862" s="116"/>
      <c r="D862" s="116"/>
      <c r="E862" s="116"/>
      <c r="F862" s="118"/>
      <c r="G862" s="119"/>
      <c r="H862" s="119"/>
      <c r="I862" s="119"/>
      <c r="J862" s="116"/>
      <c r="K862" s="116"/>
      <c r="L862" s="116"/>
      <c r="M862" s="116"/>
      <c r="N862" s="116"/>
      <c r="O862" s="118"/>
      <c r="P862" s="129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spans="1:26" ht="17.25" customHeight="1">
      <c r="A863" s="3"/>
      <c r="B863" s="116"/>
      <c r="C863" s="116"/>
      <c r="D863" s="116"/>
      <c r="E863" s="116"/>
      <c r="F863" s="118"/>
      <c r="G863" s="119"/>
      <c r="H863" s="119"/>
      <c r="I863" s="119"/>
      <c r="J863" s="116"/>
      <c r="K863" s="116"/>
      <c r="L863" s="116"/>
      <c r="M863" s="116"/>
      <c r="N863" s="116"/>
      <c r="O863" s="118"/>
      <c r="P863" s="129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spans="1:26" ht="17.25" customHeight="1">
      <c r="A864" s="3"/>
      <c r="B864" s="116"/>
      <c r="C864" s="116"/>
      <c r="D864" s="116"/>
      <c r="E864" s="116"/>
      <c r="F864" s="118"/>
      <c r="G864" s="119"/>
      <c r="H864" s="119"/>
      <c r="I864" s="119"/>
      <c r="J864" s="116"/>
      <c r="K864" s="116"/>
      <c r="L864" s="116"/>
      <c r="M864" s="116"/>
      <c r="N864" s="116"/>
      <c r="O864" s="118"/>
      <c r="P864" s="129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spans="1:26" ht="17.25" customHeight="1">
      <c r="A865" s="3"/>
      <c r="B865" s="116"/>
      <c r="C865" s="116"/>
      <c r="D865" s="116"/>
      <c r="E865" s="116"/>
      <c r="F865" s="118"/>
      <c r="G865" s="119"/>
      <c r="H865" s="119"/>
      <c r="I865" s="119"/>
      <c r="J865" s="116"/>
      <c r="K865" s="116"/>
      <c r="L865" s="116"/>
      <c r="M865" s="116"/>
      <c r="N865" s="116"/>
      <c r="O865" s="118"/>
      <c r="P865" s="129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spans="1:26" ht="17.25" customHeight="1">
      <c r="A866" s="3"/>
      <c r="B866" s="116"/>
      <c r="C866" s="116"/>
      <c r="D866" s="116"/>
      <c r="E866" s="116"/>
      <c r="F866" s="118"/>
      <c r="G866" s="119"/>
      <c r="H866" s="119"/>
      <c r="I866" s="119"/>
      <c r="J866" s="116"/>
      <c r="K866" s="116"/>
      <c r="L866" s="116"/>
      <c r="M866" s="116"/>
      <c r="N866" s="116"/>
      <c r="O866" s="118"/>
      <c r="P866" s="129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spans="1:26" ht="17.25" customHeight="1">
      <c r="A867" s="3"/>
      <c r="B867" s="116"/>
      <c r="C867" s="116"/>
      <c r="D867" s="116"/>
      <c r="E867" s="116"/>
      <c r="F867" s="118"/>
      <c r="G867" s="119"/>
      <c r="H867" s="119"/>
      <c r="I867" s="119"/>
      <c r="J867" s="116"/>
      <c r="K867" s="116"/>
      <c r="L867" s="116"/>
      <c r="M867" s="116"/>
      <c r="N867" s="116"/>
      <c r="O867" s="118"/>
      <c r="P867" s="129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spans="1:26" ht="17.25" customHeight="1">
      <c r="A868" s="3"/>
      <c r="B868" s="116"/>
      <c r="C868" s="116"/>
      <c r="D868" s="116"/>
      <c r="E868" s="116"/>
      <c r="F868" s="118"/>
      <c r="G868" s="119"/>
      <c r="H868" s="119"/>
      <c r="I868" s="119"/>
      <c r="J868" s="116"/>
      <c r="K868" s="116"/>
      <c r="L868" s="116"/>
      <c r="M868" s="116"/>
      <c r="N868" s="116"/>
      <c r="O868" s="118"/>
      <c r="P868" s="129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spans="1:26" ht="17.25" customHeight="1">
      <c r="A869" s="3"/>
      <c r="B869" s="116"/>
      <c r="C869" s="116"/>
      <c r="D869" s="116"/>
      <c r="E869" s="116"/>
      <c r="F869" s="118"/>
      <c r="G869" s="119"/>
      <c r="H869" s="119"/>
      <c r="I869" s="119"/>
      <c r="J869" s="116"/>
      <c r="K869" s="116"/>
      <c r="L869" s="116"/>
      <c r="M869" s="116"/>
      <c r="N869" s="116"/>
      <c r="O869" s="118"/>
      <c r="P869" s="129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spans="1:26" ht="17.25" customHeight="1">
      <c r="A870" s="3"/>
      <c r="B870" s="116"/>
      <c r="C870" s="116"/>
      <c r="D870" s="116"/>
      <c r="E870" s="116"/>
      <c r="F870" s="118"/>
      <c r="G870" s="119"/>
      <c r="H870" s="119"/>
      <c r="I870" s="119"/>
      <c r="J870" s="116"/>
      <c r="K870" s="116"/>
      <c r="L870" s="116"/>
      <c r="M870" s="116"/>
      <c r="N870" s="116"/>
      <c r="O870" s="118"/>
      <c r="P870" s="129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spans="1:26" ht="17.25" customHeight="1">
      <c r="A871" s="3"/>
      <c r="B871" s="116"/>
      <c r="C871" s="116"/>
      <c r="D871" s="116"/>
      <c r="E871" s="116"/>
      <c r="F871" s="118"/>
      <c r="G871" s="119"/>
      <c r="H871" s="119"/>
      <c r="I871" s="119"/>
      <c r="J871" s="116"/>
      <c r="K871" s="116"/>
      <c r="L871" s="116"/>
      <c r="M871" s="116"/>
      <c r="N871" s="116"/>
      <c r="O871" s="118"/>
      <c r="P871" s="129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spans="1:26" ht="17.25" customHeight="1">
      <c r="A872" s="3"/>
      <c r="B872" s="116"/>
      <c r="C872" s="116"/>
      <c r="D872" s="116"/>
      <c r="E872" s="116"/>
      <c r="F872" s="118"/>
      <c r="G872" s="119"/>
      <c r="H872" s="119"/>
      <c r="I872" s="119"/>
      <c r="J872" s="116"/>
      <c r="K872" s="116"/>
      <c r="L872" s="116"/>
      <c r="M872" s="116"/>
      <c r="N872" s="116"/>
      <c r="O872" s="118"/>
      <c r="P872" s="129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spans="1:26" ht="17.25" customHeight="1">
      <c r="A873" s="3"/>
      <c r="B873" s="116"/>
      <c r="C873" s="116"/>
      <c r="D873" s="116"/>
      <c r="E873" s="116"/>
      <c r="F873" s="118"/>
      <c r="G873" s="119"/>
      <c r="H873" s="119"/>
      <c r="I873" s="119"/>
      <c r="J873" s="116"/>
      <c r="K873" s="116"/>
      <c r="L873" s="116"/>
      <c r="M873" s="116"/>
      <c r="N873" s="116"/>
      <c r="O873" s="118"/>
      <c r="P873" s="129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spans="1:26" ht="17.25" customHeight="1">
      <c r="A874" s="3"/>
      <c r="B874" s="116"/>
      <c r="C874" s="116"/>
      <c r="D874" s="116"/>
      <c r="E874" s="116"/>
      <c r="F874" s="118"/>
      <c r="G874" s="119"/>
      <c r="H874" s="119"/>
      <c r="I874" s="119"/>
      <c r="J874" s="116"/>
      <c r="K874" s="116"/>
      <c r="L874" s="116"/>
      <c r="M874" s="116"/>
      <c r="N874" s="116"/>
      <c r="O874" s="118"/>
      <c r="P874" s="129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spans="1:26" ht="17.25" customHeight="1">
      <c r="A875" s="3"/>
      <c r="B875" s="116"/>
      <c r="C875" s="116"/>
      <c r="D875" s="116"/>
      <c r="E875" s="116"/>
      <c r="F875" s="118"/>
      <c r="G875" s="119"/>
      <c r="H875" s="119"/>
      <c r="I875" s="119"/>
      <c r="J875" s="116"/>
      <c r="K875" s="116"/>
      <c r="L875" s="116"/>
      <c r="M875" s="116"/>
      <c r="N875" s="116"/>
      <c r="O875" s="118"/>
      <c r="P875" s="129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spans="1:26" ht="17.25" customHeight="1">
      <c r="A876" s="3"/>
      <c r="B876" s="116"/>
      <c r="C876" s="116"/>
      <c r="D876" s="116"/>
      <c r="E876" s="116"/>
      <c r="F876" s="118"/>
      <c r="G876" s="119"/>
      <c r="H876" s="119"/>
      <c r="I876" s="119"/>
      <c r="J876" s="116"/>
      <c r="K876" s="116"/>
      <c r="L876" s="116"/>
      <c r="M876" s="116"/>
      <c r="N876" s="116"/>
      <c r="O876" s="118"/>
      <c r="P876" s="129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spans="1:26" ht="17.25" customHeight="1">
      <c r="A877" s="3"/>
      <c r="B877" s="116"/>
      <c r="C877" s="116"/>
      <c r="D877" s="116"/>
      <c r="E877" s="116"/>
      <c r="F877" s="118"/>
      <c r="G877" s="119"/>
      <c r="H877" s="119"/>
      <c r="I877" s="119"/>
      <c r="J877" s="116"/>
      <c r="K877" s="116"/>
      <c r="L877" s="116"/>
      <c r="M877" s="116"/>
      <c r="N877" s="116"/>
      <c r="O877" s="118"/>
      <c r="P877" s="129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spans="1:26" ht="17.25" customHeight="1">
      <c r="A878" s="3"/>
      <c r="B878" s="116"/>
      <c r="C878" s="116"/>
      <c r="D878" s="116"/>
      <c r="E878" s="116"/>
      <c r="F878" s="118"/>
      <c r="G878" s="119"/>
      <c r="H878" s="119"/>
      <c r="I878" s="119"/>
      <c r="J878" s="116"/>
      <c r="K878" s="116"/>
      <c r="L878" s="116"/>
      <c r="M878" s="116"/>
      <c r="N878" s="116"/>
      <c r="O878" s="118"/>
      <c r="P878" s="129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spans="1:26" ht="17.25" customHeight="1">
      <c r="A879" s="3"/>
      <c r="B879" s="116"/>
      <c r="C879" s="116"/>
      <c r="D879" s="116"/>
      <c r="E879" s="116"/>
      <c r="F879" s="118"/>
      <c r="G879" s="119"/>
      <c r="H879" s="119"/>
      <c r="I879" s="119"/>
      <c r="J879" s="116"/>
      <c r="K879" s="116"/>
      <c r="L879" s="116"/>
      <c r="M879" s="116"/>
      <c r="N879" s="116"/>
      <c r="O879" s="118"/>
      <c r="P879" s="129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spans="1:26" ht="17.25" customHeight="1">
      <c r="A880" s="3"/>
      <c r="B880" s="116"/>
      <c r="C880" s="116"/>
      <c r="D880" s="116"/>
      <c r="E880" s="116"/>
      <c r="F880" s="118"/>
      <c r="G880" s="119"/>
      <c r="H880" s="119"/>
      <c r="I880" s="119"/>
      <c r="J880" s="116"/>
      <c r="K880" s="116"/>
      <c r="L880" s="116"/>
      <c r="M880" s="116"/>
      <c r="N880" s="116"/>
      <c r="O880" s="118"/>
      <c r="P880" s="129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spans="1:26" ht="17.25" customHeight="1">
      <c r="A881" s="3"/>
      <c r="B881" s="116"/>
      <c r="C881" s="116"/>
      <c r="D881" s="116"/>
      <c r="E881" s="116"/>
      <c r="F881" s="118"/>
      <c r="G881" s="119"/>
      <c r="H881" s="119"/>
      <c r="I881" s="119"/>
      <c r="J881" s="116"/>
      <c r="K881" s="116"/>
      <c r="L881" s="116"/>
      <c r="M881" s="116"/>
      <c r="N881" s="116"/>
      <c r="O881" s="118"/>
      <c r="P881" s="129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spans="1:26" ht="17.25" customHeight="1">
      <c r="A882" s="3"/>
      <c r="B882" s="116"/>
      <c r="C882" s="116"/>
      <c r="D882" s="116"/>
      <c r="E882" s="116"/>
      <c r="F882" s="118"/>
      <c r="G882" s="119"/>
      <c r="H882" s="119"/>
      <c r="I882" s="119"/>
      <c r="J882" s="116"/>
      <c r="K882" s="116"/>
      <c r="L882" s="116"/>
      <c r="M882" s="116"/>
      <c r="N882" s="116"/>
      <c r="O882" s="118"/>
      <c r="P882" s="129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spans="1:26" ht="17.25" customHeight="1">
      <c r="A883" s="3"/>
      <c r="B883" s="116"/>
      <c r="C883" s="116"/>
      <c r="D883" s="116"/>
      <c r="E883" s="116"/>
      <c r="F883" s="118"/>
      <c r="G883" s="119"/>
      <c r="H883" s="119"/>
      <c r="I883" s="119"/>
      <c r="J883" s="116"/>
      <c r="K883" s="116"/>
      <c r="L883" s="116"/>
      <c r="M883" s="116"/>
      <c r="N883" s="116"/>
      <c r="O883" s="118"/>
      <c r="P883" s="129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spans="1:26" ht="17.25" customHeight="1">
      <c r="A884" s="3"/>
      <c r="B884" s="116"/>
      <c r="C884" s="116"/>
      <c r="D884" s="116"/>
      <c r="E884" s="116"/>
      <c r="F884" s="118"/>
      <c r="G884" s="119"/>
      <c r="H884" s="119"/>
      <c r="I884" s="119"/>
      <c r="J884" s="116"/>
      <c r="K884" s="116"/>
      <c r="L884" s="116"/>
      <c r="M884" s="116"/>
      <c r="N884" s="116"/>
      <c r="O884" s="118"/>
      <c r="P884" s="129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spans="1:26" ht="17.25" customHeight="1">
      <c r="A885" s="3"/>
      <c r="B885" s="116"/>
      <c r="C885" s="116"/>
      <c r="D885" s="116"/>
      <c r="E885" s="116"/>
      <c r="F885" s="118"/>
      <c r="G885" s="119"/>
      <c r="H885" s="119"/>
      <c r="I885" s="119"/>
      <c r="J885" s="116"/>
      <c r="K885" s="116"/>
      <c r="L885" s="116"/>
      <c r="M885" s="116"/>
      <c r="N885" s="116"/>
      <c r="O885" s="118"/>
      <c r="P885" s="129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spans="1:26" ht="17.25" customHeight="1">
      <c r="A886" s="3"/>
      <c r="B886" s="116"/>
      <c r="C886" s="116"/>
      <c r="D886" s="116"/>
      <c r="E886" s="116"/>
      <c r="F886" s="118"/>
      <c r="G886" s="119"/>
      <c r="H886" s="119"/>
      <c r="I886" s="119"/>
      <c r="J886" s="116"/>
      <c r="K886" s="116"/>
      <c r="L886" s="116"/>
      <c r="M886" s="116"/>
      <c r="N886" s="116"/>
      <c r="O886" s="118"/>
      <c r="P886" s="129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spans="1:26" ht="17.25" customHeight="1">
      <c r="A887" s="3"/>
      <c r="B887" s="116"/>
      <c r="C887" s="116"/>
      <c r="D887" s="116"/>
      <c r="E887" s="116"/>
      <c r="F887" s="118"/>
      <c r="G887" s="119"/>
      <c r="H887" s="119"/>
      <c r="I887" s="119"/>
      <c r="J887" s="116"/>
      <c r="K887" s="116"/>
      <c r="L887" s="116"/>
      <c r="M887" s="116"/>
      <c r="N887" s="116"/>
      <c r="O887" s="118"/>
      <c r="P887" s="129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spans="1:26" ht="17.25" customHeight="1">
      <c r="A888" s="3"/>
      <c r="B888" s="116"/>
      <c r="C888" s="116"/>
      <c r="D888" s="116"/>
      <c r="E888" s="116"/>
      <c r="F888" s="118"/>
      <c r="G888" s="119"/>
      <c r="H888" s="119"/>
      <c r="I888" s="119"/>
      <c r="J888" s="116"/>
      <c r="K888" s="116"/>
      <c r="L888" s="116"/>
      <c r="M888" s="116"/>
      <c r="N888" s="116"/>
      <c r="O888" s="118"/>
      <c r="P888" s="129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spans="1:26" ht="17.25" customHeight="1">
      <c r="A889" s="3"/>
      <c r="B889" s="116"/>
      <c r="C889" s="116"/>
      <c r="D889" s="116"/>
      <c r="E889" s="116"/>
      <c r="F889" s="118"/>
      <c r="G889" s="119"/>
      <c r="H889" s="119"/>
      <c r="I889" s="119"/>
      <c r="J889" s="116"/>
      <c r="K889" s="116"/>
      <c r="L889" s="116"/>
      <c r="M889" s="116"/>
      <c r="N889" s="116"/>
      <c r="O889" s="118"/>
      <c r="P889" s="129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spans="1:26" ht="17.25" customHeight="1">
      <c r="A890" s="3"/>
      <c r="B890" s="116"/>
      <c r="C890" s="116"/>
      <c r="D890" s="116"/>
      <c r="E890" s="116"/>
      <c r="F890" s="118"/>
      <c r="G890" s="119"/>
      <c r="H890" s="119"/>
      <c r="I890" s="119"/>
      <c r="J890" s="116"/>
      <c r="K890" s="116"/>
      <c r="L890" s="116"/>
      <c r="M890" s="116"/>
      <c r="N890" s="116"/>
      <c r="O890" s="118"/>
      <c r="P890" s="129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spans="1:26" ht="17.25" customHeight="1">
      <c r="A891" s="3"/>
      <c r="B891" s="116"/>
      <c r="C891" s="116"/>
      <c r="D891" s="116"/>
      <c r="E891" s="116"/>
      <c r="F891" s="118"/>
      <c r="G891" s="119"/>
      <c r="H891" s="119"/>
      <c r="I891" s="119"/>
      <c r="J891" s="116"/>
      <c r="K891" s="116"/>
      <c r="L891" s="116"/>
      <c r="M891" s="116"/>
      <c r="N891" s="116"/>
      <c r="O891" s="118"/>
      <c r="P891" s="129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spans="1:26" ht="17.25" customHeight="1">
      <c r="A892" s="3"/>
      <c r="B892" s="116"/>
      <c r="C892" s="116"/>
      <c r="D892" s="116"/>
      <c r="E892" s="116"/>
      <c r="F892" s="118"/>
      <c r="G892" s="119"/>
      <c r="H892" s="119"/>
      <c r="I892" s="119"/>
      <c r="J892" s="116"/>
      <c r="K892" s="116"/>
      <c r="L892" s="116"/>
      <c r="M892" s="116"/>
      <c r="N892" s="116"/>
      <c r="O892" s="118"/>
      <c r="P892" s="129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spans="1:26" ht="17.25" customHeight="1">
      <c r="A893" s="3"/>
      <c r="B893" s="116"/>
      <c r="C893" s="116"/>
      <c r="D893" s="116"/>
      <c r="E893" s="116"/>
      <c r="F893" s="118"/>
      <c r="G893" s="119"/>
      <c r="H893" s="119"/>
      <c r="I893" s="119"/>
      <c r="J893" s="116"/>
      <c r="K893" s="116"/>
      <c r="L893" s="116"/>
      <c r="M893" s="116"/>
      <c r="N893" s="116"/>
      <c r="O893" s="118"/>
      <c r="P893" s="129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spans="1:26" ht="17.25" customHeight="1">
      <c r="A894" s="3"/>
      <c r="B894" s="116"/>
      <c r="C894" s="116"/>
      <c r="D894" s="116"/>
      <c r="E894" s="116"/>
      <c r="F894" s="118"/>
      <c r="G894" s="119"/>
      <c r="H894" s="119"/>
      <c r="I894" s="119"/>
      <c r="J894" s="116"/>
      <c r="K894" s="116"/>
      <c r="L894" s="116"/>
      <c r="M894" s="116"/>
      <c r="N894" s="116"/>
      <c r="O894" s="118"/>
      <c r="P894" s="129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spans="1:26" ht="17.25" customHeight="1">
      <c r="A895" s="3"/>
      <c r="B895" s="116"/>
      <c r="C895" s="116"/>
      <c r="D895" s="116"/>
      <c r="E895" s="116"/>
      <c r="F895" s="118"/>
      <c r="G895" s="119"/>
      <c r="H895" s="119"/>
      <c r="I895" s="119"/>
      <c r="J895" s="116"/>
      <c r="K895" s="116"/>
      <c r="L895" s="116"/>
      <c r="M895" s="116"/>
      <c r="N895" s="116"/>
      <c r="O895" s="118"/>
      <c r="P895" s="129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spans="1:26" ht="17.25" customHeight="1">
      <c r="A896" s="3"/>
      <c r="B896" s="116"/>
      <c r="C896" s="116"/>
      <c r="D896" s="116"/>
      <c r="E896" s="116"/>
      <c r="F896" s="118"/>
      <c r="G896" s="119"/>
      <c r="H896" s="119"/>
      <c r="I896" s="119"/>
      <c r="J896" s="116"/>
      <c r="K896" s="116"/>
      <c r="L896" s="116"/>
      <c r="M896" s="116"/>
      <c r="N896" s="116"/>
      <c r="O896" s="118"/>
      <c r="P896" s="129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spans="1:26" ht="17.25" customHeight="1">
      <c r="A897" s="3"/>
      <c r="B897" s="116"/>
      <c r="C897" s="116"/>
      <c r="D897" s="116"/>
      <c r="E897" s="116"/>
      <c r="F897" s="118"/>
      <c r="G897" s="119"/>
      <c r="H897" s="119"/>
      <c r="I897" s="119"/>
      <c r="J897" s="116"/>
      <c r="K897" s="116"/>
      <c r="L897" s="116"/>
      <c r="M897" s="116"/>
      <c r="N897" s="116"/>
      <c r="O897" s="118"/>
      <c r="P897" s="129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spans="1:26" ht="17.25" customHeight="1">
      <c r="A898" s="3"/>
      <c r="B898" s="116"/>
      <c r="C898" s="116"/>
      <c r="D898" s="116"/>
      <c r="E898" s="116"/>
      <c r="F898" s="118"/>
      <c r="G898" s="119"/>
      <c r="H898" s="119"/>
      <c r="I898" s="119"/>
      <c r="J898" s="116"/>
      <c r="K898" s="116"/>
      <c r="L898" s="116"/>
      <c r="M898" s="116"/>
      <c r="N898" s="116"/>
      <c r="O898" s="118"/>
      <c r="P898" s="129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spans="1:26" ht="17.25" customHeight="1">
      <c r="A899" s="3"/>
      <c r="B899" s="116"/>
      <c r="C899" s="116"/>
      <c r="D899" s="116"/>
      <c r="E899" s="116"/>
      <c r="F899" s="118"/>
      <c r="G899" s="119"/>
      <c r="H899" s="119"/>
      <c r="I899" s="119"/>
      <c r="J899" s="116"/>
      <c r="K899" s="116"/>
      <c r="L899" s="116"/>
      <c r="M899" s="116"/>
      <c r="N899" s="116"/>
      <c r="O899" s="118"/>
      <c r="P899" s="129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spans="1:26" ht="17.25" customHeight="1">
      <c r="A900" s="3"/>
      <c r="B900" s="116"/>
      <c r="C900" s="116"/>
      <c r="D900" s="116"/>
      <c r="E900" s="116"/>
      <c r="F900" s="118"/>
      <c r="G900" s="119"/>
      <c r="H900" s="119"/>
      <c r="I900" s="119"/>
      <c r="J900" s="116"/>
      <c r="K900" s="116"/>
      <c r="L900" s="116"/>
      <c r="M900" s="116"/>
      <c r="N900" s="116"/>
      <c r="O900" s="118"/>
      <c r="P900" s="129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spans="1:26" ht="17.25" customHeight="1">
      <c r="A901" s="3"/>
      <c r="B901" s="116"/>
      <c r="C901" s="116"/>
      <c r="D901" s="116"/>
      <c r="E901" s="116"/>
      <c r="F901" s="118"/>
      <c r="G901" s="119"/>
      <c r="H901" s="119"/>
      <c r="I901" s="119"/>
      <c r="J901" s="116"/>
      <c r="K901" s="116"/>
      <c r="L901" s="116"/>
      <c r="M901" s="116"/>
      <c r="N901" s="116"/>
      <c r="O901" s="118"/>
      <c r="P901" s="129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spans="1:26" ht="17.25" customHeight="1">
      <c r="A902" s="3"/>
      <c r="B902" s="116"/>
      <c r="C902" s="116"/>
      <c r="D902" s="116"/>
      <c r="E902" s="116"/>
      <c r="F902" s="118"/>
      <c r="G902" s="119"/>
      <c r="H902" s="119"/>
      <c r="I902" s="119"/>
      <c r="J902" s="116"/>
      <c r="K902" s="116"/>
      <c r="L902" s="116"/>
      <c r="M902" s="116"/>
      <c r="N902" s="116"/>
      <c r="O902" s="118"/>
      <c r="P902" s="129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spans="1:26" ht="17.25" customHeight="1">
      <c r="A903" s="3"/>
      <c r="B903" s="116"/>
      <c r="C903" s="116"/>
      <c r="D903" s="116"/>
      <c r="E903" s="116"/>
      <c r="F903" s="118"/>
      <c r="G903" s="119"/>
      <c r="H903" s="119"/>
      <c r="I903" s="119"/>
      <c r="J903" s="116"/>
      <c r="K903" s="116"/>
      <c r="L903" s="116"/>
      <c r="M903" s="116"/>
      <c r="N903" s="116"/>
      <c r="O903" s="118"/>
      <c r="P903" s="129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spans="1:26" ht="17.25" customHeight="1">
      <c r="A904" s="3"/>
      <c r="B904" s="116"/>
      <c r="C904" s="116"/>
      <c r="D904" s="116"/>
      <c r="E904" s="116"/>
      <c r="F904" s="118"/>
      <c r="G904" s="119"/>
      <c r="H904" s="119"/>
      <c r="I904" s="119"/>
      <c r="J904" s="116"/>
      <c r="K904" s="116"/>
      <c r="L904" s="116"/>
      <c r="M904" s="116"/>
      <c r="N904" s="116"/>
      <c r="O904" s="118"/>
      <c r="P904" s="129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spans="1:26" ht="17.25" customHeight="1">
      <c r="A905" s="3"/>
      <c r="B905" s="116"/>
      <c r="C905" s="116"/>
      <c r="D905" s="116"/>
      <c r="E905" s="116"/>
      <c r="F905" s="118"/>
      <c r="G905" s="119"/>
      <c r="H905" s="119"/>
      <c r="I905" s="119"/>
      <c r="J905" s="116"/>
      <c r="K905" s="116"/>
      <c r="L905" s="116"/>
      <c r="M905" s="116"/>
      <c r="N905" s="116"/>
      <c r="O905" s="118"/>
      <c r="P905" s="129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spans="1:26" ht="17.25" customHeight="1">
      <c r="A906" s="3"/>
      <c r="B906" s="116"/>
      <c r="C906" s="116"/>
      <c r="D906" s="116"/>
      <c r="E906" s="116"/>
      <c r="F906" s="118"/>
      <c r="G906" s="119"/>
      <c r="H906" s="119"/>
      <c r="I906" s="119"/>
      <c r="J906" s="116"/>
      <c r="K906" s="116"/>
      <c r="L906" s="116"/>
      <c r="M906" s="116"/>
      <c r="N906" s="116"/>
      <c r="O906" s="118"/>
      <c r="P906" s="129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spans="1:26" ht="17.25" customHeight="1">
      <c r="A907" s="3"/>
      <c r="B907" s="116"/>
      <c r="C907" s="116"/>
      <c r="D907" s="116"/>
      <c r="E907" s="116"/>
      <c r="F907" s="118"/>
      <c r="G907" s="119"/>
      <c r="H907" s="119"/>
      <c r="I907" s="119"/>
      <c r="J907" s="116"/>
      <c r="K907" s="116"/>
      <c r="L907" s="116"/>
      <c r="M907" s="116"/>
      <c r="N907" s="116"/>
      <c r="O907" s="118"/>
      <c r="P907" s="129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spans="1:26" ht="17.25" customHeight="1">
      <c r="A908" s="3"/>
      <c r="B908" s="116"/>
      <c r="C908" s="116"/>
      <c r="D908" s="116"/>
      <c r="E908" s="116"/>
      <c r="F908" s="118"/>
      <c r="G908" s="119"/>
      <c r="H908" s="119"/>
      <c r="I908" s="119"/>
      <c r="J908" s="116"/>
      <c r="K908" s="116"/>
      <c r="L908" s="116"/>
      <c r="M908" s="116"/>
      <c r="N908" s="116"/>
      <c r="O908" s="118"/>
      <c r="P908" s="129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spans="1:26" ht="17.25" customHeight="1">
      <c r="A909" s="3"/>
      <c r="B909" s="116"/>
      <c r="C909" s="116"/>
      <c r="D909" s="116"/>
      <c r="E909" s="116"/>
      <c r="F909" s="118"/>
      <c r="G909" s="119"/>
      <c r="H909" s="119"/>
      <c r="I909" s="119"/>
      <c r="J909" s="116"/>
      <c r="K909" s="116"/>
      <c r="L909" s="116"/>
      <c r="M909" s="116"/>
      <c r="N909" s="116"/>
      <c r="O909" s="118"/>
      <c r="P909" s="129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spans="1:26" ht="17.25" customHeight="1">
      <c r="A910" s="3"/>
      <c r="B910" s="116"/>
      <c r="C910" s="116"/>
      <c r="D910" s="116"/>
      <c r="E910" s="116"/>
      <c r="F910" s="118"/>
      <c r="G910" s="119"/>
      <c r="H910" s="119"/>
      <c r="I910" s="119"/>
      <c r="J910" s="116"/>
      <c r="K910" s="116"/>
      <c r="L910" s="116"/>
      <c r="M910" s="116"/>
      <c r="N910" s="116"/>
      <c r="O910" s="118"/>
      <c r="P910" s="129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spans="1:26" ht="17.25" customHeight="1">
      <c r="A911" s="3"/>
      <c r="B911" s="116"/>
      <c r="C911" s="116"/>
      <c r="D911" s="116"/>
      <c r="E911" s="116"/>
      <c r="F911" s="118"/>
      <c r="G911" s="119"/>
      <c r="H911" s="119"/>
      <c r="I911" s="119"/>
      <c r="J911" s="116"/>
      <c r="K911" s="116"/>
      <c r="L911" s="116"/>
      <c r="M911" s="116"/>
      <c r="N911" s="116"/>
      <c r="O911" s="118"/>
      <c r="P911" s="129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spans="1:26" ht="17.25" customHeight="1">
      <c r="A912" s="3"/>
      <c r="B912" s="116"/>
      <c r="C912" s="116"/>
      <c r="D912" s="116"/>
      <c r="E912" s="116"/>
      <c r="F912" s="118"/>
      <c r="G912" s="119"/>
      <c r="H912" s="119"/>
      <c r="I912" s="119"/>
      <c r="J912" s="116"/>
      <c r="K912" s="116"/>
      <c r="L912" s="116"/>
      <c r="M912" s="116"/>
      <c r="N912" s="116"/>
      <c r="O912" s="118"/>
      <c r="P912" s="129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spans="1:26" ht="17.25" customHeight="1">
      <c r="A913" s="3"/>
      <c r="B913" s="116"/>
      <c r="C913" s="116"/>
      <c r="D913" s="116"/>
      <c r="E913" s="116"/>
      <c r="F913" s="118"/>
      <c r="G913" s="119"/>
      <c r="H913" s="119"/>
      <c r="I913" s="119"/>
      <c r="J913" s="116"/>
      <c r="K913" s="116"/>
      <c r="L913" s="116"/>
      <c r="M913" s="116"/>
      <c r="N913" s="116"/>
      <c r="O913" s="118"/>
      <c r="P913" s="129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spans="1:26" ht="17.25" customHeight="1">
      <c r="A914" s="3"/>
      <c r="B914" s="116"/>
      <c r="C914" s="116"/>
      <c r="D914" s="116"/>
      <c r="E914" s="116"/>
      <c r="F914" s="118"/>
      <c r="G914" s="119"/>
      <c r="H914" s="119"/>
      <c r="I914" s="119"/>
      <c r="J914" s="116"/>
      <c r="K914" s="116"/>
      <c r="L914" s="116"/>
      <c r="M914" s="116"/>
      <c r="N914" s="116"/>
      <c r="O914" s="118"/>
      <c r="P914" s="129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spans="1:26" ht="17.25" customHeight="1">
      <c r="A915" s="3"/>
      <c r="B915" s="116"/>
      <c r="C915" s="116"/>
      <c r="D915" s="116"/>
      <c r="E915" s="116"/>
      <c r="F915" s="118"/>
      <c r="G915" s="119"/>
      <c r="H915" s="119"/>
      <c r="I915" s="119"/>
      <c r="J915" s="116"/>
      <c r="K915" s="116"/>
      <c r="L915" s="116"/>
      <c r="M915" s="116"/>
      <c r="N915" s="116"/>
      <c r="O915" s="118"/>
      <c r="P915" s="129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spans="1:26" ht="17.25" customHeight="1">
      <c r="A916" s="3"/>
      <c r="B916" s="116"/>
      <c r="C916" s="116"/>
      <c r="D916" s="116"/>
      <c r="E916" s="116"/>
      <c r="F916" s="118"/>
      <c r="G916" s="119"/>
      <c r="H916" s="119"/>
      <c r="I916" s="119"/>
      <c r="J916" s="116"/>
      <c r="K916" s="116"/>
      <c r="L916" s="116"/>
      <c r="M916" s="116"/>
      <c r="N916" s="116"/>
      <c r="O916" s="118"/>
      <c r="P916" s="129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spans="1:26" ht="17.25" customHeight="1">
      <c r="A917" s="3"/>
      <c r="B917" s="116"/>
      <c r="C917" s="116"/>
      <c r="D917" s="116"/>
      <c r="E917" s="116"/>
      <c r="F917" s="118"/>
      <c r="G917" s="119"/>
      <c r="H917" s="119"/>
      <c r="I917" s="119"/>
      <c r="J917" s="116"/>
      <c r="K917" s="116"/>
      <c r="L917" s="116"/>
      <c r="M917" s="116"/>
      <c r="N917" s="116"/>
      <c r="O917" s="118"/>
      <c r="P917" s="129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spans="1:26" ht="17.25" customHeight="1">
      <c r="A918" s="3"/>
      <c r="B918" s="116"/>
      <c r="C918" s="116"/>
      <c r="D918" s="116"/>
      <c r="E918" s="116"/>
      <c r="F918" s="118"/>
      <c r="G918" s="119"/>
      <c r="H918" s="119"/>
      <c r="I918" s="119"/>
      <c r="J918" s="116"/>
      <c r="K918" s="116"/>
      <c r="L918" s="116"/>
      <c r="M918" s="116"/>
      <c r="N918" s="116"/>
      <c r="O918" s="118"/>
      <c r="P918" s="129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spans="1:26" ht="17.25" customHeight="1">
      <c r="A919" s="3"/>
      <c r="B919" s="116"/>
      <c r="C919" s="116"/>
      <c r="D919" s="116"/>
      <c r="E919" s="116"/>
      <c r="F919" s="118"/>
      <c r="G919" s="119"/>
      <c r="H919" s="119"/>
      <c r="I919" s="119"/>
      <c r="J919" s="116"/>
      <c r="K919" s="116"/>
      <c r="L919" s="116"/>
      <c r="M919" s="116"/>
      <c r="N919" s="116"/>
      <c r="O919" s="118"/>
      <c r="P919" s="129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spans="1:26" ht="17.25" customHeight="1">
      <c r="A920" s="3"/>
      <c r="B920" s="116"/>
      <c r="C920" s="116"/>
      <c r="D920" s="116"/>
      <c r="E920" s="116"/>
      <c r="F920" s="118"/>
      <c r="G920" s="119"/>
      <c r="H920" s="119"/>
      <c r="I920" s="119"/>
      <c r="J920" s="116"/>
      <c r="K920" s="116"/>
      <c r="L920" s="116"/>
      <c r="M920" s="116"/>
      <c r="N920" s="116"/>
      <c r="O920" s="118"/>
      <c r="P920" s="129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spans="1:26" ht="17.25" customHeight="1">
      <c r="A921" s="3"/>
      <c r="B921" s="116"/>
      <c r="C921" s="116"/>
      <c r="D921" s="116"/>
      <c r="E921" s="116"/>
      <c r="F921" s="118"/>
      <c r="G921" s="119"/>
      <c r="H921" s="119"/>
      <c r="I921" s="119"/>
      <c r="J921" s="116"/>
      <c r="K921" s="116"/>
      <c r="L921" s="116"/>
      <c r="M921" s="116"/>
      <c r="N921" s="116"/>
      <c r="O921" s="118"/>
      <c r="P921" s="129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spans="1:26" ht="17.25" customHeight="1">
      <c r="A922" s="3"/>
      <c r="B922" s="116"/>
      <c r="C922" s="116"/>
      <c r="D922" s="116"/>
      <c r="E922" s="116"/>
      <c r="F922" s="118"/>
      <c r="G922" s="119"/>
      <c r="H922" s="119"/>
      <c r="I922" s="119"/>
      <c r="J922" s="116"/>
      <c r="K922" s="116"/>
      <c r="L922" s="116"/>
      <c r="M922" s="116"/>
      <c r="N922" s="116"/>
      <c r="O922" s="118"/>
      <c r="P922" s="129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spans="1:26" ht="17.25" customHeight="1">
      <c r="A923" s="3"/>
      <c r="B923" s="116"/>
      <c r="C923" s="116"/>
      <c r="D923" s="116"/>
      <c r="E923" s="116"/>
      <c r="F923" s="118"/>
      <c r="G923" s="119"/>
      <c r="H923" s="119"/>
      <c r="I923" s="119"/>
      <c r="J923" s="116"/>
      <c r="K923" s="116"/>
      <c r="L923" s="116"/>
      <c r="M923" s="116"/>
      <c r="N923" s="116"/>
      <c r="O923" s="118"/>
      <c r="P923" s="129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spans="1:26" ht="17.25" customHeight="1">
      <c r="A924" s="3"/>
      <c r="B924" s="116"/>
      <c r="C924" s="116"/>
      <c r="D924" s="116"/>
      <c r="E924" s="116"/>
      <c r="F924" s="118"/>
      <c r="G924" s="119"/>
      <c r="H924" s="119"/>
      <c r="I924" s="119"/>
      <c r="J924" s="116"/>
      <c r="K924" s="116"/>
      <c r="L924" s="116"/>
      <c r="M924" s="116"/>
      <c r="N924" s="116"/>
      <c r="O924" s="118"/>
      <c r="P924" s="129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spans="1:26" ht="17.25" customHeight="1">
      <c r="A925" s="3"/>
      <c r="B925" s="116"/>
      <c r="C925" s="116"/>
      <c r="D925" s="116"/>
      <c r="E925" s="116"/>
      <c r="F925" s="118"/>
      <c r="G925" s="119"/>
      <c r="H925" s="119"/>
      <c r="I925" s="119"/>
      <c r="J925" s="116"/>
      <c r="K925" s="116"/>
      <c r="L925" s="116"/>
      <c r="M925" s="116"/>
      <c r="N925" s="116"/>
      <c r="O925" s="118"/>
      <c r="P925" s="129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spans="1:26" ht="17.25" customHeight="1">
      <c r="A926" s="3"/>
      <c r="B926" s="116"/>
      <c r="C926" s="116"/>
      <c r="D926" s="116"/>
      <c r="E926" s="116"/>
      <c r="F926" s="118"/>
      <c r="G926" s="119"/>
      <c r="H926" s="119"/>
      <c r="I926" s="119"/>
      <c r="J926" s="116"/>
      <c r="K926" s="116"/>
      <c r="L926" s="116"/>
      <c r="M926" s="116"/>
      <c r="N926" s="116"/>
      <c r="O926" s="118"/>
      <c r="P926" s="129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spans="1:26" ht="17.25" customHeight="1">
      <c r="A927" s="3"/>
      <c r="B927" s="116"/>
      <c r="C927" s="116"/>
      <c r="D927" s="116"/>
      <c r="E927" s="116"/>
      <c r="F927" s="118"/>
      <c r="G927" s="119"/>
      <c r="H927" s="119"/>
      <c r="I927" s="119"/>
      <c r="J927" s="116"/>
      <c r="K927" s="116"/>
      <c r="L927" s="116"/>
      <c r="M927" s="116"/>
      <c r="N927" s="116"/>
      <c r="O927" s="118"/>
      <c r="P927" s="129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spans="1:26" ht="17.25" customHeight="1">
      <c r="A928" s="3"/>
      <c r="B928" s="116"/>
      <c r="C928" s="116"/>
      <c r="D928" s="116"/>
      <c r="E928" s="116"/>
      <c r="F928" s="118"/>
      <c r="G928" s="119"/>
      <c r="H928" s="119"/>
      <c r="I928" s="119"/>
      <c r="J928" s="116"/>
      <c r="K928" s="116"/>
      <c r="L928" s="116"/>
      <c r="M928" s="116"/>
      <c r="N928" s="116"/>
      <c r="O928" s="118"/>
      <c r="P928" s="129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spans="1:26" ht="17.25" customHeight="1">
      <c r="A929" s="3"/>
      <c r="B929" s="116"/>
      <c r="C929" s="116"/>
      <c r="D929" s="116"/>
      <c r="E929" s="116"/>
      <c r="F929" s="118"/>
      <c r="G929" s="119"/>
      <c r="H929" s="119"/>
      <c r="I929" s="119"/>
      <c r="J929" s="116"/>
      <c r="K929" s="116"/>
      <c r="L929" s="116"/>
      <c r="M929" s="116"/>
      <c r="N929" s="116"/>
      <c r="O929" s="118"/>
      <c r="P929" s="129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spans="1:26" ht="17.25" customHeight="1">
      <c r="A930" s="3"/>
      <c r="B930" s="116"/>
      <c r="C930" s="116"/>
      <c r="D930" s="116"/>
      <c r="E930" s="116"/>
      <c r="F930" s="118"/>
      <c r="G930" s="119"/>
      <c r="H930" s="119"/>
      <c r="I930" s="119"/>
      <c r="J930" s="116"/>
      <c r="K930" s="116"/>
      <c r="L930" s="116"/>
      <c r="M930" s="116"/>
      <c r="N930" s="116"/>
      <c r="O930" s="118"/>
      <c r="P930" s="129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spans="1:26" ht="17.25" customHeight="1">
      <c r="A931" s="3"/>
      <c r="B931" s="116"/>
      <c r="C931" s="116"/>
      <c r="D931" s="116"/>
      <c r="E931" s="116"/>
      <c r="F931" s="118"/>
      <c r="G931" s="119"/>
      <c r="H931" s="119"/>
      <c r="I931" s="119"/>
      <c r="J931" s="116"/>
      <c r="K931" s="116"/>
      <c r="L931" s="116"/>
      <c r="M931" s="116"/>
      <c r="N931" s="116"/>
      <c r="O931" s="118"/>
      <c r="P931" s="129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spans="1:26" ht="17.25" customHeight="1">
      <c r="A932" s="3"/>
      <c r="B932" s="116"/>
      <c r="C932" s="116"/>
      <c r="D932" s="116"/>
      <c r="E932" s="116"/>
      <c r="F932" s="118"/>
      <c r="G932" s="119"/>
      <c r="H932" s="119"/>
      <c r="I932" s="119"/>
      <c r="J932" s="116"/>
      <c r="K932" s="116"/>
      <c r="L932" s="116"/>
      <c r="M932" s="116"/>
      <c r="N932" s="116"/>
      <c r="O932" s="118"/>
      <c r="P932" s="129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spans="1:26" ht="17.25" customHeight="1">
      <c r="A933" s="3"/>
      <c r="B933" s="116"/>
      <c r="C933" s="116"/>
      <c r="D933" s="116"/>
      <c r="E933" s="116"/>
      <c r="F933" s="118"/>
      <c r="G933" s="119"/>
      <c r="H933" s="119"/>
      <c r="I933" s="119"/>
      <c r="J933" s="116"/>
      <c r="K933" s="116"/>
      <c r="L933" s="116"/>
      <c r="M933" s="116"/>
      <c r="N933" s="116"/>
      <c r="O933" s="118"/>
      <c r="P933" s="129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spans="1:26" ht="17.25" customHeight="1">
      <c r="A934" s="3"/>
      <c r="B934" s="116"/>
      <c r="C934" s="116"/>
      <c r="D934" s="116"/>
      <c r="E934" s="116"/>
      <c r="F934" s="118"/>
      <c r="G934" s="119"/>
      <c r="H934" s="119"/>
      <c r="I934" s="119"/>
      <c r="J934" s="116"/>
      <c r="K934" s="116"/>
      <c r="L934" s="116"/>
      <c r="M934" s="116"/>
      <c r="N934" s="116"/>
      <c r="O934" s="118"/>
      <c r="P934" s="129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spans="1:26" ht="17.25" customHeight="1">
      <c r="A935" s="3"/>
      <c r="B935" s="116"/>
      <c r="C935" s="116"/>
      <c r="D935" s="116"/>
      <c r="E935" s="116"/>
      <c r="F935" s="118"/>
      <c r="G935" s="119"/>
      <c r="H935" s="119"/>
      <c r="I935" s="119"/>
      <c r="J935" s="116"/>
      <c r="K935" s="116"/>
      <c r="L935" s="116"/>
      <c r="M935" s="116"/>
      <c r="N935" s="116"/>
      <c r="O935" s="118"/>
      <c r="P935" s="129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spans="1:26" ht="17.25" customHeight="1">
      <c r="A936" s="3"/>
      <c r="B936" s="116"/>
      <c r="C936" s="116"/>
      <c r="D936" s="116"/>
      <c r="E936" s="116"/>
      <c r="F936" s="118"/>
      <c r="G936" s="119"/>
      <c r="H936" s="119"/>
      <c r="I936" s="119"/>
      <c r="J936" s="116"/>
      <c r="K936" s="116"/>
      <c r="L936" s="116"/>
      <c r="M936" s="116"/>
      <c r="N936" s="116"/>
      <c r="O936" s="118"/>
      <c r="P936" s="129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spans="1:26" ht="17.25" customHeight="1">
      <c r="A937" s="3"/>
      <c r="B937" s="116"/>
      <c r="C937" s="116"/>
      <c r="D937" s="116"/>
      <c r="E937" s="116"/>
      <c r="F937" s="118"/>
      <c r="G937" s="119"/>
      <c r="H937" s="119"/>
      <c r="I937" s="119"/>
      <c r="J937" s="116"/>
      <c r="K937" s="116"/>
      <c r="L937" s="116"/>
      <c r="M937" s="116"/>
      <c r="N937" s="116"/>
      <c r="O937" s="118"/>
      <c r="P937" s="129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spans="1:26" ht="17.25" customHeight="1">
      <c r="A938" s="3"/>
      <c r="B938" s="116"/>
      <c r="C938" s="116"/>
      <c r="D938" s="116"/>
      <c r="E938" s="116"/>
      <c r="F938" s="118"/>
      <c r="G938" s="119"/>
      <c r="H938" s="119"/>
      <c r="I938" s="119"/>
      <c r="J938" s="116"/>
      <c r="K938" s="116"/>
      <c r="L938" s="116"/>
      <c r="M938" s="116"/>
      <c r="N938" s="116"/>
      <c r="O938" s="118"/>
      <c r="P938" s="129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spans="1:26" ht="17.25" customHeight="1">
      <c r="A939" s="3"/>
      <c r="B939" s="116"/>
      <c r="C939" s="116"/>
      <c r="D939" s="116"/>
      <c r="E939" s="116"/>
      <c r="F939" s="118"/>
      <c r="G939" s="119"/>
      <c r="H939" s="119"/>
      <c r="I939" s="119"/>
      <c r="J939" s="116"/>
      <c r="K939" s="116"/>
      <c r="L939" s="116"/>
      <c r="M939" s="116"/>
      <c r="N939" s="116"/>
      <c r="O939" s="118"/>
      <c r="P939" s="129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spans="1:26" ht="17.25" customHeight="1">
      <c r="A940" s="3"/>
      <c r="B940" s="116"/>
      <c r="C940" s="116"/>
      <c r="D940" s="116"/>
      <c r="E940" s="116"/>
      <c r="F940" s="118"/>
      <c r="G940" s="119"/>
      <c r="H940" s="119"/>
      <c r="I940" s="119"/>
      <c r="J940" s="116"/>
      <c r="K940" s="116"/>
      <c r="L940" s="116"/>
      <c r="M940" s="116"/>
      <c r="N940" s="116"/>
      <c r="O940" s="118"/>
      <c r="P940" s="129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spans="1:26" ht="17.25" customHeight="1">
      <c r="A941" s="3"/>
      <c r="B941" s="116"/>
      <c r="C941" s="116"/>
      <c r="D941" s="116"/>
      <c r="E941" s="116"/>
      <c r="F941" s="118"/>
      <c r="G941" s="119"/>
      <c r="H941" s="119"/>
      <c r="I941" s="119"/>
      <c r="J941" s="116"/>
      <c r="K941" s="116"/>
      <c r="L941" s="116"/>
      <c r="M941" s="116"/>
      <c r="N941" s="116"/>
      <c r="O941" s="118"/>
      <c r="P941" s="129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spans="1:26" ht="17.25" customHeight="1">
      <c r="A942" s="3"/>
      <c r="B942" s="116"/>
      <c r="C942" s="116"/>
      <c r="D942" s="116"/>
      <c r="E942" s="116"/>
      <c r="F942" s="118"/>
      <c r="G942" s="119"/>
      <c r="H942" s="119"/>
      <c r="I942" s="119"/>
      <c r="J942" s="116"/>
      <c r="K942" s="116"/>
      <c r="L942" s="116"/>
      <c r="M942" s="116"/>
      <c r="N942" s="116"/>
      <c r="O942" s="118"/>
      <c r="P942" s="129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spans="1:26" ht="17.25" customHeight="1">
      <c r="A943" s="3"/>
      <c r="B943" s="116"/>
      <c r="C943" s="116"/>
      <c r="D943" s="116"/>
      <c r="E943" s="116"/>
      <c r="F943" s="118"/>
      <c r="G943" s="119"/>
      <c r="H943" s="119"/>
      <c r="I943" s="119"/>
      <c r="J943" s="116"/>
      <c r="K943" s="116"/>
      <c r="L943" s="116"/>
      <c r="M943" s="116"/>
      <c r="N943" s="116"/>
      <c r="O943" s="118"/>
      <c r="P943" s="129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spans="1:26" ht="17.25" customHeight="1">
      <c r="A944" s="3"/>
      <c r="B944" s="116"/>
      <c r="C944" s="116"/>
      <c r="D944" s="116"/>
      <c r="E944" s="116"/>
      <c r="F944" s="118"/>
      <c r="G944" s="119"/>
      <c r="H944" s="119"/>
      <c r="I944" s="119"/>
      <c r="J944" s="116"/>
      <c r="K944" s="116"/>
      <c r="L944" s="116"/>
      <c r="M944" s="116"/>
      <c r="N944" s="116"/>
      <c r="O944" s="118"/>
      <c r="P944" s="129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spans="1:26" ht="17.25" customHeight="1">
      <c r="A945" s="3"/>
      <c r="B945" s="116"/>
      <c r="C945" s="116"/>
      <c r="D945" s="116"/>
      <c r="E945" s="116"/>
      <c r="F945" s="118"/>
      <c r="G945" s="119"/>
      <c r="H945" s="119"/>
      <c r="I945" s="119"/>
      <c r="J945" s="116"/>
      <c r="K945" s="116"/>
      <c r="L945" s="116"/>
      <c r="M945" s="116"/>
      <c r="N945" s="116"/>
      <c r="O945" s="118"/>
      <c r="P945" s="129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spans="1:26" ht="17.25" customHeight="1">
      <c r="A946" s="3"/>
      <c r="B946" s="116"/>
      <c r="C946" s="116"/>
      <c r="D946" s="116"/>
      <c r="E946" s="116"/>
      <c r="F946" s="118"/>
      <c r="G946" s="119"/>
      <c r="H946" s="119"/>
      <c r="I946" s="119"/>
      <c r="J946" s="116"/>
      <c r="K946" s="116"/>
      <c r="L946" s="116"/>
      <c r="M946" s="116"/>
      <c r="N946" s="116"/>
      <c r="O946" s="118"/>
      <c r="P946" s="129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spans="1:26" ht="17.25" customHeight="1">
      <c r="A947" s="3"/>
      <c r="B947" s="116"/>
      <c r="C947" s="116"/>
      <c r="D947" s="116"/>
      <c r="E947" s="116"/>
      <c r="F947" s="118"/>
      <c r="G947" s="119"/>
      <c r="H947" s="119"/>
      <c r="I947" s="119"/>
      <c r="J947" s="116"/>
      <c r="K947" s="116"/>
      <c r="L947" s="116"/>
      <c r="M947" s="116"/>
      <c r="N947" s="116"/>
      <c r="O947" s="118"/>
      <c r="P947" s="129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spans="1:26" ht="17.25" customHeight="1">
      <c r="A948" s="3"/>
      <c r="B948" s="116"/>
      <c r="C948" s="116"/>
      <c r="D948" s="116"/>
      <c r="E948" s="116"/>
      <c r="F948" s="118"/>
      <c r="G948" s="119"/>
      <c r="H948" s="119"/>
      <c r="I948" s="119"/>
      <c r="J948" s="116"/>
      <c r="K948" s="116"/>
      <c r="L948" s="116"/>
      <c r="M948" s="116"/>
      <c r="N948" s="116"/>
      <c r="O948" s="118"/>
      <c r="P948" s="129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spans="1:26" ht="17.25" customHeight="1">
      <c r="A949" s="3"/>
      <c r="B949" s="116"/>
      <c r="C949" s="116"/>
      <c r="D949" s="116"/>
      <c r="E949" s="116"/>
      <c r="F949" s="118"/>
      <c r="G949" s="119"/>
      <c r="H949" s="119"/>
      <c r="I949" s="119"/>
      <c r="J949" s="116"/>
      <c r="K949" s="116"/>
      <c r="L949" s="116"/>
      <c r="M949" s="116"/>
      <c r="N949" s="116"/>
      <c r="O949" s="118"/>
      <c r="P949" s="129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spans="1:26" ht="17.25" customHeight="1">
      <c r="A950" s="3"/>
      <c r="B950" s="116"/>
      <c r="C950" s="116"/>
      <c r="D950" s="116"/>
      <c r="E950" s="116"/>
      <c r="F950" s="118"/>
      <c r="G950" s="119"/>
      <c r="H950" s="119"/>
      <c r="I950" s="119"/>
      <c r="J950" s="116"/>
      <c r="K950" s="116"/>
      <c r="L950" s="116"/>
      <c r="M950" s="116"/>
      <c r="N950" s="116"/>
      <c r="O950" s="118"/>
      <c r="P950" s="129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spans="1:26" ht="17.25" customHeight="1">
      <c r="A951" s="3"/>
      <c r="B951" s="116"/>
      <c r="C951" s="116"/>
      <c r="D951" s="116"/>
      <c r="E951" s="116"/>
      <c r="F951" s="118"/>
      <c r="G951" s="119"/>
      <c r="H951" s="119"/>
      <c r="I951" s="119"/>
      <c r="J951" s="116"/>
      <c r="K951" s="116"/>
      <c r="L951" s="116"/>
      <c r="M951" s="116"/>
      <c r="N951" s="116"/>
      <c r="O951" s="118"/>
      <c r="P951" s="129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spans="1:26" ht="17.25" customHeight="1">
      <c r="A952" s="3"/>
      <c r="B952" s="116"/>
      <c r="C952" s="116"/>
      <c r="D952" s="116"/>
      <c r="E952" s="116"/>
      <c r="F952" s="118"/>
      <c r="G952" s="119"/>
      <c r="H952" s="119"/>
      <c r="I952" s="119"/>
      <c r="J952" s="116"/>
      <c r="K952" s="116"/>
      <c r="L952" s="116"/>
      <c r="M952" s="116"/>
      <c r="N952" s="116"/>
      <c r="O952" s="118"/>
      <c r="P952" s="129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spans="1:26" ht="17.25" customHeight="1">
      <c r="A953" s="3"/>
      <c r="B953" s="116"/>
      <c r="C953" s="116"/>
      <c r="D953" s="116"/>
      <c r="E953" s="116"/>
      <c r="F953" s="118"/>
      <c r="G953" s="119"/>
      <c r="H953" s="119"/>
      <c r="I953" s="119"/>
      <c r="J953" s="116"/>
      <c r="K953" s="116"/>
      <c r="L953" s="116"/>
      <c r="M953" s="116"/>
      <c r="N953" s="116"/>
      <c r="O953" s="118"/>
      <c r="P953" s="129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spans="1:26" ht="17.25" customHeight="1">
      <c r="A954" s="3"/>
      <c r="B954" s="116"/>
      <c r="C954" s="116"/>
      <c r="D954" s="116"/>
      <c r="E954" s="116"/>
      <c r="F954" s="118"/>
      <c r="G954" s="119"/>
      <c r="H954" s="119"/>
      <c r="I954" s="119"/>
      <c r="J954" s="116"/>
      <c r="K954" s="116"/>
      <c r="L954" s="116"/>
      <c r="M954" s="116"/>
      <c r="N954" s="116"/>
      <c r="O954" s="118"/>
      <c r="P954" s="129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spans="1:26" ht="17.25" customHeight="1">
      <c r="A955" s="3"/>
      <c r="B955" s="116"/>
      <c r="C955" s="116"/>
      <c r="D955" s="116"/>
      <c r="E955" s="116"/>
      <c r="F955" s="118"/>
      <c r="G955" s="119"/>
      <c r="H955" s="119"/>
      <c r="I955" s="119"/>
      <c r="J955" s="116"/>
      <c r="K955" s="116"/>
      <c r="L955" s="116"/>
      <c r="M955" s="116"/>
      <c r="N955" s="116"/>
      <c r="O955" s="118"/>
      <c r="P955" s="129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spans="1:26" ht="17.25" customHeight="1">
      <c r="A956" s="3"/>
      <c r="B956" s="116"/>
      <c r="C956" s="116"/>
      <c r="D956" s="116"/>
      <c r="E956" s="116"/>
      <c r="F956" s="118"/>
      <c r="G956" s="119"/>
      <c r="H956" s="119"/>
      <c r="I956" s="119"/>
      <c r="J956" s="116"/>
      <c r="K956" s="116"/>
      <c r="L956" s="116"/>
      <c r="M956" s="116"/>
      <c r="N956" s="116"/>
      <c r="O956" s="118"/>
      <c r="P956" s="129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spans="1:26" ht="17.25" customHeight="1">
      <c r="A957" s="3"/>
      <c r="B957" s="116"/>
      <c r="C957" s="116"/>
      <c r="D957" s="116"/>
      <c r="E957" s="116"/>
      <c r="F957" s="118"/>
      <c r="G957" s="119"/>
      <c r="H957" s="119"/>
      <c r="I957" s="119"/>
      <c r="J957" s="116"/>
      <c r="K957" s="116"/>
      <c r="L957" s="116"/>
      <c r="M957" s="116"/>
      <c r="N957" s="116"/>
      <c r="O957" s="118"/>
      <c r="P957" s="129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spans="1:26" ht="17.25" customHeight="1">
      <c r="A958" s="3"/>
      <c r="B958" s="116"/>
      <c r="C958" s="116"/>
      <c r="D958" s="116"/>
      <c r="E958" s="116"/>
      <c r="F958" s="118"/>
      <c r="G958" s="119"/>
      <c r="H958" s="119"/>
      <c r="I958" s="119"/>
      <c r="J958" s="116"/>
      <c r="K958" s="116"/>
      <c r="L958" s="116"/>
      <c r="M958" s="116"/>
      <c r="N958" s="116"/>
      <c r="O958" s="118"/>
      <c r="P958" s="129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spans="1:26" ht="17.25" customHeight="1">
      <c r="A959" s="3"/>
      <c r="B959" s="116"/>
      <c r="C959" s="116"/>
      <c r="D959" s="116"/>
      <c r="E959" s="116"/>
      <c r="F959" s="118"/>
      <c r="G959" s="119"/>
      <c r="H959" s="119"/>
      <c r="I959" s="119"/>
      <c r="J959" s="116"/>
      <c r="K959" s="116"/>
      <c r="L959" s="116"/>
      <c r="M959" s="116"/>
      <c r="N959" s="116"/>
      <c r="O959" s="118"/>
      <c r="P959" s="129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spans="1:26" ht="17.25" customHeight="1">
      <c r="A960" s="3"/>
      <c r="B960" s="116"/>
      <c r="C960" s="116"/>
      <c r="D960" s="116"/>
      <c r="E960" s="116"/>
      <c r="F960" s="118"/>
      <c r="G960" s="119"/>
      <c r="H960" s="119"/>
      <c r="I960" s="119"/>
      <c r="J960" s="116"/>
      <c r="K960" s="116"/>
      <c r="L960" s="116"/>
      <c r="M960" s="116"/>
      <c r="N960" s="116"/>
      <c r="O960" s="118"/>
      <c r="P960" s="129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spans="1:26" ht="17.25" customHeight="1">
      <c r="A961" s="3"/>
      <c r="B961" s="116"/>
      <c r="C961" s="116"/>
      <c r="D961" s="116"/>
      <c r="E961" s="116"/>
      <c r="F961" s="118"/>
      <c r="G961" s="119"/>
      <c r="H961" s="119"/>
      <c r="I961" s="119"/>
      <c r="J961" s="116"/>
      <c r="K961" s="116"/>
      <c r="L961" s="116"/>
      <c r="M961" s="116"/>
      <c r="N961" s="116"/>
      <c r="O961" s="118"/>
      <c r="P961" s="129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spans="1:26" ht="17.25" customHeight="1">
      <c r="A962" s="3"/>
      <c r="B962" s="116"/>
      <c r="C962" s="116"/>
      <c r="D962" s="116"/>
      <c r="E962" s="116"/>
      <c r="F962" s="118"/>
      <c r="G962" s="119"/>
      <c r="H962" s="119"/>
      <c r="I962" s="119"/>
      <c r="J962" s="116"/>
      <c r="K962" s="116"/>
      <c r="L962" s="116"/>
      <c r="M962" s="116"/>
      <c r="N962" s="116"/>
      <c r="O962" s="118"/>
      <c r="P962" s="129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spans="1:26" ht="17.25" customHeight="1">
      <c r="A963" s="3"/>
      <c r="B963" s="116"/>
      <c r="C963" s="116"/>
      <c r="D963" s="116"/>
      <c r="E963" s="116"/>
      <c r="F963" s="118"/>
      <c r="G963" s="119"/>
      <c r="H963" s="119"/>
      <c r="I963" s="119"/>
      <c r="J963" s="116"/>
      <c r="K963" s="116"/>
      <c r="L963" s="116"/>
      <c r="M963" s="116"/>
      <c r="N963" s="116"/>
      <c r="O963" s="118"/>
      <c r="P963" s="129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spans="1:26" ht="17.25" customHeight="1">
      <c r="A964" s="3"/>
      <c r="B964" s="116"/>
      <c r="C964" s="116"/>
      <c r="D964" s="116"/>
      <c r="E964" s="116"/>
      <c r="F964" s="118"/>
      <c r="G964" s="119"/>
      <c r="H964" s="119"/>
      <c r="I964" s="119"/>
      <c r="J964" s="116"/>
      <c r="K964" s="116"/>
      <c r="L964" s="116"/>
      <c r="M964" s="116"/>
      <c r="N964" s="116"/>
      <c r="O964" s="118"/>
      <c r="P964" s="129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spans="1:26" ht="17.25" customHeight="1">
      <c r="A965" s="3"/>
      <c r="B965" s="116"/>
      <c r="C965" s="116"/>
      <c r="D965" s="116"/>
      <c r="E965" s="116"/>
      <c r="F965" s="118"/>
      <c r="G965" s="119"/>
      <c r="H965" s="119"/>
      <c r="I965" s="119"/>
      <c r="J965" s="116"/>
      <c r="K965" s="116"/>
      <c r="L965" s="116"/>
      <c r="M965" s="116"/>
      <c r="N965" s="116"/>
      <c r="O965" s="118"/>
      <c r="P965" s="129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spans="1:26" ht="17.25" customHeight="1">
      <c r="A966" s="3"/>
      <c r="B966" s="116"/>
      <c r="C966" s="116"/>
      <c r="D966" s="116"/>
      <c r="E966" s="116"/>
      <c r="F966" s="118"/>
      <c r="G966" s="119"/>
      <c r="H966" s="119"/>
      <c r="I966" s="119"/>
      <c r="J966" s="116"/>
      <c r="K966" s="116"/>
      <c r="L966" s="116"/>
      <c r="M966" s="116"/>
      <c r="N966" s="116"/>
      <c r="O966" s="118"/>
      <c r="P966" s="129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spans="1:26" ht="17.25" customHeight="1">
      <c r="A967" s="3"/>
      <c r="B967" s="116"/>
      <c r="C967" s="116"/>
      <c r="D967" s="116"/>
      <c r="E967" s="116"/>
      <c r="F967" s="118"/>
      <c r="G967" s="119"/>
      <c r="H967" s="119"/>
      <c r="I967" s="119"/>
      <c r="J967" s="116"/>
      <c r="K967" s="116"/>
      <c r="L967" s="116"/>
      <c r="M967" s="116"/>
      <c r="N967" s="116"/>
      <c r="O967" s="118"/>
      <c r="P967" s="129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spans="1:26" ht="17.25" customHeight="1">
      <c r="A968" s="3"/>
      <c r="B968" s="116"/>
      <c r="C968" s="116"/>
      <c r="D968" s="116"/>
      <c r="E968" s="116"/>
      <c r="F968" s="118"/>
      <c r="G968" s="119"/>
      <c r="H968" s="119"/>
      <c r="I968" s="119"/>
      <c r="J968" s="116"/>
      <c r="K968" s="116"/>
      <c r="L968" s="116"/>
      <c r="M968" s="116"/>
      <c r="N968" s="116"/>
      <c r="O968" s="118"/>
      <c r="P968" s="129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spans="1:26" ht="17.25" customHeight="1">
      <c r="A969" s="3"/>
      <c r="B969" s="116"/>
      <c r="C969" s="116"/>
      <c r="D969" s="116"/>
      <c r="E969" s="116"/>
      <c r="F969" s="118"/>
      <c r="G969" s="119"/>
      <c r="H969" s="119"/>
      <c r="I969" s="119"/>
      <c r="J969" s="116"/>
      <c r="K969" s="116"/>
      <c r="L969" s="116"/>
      <c r="M969" s="116"/>
      <c r="N969" s="116"/>
      <c r="O969" s="118"/>
      <c r="P969" s="129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spans="1:26" ht="17.25" customHeight="1">
      <c r="A970" s="3"/>
      <c r="B970" s="116"/>
      <c r="C970" s="116"/>
      <c r="D970" s="116"/>
      <c r="E970" s="116"/>
      <c r="F970" s="118"/>
      <c r="G970" s="119"/>
      <c r="H970" s="119"/>
      <c r="I970" s="119"/>
      <c r="J970" s="116"/>
      <c r="K970" s="116"/>
      <c r="L970" s="116"/>
      <c r="M970" s="116"/>
      <c r="N970" s="116"/>
      <c r="O970" s="118"/>
      <c r="P970" s="129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spans="1:26" ht="17.25" customHeight="1">
      <c r="A971" s="3"/>
      <c r="B971" s="116"/>
      <c r="C971" s="116"/>
      <c r="D971" s="116"/>
      <c r="E971" s="116"/>
      <c r="F971" s="118"/>
      <c r="G971" s="119"/>
      <c r="H971" s="119"/>
      <c r="I971" s="119"/>
      <c r="J971" s="116"/>
      <c r="K971" s="116"/>
      <c r="L971" s="116"/>
      <c r="M971" s="116"/>
      <c r="N971" s="116"/>
      <c r="O971" s="118"/>
      <c r="P971" s="129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spans="1:26" ht="17.25" customHeight="1">
      <c r="A972" s="3"/>
      <c r="B972" s="116"/>
      <c r="C972" s="116"/>
      <c r="D972" s="116"/>
      <c r="E972" s="116"/>
      <c r="F972" s="118"/>
      <c r="G972" s="119"/>
      <c r="H972" s="119"/>
      <c r="I972" s="119"/>
      <c r="J972" s="116"/>
      <c r="K972" s="116"/>
      <c r="L972" s="116"/>
      <c r="M972" s="116"/>
      <c r="N972" s="116"/>
      <c r="O972" s="118"/>
      <c r="P972" s="129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spans="1:26" ht="17.25" customHeight="1">
      <c r="A973" s="3"/>
      <c r="B973" s="116"/>
      <c r="C973" s="116"/>
      <c r="D973" s="116"/>
      <c r="E973" s="116"/>
      <c r="F973" s="118"/>
      <c r="G973" s="119"/>
      <c r="H973" s="119"/>
      <c r="I973" s="119"/>
      <c r="J973" s="116"/>
      <c r="K973" s="116"/>
      <c r="L973" s="116"/>
      <c r="M973" s="116"/>
      <c r="N973" s="116"/>
      <c r="O973" s="118"/>
      <c r="P973" s="129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spans="1:26" ht="17.25" customHeight="1">
      <c r="A974" s="3"/>
      <c r="B974" s="116"/>
      <c r="C974" s="116"/>
      <c r="D974" s="116"/>
      <c r="E974" s="116"/>
      <c r="F974" s="118"/>
      <c r="G974" s="119"/>
      <c r="H974" s="119"/>
      <c r="I974" s="119"/>
      <c r="J974" s="116"/>
      <c r="K974" s="116"/>
      <c r="L974" s="116"/>
      <c r="M974" s="116"/>
      <c r="N974" s="116"/>
      <c r="O974" s="118"/>
      <c r="P974" s="129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spans="1:26" ht="17.25" customHeight="1">
      <c r="A975" s="3"/>
      <c r="B975" s="116"/>
      <c r="C975" s="116"/>
      <c r="D975" s="116"/>
      <c r="E975" s="116"/>
      <c r="F975" s="118"/>
      <c r="G975" s="119"/>
      <c r="H975" s="119"/>
      <c r="I975" s="119"/>
      <c r="J975" s="116"/>
      <c r="K975" s="116"/>
      <c r="L975" s="116"/>
      <c r="M975" s="116"/>
      <c r="N975" s="116"/>
      <c r="O975" s="118"/>
      <c r="P975" s="129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spans="1:26" ht="17.25" customHeight="1">
      <c r="A976" s="3"/>
      <c r="B976" s="116"/>
      <c r="C976" s="116"/>
      <c r="D976" s="116"/>
      <c r="E976" s="116"/>
      <c r="F976" s="118"/>
      <c r="G976" s="119"/>
      <c r="H976" s="119"/>
      <c r="I976" s="119"/>
      <c r="J976" s="116"/>
      <c r="K976" s="116"/>
      <c r="L976" s="116"/>
      <c r="M976" s="116"/>
      <c r="N976" s="116"/>
      <c r="O976" s="118"/>
      <c r="P976" s="129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spans="1:26" ht="17.25" customHeight="1">
      <c r="A977" s="3"/>
      <c r="B977" s="116"/>
      <c r="C977" s="116"/>
      <c r="D977" s="116"/>
      <c r="E977" s="116"/>
      <c r="F977" s="118"/>
      <c r="G977" s="119"/>
      <c r="H977" s="119"/>
      <c r="I977" s="119"/>
      <c r="J977" s="116"/>
      <c r="K977" s="116"/>
      <c r="L977" s="116"/>
      <c r="M977" s="116"/>
      <c r="N977" s="116"/>
      <c r="O977" s="118"/>
      <c r="P977" s="129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spans="1:26" ht="17.25" customHeight="1">
      <c r="A978" s="3"/>
      <c r="B978" s="116"/>
      <c r="C978" s="116"/>
      <c r="D978" s="116"/>
      <c r="E978" s="116"/>
      <c r="F978" s="118"/>
      <c r="G978" s="119"/>
      <c r="H978" s="119"/>
      <c r="I978" s="119"/>
      <c r="J978" s="116"/>
      <c r="K978" s="116"/>
      <c r="L978" s="116"/>
      <c r="M978" s="116"/>
      <c r="N978" s="116"/>
      <c r="O978" s="118"/>
      <c r="P978" s="129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spans="1:26" ht="17.25" customHeight="1">
      <c r="A979" s="3"/>
      <c r="B979" s="116"/>
      <c r="C979" s="116"/>
      <c r="D979" s="116"/>
      <c r="E979" s="116"/>
      <c r="F979" s="118"/>
      <c r="G979" s="119"/>
      <c r="H979" s="119"/>
      <c r="I979" s="119"/>
      <c r="J979" s="116"/>
      <c r="K979" s="116"/>
      <c r="L979" s="116"/>
      <c r="M979" s="116"/>
      <c r="N979" s="116"/>
      <c r="O979" s="118"/>
      <c r="P979" s="129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spans="1:26" ht="17.25" customHeight="1">
      <c r="A980" s="3"/>
      <c r="B980" s="116"/>
      <c r="C980" s="116"/>
      <c r="D980" s="116"/>
      <c r="E980" s="116"/>
      <c r="F980" s="118"/>
      <c r="G980" s="119"/>
      <c r="H980" s="119"/>
      <c r="I980" s="119"/>
      <c r="J980" s="116"/>
      <c r="K980" s="116"/>
      <c r="L980" s="116"/>
      <c r="M980" s="116"/>
      <c r="N980" s="116"/>
      <c r="O980" s="118"/>
      <c r="P980" s="129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spans="1:26" ht="17.25" customHeight="1">
      <c r="A981" s="3"/>
      <c r="B981" s="116"/>
      <c r="C981" s="116"/>
      <c r="D981" s="116"/>
      <c r="E981" s="116"/>
      <c r="F981" s="118"/>
      <c r="G981" s="119"/>
      <c r="H981" s="119"/>
      <c r="I981" s="119"/>
      <c r="J981" s="116"/>
      <c r="K981" s="116"/>
      <c r="L981" s="116"/>
      <c r="M981" s="116"/>
      <c r="N981" s="116"/>
      <c r="O981" s="118"/>
      <c r="P981" s="129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spans="1:26" ht="17.25" customHeight="1">
      <c r="A982" s="3"/>
      <c r="B982" s="116"/>
      <c r="C982" s="116"/>
      <c r="D982" s="116"/>
      <c r="E982" s="116"/>
      <c r="F982" s="118"/>
      <c r="G982" s="119"/>
      <c r="H982" s="119"/>
      <c r="I982" s="119"/>
      <c r="J982" s="116"/>
      <c r="K982" s="116"/>
      <c r="L982" s="116"/>
      <c r="M982" s="116"/>
      <c r="N982" s="116"/>
      <c r="O982" s="118"/>
      <c r="P982" s="129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spans="1:26" ht="17.25" customHeight="1">
      <c r="A983" s="3"/>
      <c r="B983" s="116"/>
      <c r="C983" s="116"/>
      <c r="D983" s="116"/>
      <c r="E983" s="116"/>
      <c r="F983" s="118"/>
      <c r="G983" s="119"/>
      <c r="H983" s="119"/>
      <c r="I983" s="119"/>
      <c r="J983" s="116"/>
      <c r="K983" s="116"/>
      <c r="L983" s="116"/>
      <c r="M983" s="116"/>
      <c r="N983" s="116"/>
      <c r="O983" s="118"/>
      <c r="P983" s="129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spans="1:26" ht="17.25" customHeight="1">
      <c r="A984" s="3"/>
      <c r="B984" s="116"/>
      <c r="C984" s="116"/>
      <c r="D984" s="116"/>
      <c r="E984" s="116"/>
      <c r="F984" s="118"/>
      <c r="G984" s="119"/>
      <c r="H984" s="119"/>
      <c r="I984" s="119"/>
      <c r="J984" s="116"/>
      <c r="K984" s="116"/>
      <c r="L984" s="116"/>
      <c r="M984" s="116"/>
      <c r="N984" s="116"/>
      <c r="O984" s="118"/>
      <c r="P984" s="129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spans="1:26" ht="17.25" customHeight="1">
      <c r="A985" s="3"/>
      <c r="B985" s="116"/>
      <c r="C985" s="116"/>
      <c r="D985" s="116"/>
      <c r="E985" s="116"/>
      <c r="F985" s="118"/>
      <c r="G985" s="119"/>
      <c r="H985" s="119"/>
      <c r="I985" s="119"/>
      <c r="J985" s="116"/>
      <c r="K985" s="116"/>
      <c r="L985" s="116"/>
      <c r="M985" s="116"/>
      <c r="N985" s="116"/>
      <c r="O985" s="118"/>
      <c r="P985" s="129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spans="1:26" ht="17.25" customHeight="1">
      <c r="A986" s="3"/>
      <c r="B986" s="116"/>
      <c r="C986" s="116"/>
      <c r="D986" s="116"/>
      <c r="E986" s="116"/>
      <c r="F986" s="118"/>
      <c r="G986" s="119"/>
      <c r="H986" s="119"/>
      <c r="I986" s="119"/>
      <c r="J986" s="116"/>
      <c r="K986" s="116"/>
      <c r="L986" s="116"/>
      <c r="M986" s="116"/>
      <c r="N986" s="116"/>
      <c r="O986" s="118"/>
      <c r="P986" s="129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spans="1:26" ht="17.25" customHeight="1">
      <c r="A987" s="3"/>
      <c r="B987" s="116"/>
      <c r="C987" s="116"/>
      <c r="D987" s="116"/>
      <c r="E987" s="116"/>
      <c r="F987" s="118"/>
      <c r="G987" s="119"/>
      <c r="H987" s="119"/>
      <c r="I987" s="119"/>
      <c r="J987" s="116"/>
      <c r="K987" s="116"/>
      <c r="L987" s="116"/>
      <c r="M987" s="116"/>
      <c r="N987" s="116"/>
      <c r="O987" s="118"/>
      <c r="P987" s="129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spans="1:26" ht="17.25" customHeight="1">
      <c r="A988" s="3"/>
      <c r="B988" s="116"/>
      <c r="C988" s="116"/>
      <c r="D988" s="116"/>
      <c r="E988" s="116"/>
      <c r="F988" s="118"/>
      <c r="G988" s="119"/>
      <c r="H988" s="119"/>
      <c r="I988" s="119"/>
      <c r="J988" s="116"/>
      <c r="K988" s="116"/>
      <c r="L988" s="116"/>
      <c r="M988" s="116"/>
      <c r="N988" s="116"/>
      <c r="O988" s="118"/>
      <c r="P988" s="129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spans="1:26" ht="17.25" customHeight="1">
      <c r="A989" s="3"/>
      <c r="B989" s="116"/>
      <c r="C989" s="116"/>
      <c r="D989" s="116"/>
      <c r="E989" s="116"/>
      <c r="F989" s="118"/>
      <c r="G989" s="119"/>
      <c r="H989" s="119"/>
      <c r="I989" s="119"/>
      <c r="J989" s="116"/>
      <c r="K989" s="116"/>
      <c r="L989" s="116"/>
      <c r="M989" s="116"/>
      <c r="N989" s="116"/>
      <c r="O989" s="118"/>
      <c r="P989" s="129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spans="1:26" ht="17.25" customHeight="1">
      <c r="A990" s="3"/>
      <c r="B990" s="116"/>
      <c r="C990" s="116"/>
      <c r="D990" s="116"/>
      <c r="E990" s="116"/>
      <c r="F990" s="118"/>
      <c r="G990" s="119"/>
      <c r="H990" s="119"/>
      <c r="I990" s="119"/>
      <c r="J990" s="116"/>
      <c r="K990" s="116"/>
      <c r="L990" s="116"/>
      <c r="M990" s="116"/>
      <c r="N990" s="116"/>
      <c r="O990" s="118"/>
      <c r="P990" s="129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spans="1:26" ht="17.25" customHeight="1">
      <c r="A991" s="3"/>
      <c r="B991" s="116"/>
      <c r="C991" s="116"/>
      <c r="D991" s="116"/>
      <c r="E991" s="116"/>
      <c r="F991" s="118"/>
      <c r="G991" s="119"/>
      <c r="H991" s="119"/>
      <c r="I991" s="119"/>
      <c r="J991" s="116"/>
      <c r="K991" s="116"/>
      <c r="L991" s="116"/>
      <c r="M991" s="116"/>
      <c r="N991" s="116"/>
      <c r="O991" s="118"/>
      <c r="P991" s="129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spans="1:26" ht="17.25" customHeight="1">
      <c r="A992" s="3"/>
      <c r="B992" s="116"/>
      <c r="C992" s="116"/>
      <c r="D992" s="116"/>
      <c r="E992" s="116"/>
      <c r="F992" s="118"/>
      <c r="G992" s="119"/>
      <c r="H992" s="119"/>
      <c r="I992" s="119"/>
      <c r="J992" s="116"/>
      <c r="K992" s="116"/>
      <c r="L992" s="116"/>
      <c r="M992" s="116"/>
      <c r="N992" s="116"/>
      <c r="O992" s="118"/>
      <c r="P992" s="129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spans="1:26" ht="17.25" customHeight="1">
      <c r="A993" s="3"/>
      <c r="B993" s="116"/>
      <c r="C993" s="116"/>
      <c r="D993" s="116"/>
      <c r="E993" s="116"/>
      <c r="F993" s="118"/>
      <c r="G993" s="119"/>
      <c r="H993" s="119"/>
      <c r="I993" s="119"/>
      <c r="J993" s="116"/>
      <c r="K993" s="116"/>
      <c r="L993" s="116"/>
      <c r="M993" s="116"/>
      <c r="N993" s="116"/>
      <c r="O993" s="118"/>
      <c r="P993" s="129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spans="1:26" ht="17.25" customHeight="1">
      <c r="A994" s="3"/>
      <c r="B994" s="116"/>
      <c r="C994" s="116"/>
      <c r="D994" s="116"/>
      <c r="E994" s="116"/>
      <c r="F994" s="118"/>
      <c r="G994" s="119"/>
      <c r="H994" s="119"/>
      <c r="I994" s="119"/>
      <c r="J994" s="116"/>
      <c r="K994" s="116"/>
      <c r="L994" s="116"/>
      <c r="M994" s="116"/>
      <c r="N994" s="116"/>
      <c r="O994" s="118"/>
      <c r="P994" s="129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spans="1:26" ht="17.25" customHeight="1">
      <c r="A995" s="3"/>
      <c r="B995" s="116"/>
      <c r="C995" s="116"/>
      <c r="D995" s="116"/>
      <c r="E995" s="116"/>
      <c r="F995" s="118"/>
      <c r="G995" s="119"/>
      <c r="H995" s="119"/>
      <c r="I995" s="119"/>
      <c r="J995" s="116"/>
      <c r="K995" s="116"/>
      <c r="L995" s="116"/>
      <c r="M995" s="116"/>
      <c r="N995" s="116"/>
      <c r="O995" s="118"/>
      <c r="P995" s="129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spans="1:26" ht="17.25" customHeight="1">
      <c r="A996" s="3"/>
      <c r="B996" s="116"/>
      <c r="C996" s="116"/>
      <c r="D996" s="116"/>
      <c r="E996" s="116"/>
      <c r="F996" s="118"/>
      <c r="G996" s="119"/>
      <c r="H996" s="119"/>
      <c r="I996" s="119"/>
      <c r="J996" s="116"/>
      <c r="K996" s="116"/>
      <c r="L996" s="116"/>
      <c r="M996" s="116"/>
      <c r="N996" s="116"/>
      <c r="O996" s="118"/>
      <c r="P996" s="129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spans="1:26" ht="17.25" customHeight="1">
      <c r="A997" s="3"/>
      <c r="B997" s="116"/>
      <c r="C997" s="116"/>
      <c r="D997" s="116"/>
      <c r="E997" s="116"/>
      <c r="F997" s="118"/>
      <c r="G997" s="119"/>
      <c r="H997" s="119"/>
      <c r="I997" s="119"/>
      <c r="J997" s="116"/>
      <c r="K997" s="116"/>
      <c r="L997" s="116"/>
      <c r="M997" s="116"/>
      <c r="N997" s="116"/>
      <c r="O997" s="118"/>
      <c r="P997" s="129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spans="1:26" ht="17.25" customHeight="1">
      <c r="A998" s="3"/>
      <c r="B998" s="116"/>
      <c r="C998" s="116"/>
      <c r="D998" s="116"/>
      <c r="E998" s="116"/>
      <c r="F998" s="118"/>
      <c r="G998" s="119"/>
      <c r="H998" s="119"/>
      <c r="I998" s="119"/>
      <c r="J998" s="116"/>
      <c r="K998" s="116"/>
      <c r="L998" s="116"/>
      <c r="M998" s="116"/>
      <c r="N998" s="116"/>
      <c r="O998" s="118"/>
      <c r="P998" s="129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spans="1:26" ht="17.25" customHeight="1">
      <c r="A999" s="3"/>
      <c r="B999" s="116"/>
      <c r="C999" s="116"/>
      <c r="D999" s="116"/>
      <c r="E999" s="116"/>
      <c r="F999" s="118"/>
      <c r="G999" s="119"/>
      <c r="H999" s="119"/>
      <c r="I999" s="119"/>
      <c r="J999" s="116"/>
      <c r="K999" s="116"/>
      <c r="L999" s="116"/>
      <c r="M999" s="116"/>
      <c r="N999" s="116"/>
      <c r="O999" s="118"/>
      <c r="P999" s="129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spans="1:26" ht="17.25" customHeight="1">
      <c r="A1000" s="3"/>
      <c r="B1000" s="116"/>
      <c r="C1000" s="116"/>
      <c r="D1000" s="116"/>
      <c r="E1000" s="116"/>
      <c r="F1000" s="118"/>
      <c r="G1000" s="119"/>
      <c r="H1000" s="119"/>
      <c r="I1000" s="119"/>
      <c r="J1000" s="116"/>
      <c r="K1000" s="116"/>
      <c r="L1000" s="116"/>
      <c r="M1000" s="116"/>
      <c r="N1000" s="116"/>
      <c r="O1000" s="118"/>
      <c r="P1000" s="129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conditionalFormatting sqref="H1">
    <cfRule type="cellIs" dxfId="5" priority="1" operator="equal">
      <formula>0</formula>
    </cfRule>
  </conditionalFormatting>
  <conditionalFormatting sqref="D6:O22">
    <cfRule type="cellIs" dxfId="4" priority="2" operator="greaterThan">
      <formula>0</formula>
    </cfRule>
  </conditionalFormatting>
  <conditionalFormatting sqref="D24:O29">
    <cfRule type="cellIs" dxfId="3" priority="3" operator="greaterThan">
      <formula>0</formula>
    </cfRule>
  </conditionalFormatting>
  <pageMargins left="0.15748031496062992" right="0.37604166666666666" top="0.5552083333333333" bottom="0" header="0" footer="0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4140625" defaultRowHeight="15" customHeight="1"/>
  <cols>
    <col min="1" max="1" width="1.6640625" customWidth="1"/>
    <col min="2" max="2" width="9.5546875" customWidth="1"/>
    <col min="3" max="3" width="49.33203125" customWidth="1"/>
    <col min="4" max="4" width="19.5546875" customWidth="1"/>
    <col min="5" max="16" width="20.6640625" customWidth="1"/>
    <col min="17" max="17" width="16.6640625" customWidth="1"/>
    <col min="18" max="26" width="9.109375" customWidth="1"/>
  </cols>
  <sheetData>
    <row r="1" spans="1:26" ht="24.75" customHeight="1">
      <c r="A1" s="160"/>
      <c r="B1" s="107" t="s">
        <v>1021</v>
      </c>
      <c r="C1" s="161"/>
      <c r="D1" s="161"/>
      <c r="E1" s="161"/>
      <c r="F1" s="162"/>
      <c r="G1" s="109"/>
      <c r="H1" s="110"/>
      <c r="I1" s="163"/>
      <c r="J1" s="112"/>
      <c r="K1" s="164"/>
      <c r="L1" s="164"/>
      <c r="M1" s="164"/>
      <c r="N1" s="164"/>
      <c r="O1" s="164"/>
      <c r="P1" s="165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24.75" customHeight="1">
      <c r="A2" s="160"/>
      <c r="B2" s="1" t="e">
        <f>OBJETO</f>
        <v>#REF!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64"/>
      <c r="R2" s="164"/>
      <c r="S2" s="164"/>
      <c r="T2" s="164"/>
      <c r="U2" s="164"/>
      <c r="V2" s="164"/>
      <c r="W2" s="164"/>
      <c r="X2" s="164"/>
      <c r="Y2" s="164"/>
      <c r="Z2" s="164"/>
    </row>
    <row r="3" spans="1:26" ht="17.25" customHeight="1">
      <c r="A3" s="3"/>
      <c r="B3" s="116"/>
      <c r="C3" s="116"/>
      <c r="D3" s="116"/>
      <c r="E3" s="116"/>
      <c r="F3" s="116"/>
      <c r="G3" s="118"/>
      <c r="H3" s="119"/>
      <c r="I3" s="119"/>
      <c r="J3" s="119"/>
      <c r="K3" s="116"/>
      <c r="L3" s="116"/>
      <c r="M3" s="116"/>
      <c r="N3" s="116"/>
      <c r="O3" s="116"/>
      <c r="P3" s="118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26" ht="17.25" customHeight="1">
      <c r="A4" s="3"/>
      <c r="B4" s="169" t="s">
        <v>13</v>
      </c>
      <c r="C4" s="169" t="s">
        <v>988</v>
      </c>
      <c r="D4" s="169" t="s">
        <v>18</v>
      </c>
      <c r="E4" s="170" t="s">
        <v>989</v>
      </c>
      <c r="F4" s="170" t="s">
        <v>990</v>
      </c>
      <c r="G4" s="170" t="s">
        <v>991</v>
      </c>
      <c r="H4" s="170" t="s">
        <v>992</v>
      </c>
      <c r="I4" s="170" t="s">
        <v>993</v>
      </c>
      <c r="J4" s="170" t="s">
        <v>994</v>
      </c>
      <c r="K4" s="170" t="s">
        <v>995</v>
      </c>
      <c r="L4" s="170" t="s">
        <v>996</v>
      </c>
      <c r="M4" s="170" t="s">
        <v>997</v>
      </c>
      <c r="N4" s="170" t="s">
        <v>998</v>
      </c>
      <c r="O4" s="170" t="s">
        <v>999</v>
      </c>
      <c r="P4" s="170" t="s">
        <v>1000</v>
      </c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26" ht="19.5" customHeight="1">
      <c r="A5" s="172"/>
      <c r="B5" s="173" t="s">
        <v>63</v>
      </c>
      <c r="C5" s="174" t="e">
        <f>VLOOKUP(B5,#REF!,6,0)</f>
        <v>#REF!</v>
      </c>
      <c r="D5" s="180" t="e">
        <f t="shared" ref="D5:P5" si="0">SUM(D6:D22)</f>
        <v>#REF!</v>
      </c>
      <c r="E5" s="181" t="e">
        <f t="shared" si="0"/>
        <v>#REF!</v>
      </c>
      <c r="F5" s="181" t="e">
        <f t="shared" si="0"/>
        <v>#REF!</v>
      </c>
      <c r="G5" s="181" t="e">
        <f t="shared" si="0"/>
        <v>#REF!</v>
      </c>
      <c r="H5" s="181" t="e">
        <f t="shared" si="0"/>
        <v>#REF!</v>
      </c>
      <c r="I5" s="181" t="e">
        <f t="shared" si="0"/>
        <v>#REF!</v>
      </c>
      <c r="J5" s="181" t="e">
        <f t="shared" si="0"/>
        <v>#REF!</v>
      </c>
      <c r="K5" s="181" t="e">
        <f t="shared" si="0"/>
        <v>#REF!</v>
      </c>
      <c r="L5" s="181" t="e">
        <f t="shared" si="0"/>
        <v>#REF!</v>
      </c>
      <c r="M5" s="181" t="e">
        <f t="shared" si="0"/>
        <v>#REF!</v>
      </c>
      <c r="N5" s="181" t="e">
        <f t="shared" si="0"/>
        <v>#REF!</v>
      </c>
      <c r="O5" s="181" t="e">
        <f t="shared" si="0"/>
        <v>#REF!</v>
      </c>
      <c r="P5" s="181" t="e">
        <f t="shared" si="0"/>
        <v>#REF!</v>
      </c>
      <c r="Q5" s="182" t="e">
        <f>SUM(E5:P5)-D5</f>
        <v>#REF!</v>
      </c>
      <c r="R5" s="129"/>
      <c r="S5" s="129"/>
      <c r="T5" s="129"/>
      <c r="U5" s="129"/>
      <c r="V5" s="129"/>
      <c r="W5" s="129"/>
      <c r="X5" s="129"/>
      <c r="Y5" s="129"/>
      <c r="Z5" s="129"/>
    </row>
    <row r="6" spans="1:26" ht="19.5" customHeight="1">
      <c r="A6" s="3"/>
      <c r="B6" s="177" t="s">
        <v>1001</v>
      </c>
      <c r="C6" s="178" t="e">
        <f>VLOOKUP(B6,#REF!,6,0)</f>
        <v>#REF!</v>
      </c>
      <c r="D6" s="183" t="e">
        <f>VLOOKUP(B6,#REF!,10,0)</f>
        <v>#REF!</v>
      </c>
      <c r="E6" s="184" t="e">
        <f>$D6*CRONOGRAMA!D6</f>
        <v>#REF!</v>
      </c>
      <c r="F6" s="184" t="e">
        <f>$D6*CRONOGRAMA!E6</f>
        <v>#REF!</v>
      </c>
      <c r="G6" s="184" t="e">
        <f>$D6*CRONOGRAMA!F6</f>
        <v>#REF!</v>
      </c>
      <c r="H6" s="184" t="e">
        <f>$D6*CRONOGRAMA!G6</f>
        <v>#REF!</v>
      </c>
      <c r="I6" s="184" t="e">
        <f>$D6*CRONOGRAMA!H6</f>
        <v>#REF!</v>
      </c>
      <c r="J6" s="184" t="e">
        <f>$D6*CRONOGRAMA!I6</f>
        <v>#REF!</v>
      </c>
      <c r="K6" s="184" t="e">
        <f>$D6*CRONOGRAMA!J6</f>
        <v>#REF!</v>
      </c>
      <c r="L6" s="184" t="e">
        <f>$D6*CRONOGRAMA!K6</f>
        <v>#REF!</v>
      </c>
      <c r="M6" s="184" t="e">
        <f>$D6*CRONOGRAMA!L6</f>
        <v>#REF!</v>
      </c>
      <c r="N6" s="184" t="e">
        <f>$D6*CRONOGRAMA!M6</f>
        <v>#REF!</v>
      </c>
      <c r="O6" s="184" t="e">
        <f>$D6*CRONOGRAMA!N6</f>
        <v>#REF!</v>
      </c>
      <c r="P6" s="184" t="e">
        <f>$D6*CRONOGRAMA!O6</f>
        <v>#REF!</v>
      </c>
      <c r="Q6" s="185" t="e">
        <f t="shared" ref="Q6:Q29" si="1">SUM(E6:P6)=D6</f>
        <v>#REF!</v>
      </c>
      <c r="R6" s="116"/>
      <c r="S6" s="116"/>
      <c r="T6" s="116"/>
      <c r="U6" s="116"/>
      <c r="V6" s="116"/>
      <c r="W6" s="116"/>
      <c r="X6" s="116"/>
      <c r="Y6" s="116"/>
      <c r="Z6" s="116"/>
    </row>
    <row r="7" spans="1:26" ht="19.5" customHeight="1">
      <c r="A7" s="3"/>
      <c r="B7" s="177" t="s">
        <v>65</v>
      </c>
      <c r="C7" s="178" t="e">
        <f>VLOOKUP(B7,#REF!,6,0)</f>
        <v>#REF!</v>
      </c>
      <c r="D7" s="183" t="e">
        <f>VLOOKUP(B7,#REF!,10,0)</f>
        <v>#REF!</v>
      </c>
      <c r="E7" s="184" t="e">
        <f>$D7*CRONOGRAMA!D7</f>
        <v>#REF!</v>
      </c>
      <c r="F7" s="184" t="e">
        <f>$D7*CRONOGRAMA!E7</f>
        <v>#REF!</v>
      </c>
      <c r="G7" s="184" t="e">
        <f>$D7*CRONOGRAMA!F7</f>
        <v>#REF!</v>
      </c>
      <c r="H7" s="184" t="e">
        <f>$D7*CRONOGRAMA!G7</f>
        <v>#REF!</v>
      </c>
      <c r="I7" s="184" t="e">
        <f>$D7*CRONOGRAMA!H7</f>
        <v>#REF!</v>
      </c>
      <c r="J7" s="184" t="e">
        <f>$D7*CRONOGRAMA!I7</f>
        <v>#REF!</v>
      </c>
      <c r="K7" s="184" t="e">
        <f>$D7*CRONOGRAMA!J7</f>
        <v>#REF!</v>
      </c>
      <c r="L7" s="184" t="e">
        <f>$D7*CRONOGRAMA!K7</f>
        <v>#REF!</v>
      </c>
      <c r="M7" s="184" t="e">
        <f>$D7*CRONOGRAMA!L7</f>
        <v>#REF!</v>
      </c>
      <c r="N7" s="184" t="e">
        <f>$D7*CRONOGRAMA!M7</f>
        <v>#REF!</v>
      </c>
      <c r="O7" s="184" t="e">
        <f>$D7*CRONOGRAMA!N7</f>
        <v>#REF!</v>
      </c>
      <c r="P7" s="184" t="e">
        <f>$D7*CRONOGRAMA!O7</f>
        <v>#REF!</v>
      </c>
      <c r="Q7" s="185" t="e">
        <f t="shared" si="1"/>
        <v>#REF!</v>
      </c>
      <c r="R7" s="116"/>
      <c r="S7" s="116"/>
      <c r="T7" s="116"/>
      <c r="U7" s="116"/>
      <c r="V7" s="116"/>
      <c r="W7" s="116"/>
      <c r="X7" s="116"/>
      <c r="Y7" s="116"/>
      <c r="Z7" s="116"/>
    </row>
    <row r="8" spans="1:26" ht="19.5" customHeight="1">
      <c r="A8" s="3"/>
      <c r="B8" s="177" t="s">
        <v>1002</v>
      </c>
      <c r="C8" s="178" t="e">
        <f>VLOOKUP(B8,#REF!,6,0)</f>
        <v>#REF!</v>
      </c>
      <c r="D8" s="183" t="e">
        <f>VLOOKUP(B8,#REF!,10,0)</f>
        <v>#REF!</v>
      </c>
      <c r="E8" s="184" t="e">
        <f>$D8*CRONOGRAMA!D8</f>
        <v>#REF!</v>
      </c>
      <c r="F8" s="184" t="e">
        <f>$D8*CRONOGRAMA!E8</f>
        <v>#REF!</v>
      </c>
      <c r="G8" s="184" t="e">
        <f>$D8*CRONOGRAMA!F8</f>
        <v>#REF!</v>
      </c>
      <c r="H8" s="184" t="e">
        <f>$D8*CRONOGRAMA!G8</f>
        <v>#REF!</v>
      </c>
      <c r="I8" s="184" t="e">
        <f>$D8*CRONOGRAMA!H8</f>
        <v>#REF!</v>
      </c>
      <c r="J8" s="184" t="e">
        <f>$D8*CRONOGRAMA!I8</f>
        <v>#REF!</v>
      </c>
      <c r="K8" s="184" t="e">
        <f>$D8*CRONOGRAMA!J8</f>
        <v>#REF!</v>
      </c>
      <c r="L8" s="184" t="e">
        <f>$D8*CRONOGRAMA!K8</f>
        <v>#REF!</v>
      </c>
      <c r="M8" s="184" t="e">
        <f>$D8*CRONOGRAMA!L8</f>
        <v>#REF!</v>
      </c>
      <c r="N8" s="184" t="e">
        <f>$D8*CRONOGRAMA!M8</f>
        <v>#REF!</v>
      </c>
      <c r="O8" s="184" t="e">
        <f>$D8*CRONOGRAMA!N8</f>
        <v>#REF!</v>
      </c>
      <c r="P8" s="184" t="e">
        <f>$D8*CRONOGRAMA!O8</f>
        <v>#REF!</v>
      </c>
      <c r="Q8" s="185" t="e">
        <f t="shared" si="1"/>
        <v>#REF!</v>
      </c>
      <c r="R8" s="116"/>
      <c r="S8" s="116"/>
      <c r="T8" s="116"/>
      <c r="U8" s="116"/>
      <c r="V8" s="116"/>
      <c r="W8" s="116"/>
      <c r="X8" s="116"/>
      <c r="Y8" s="116"/>
      <c r="Z8" s="116"/>
    </row>
    <row r="9" spans="1:26" ht="19.5" customHeight="1">
      <c r="A9" s="3"/>
      <c r="B9" s="177" t="s">
        <v>1003</v>
      </c>
      <c r="C9" s="178" t="e">
        <f>VLOOKUP(B9,#REF!,6,0)</f>
        <v>#REF!</v>
      </c>
      <c r="D9" s="183" t="e">
        <f>VLOOKUP(B9,#REF!,10,0)</f>
        <v>#REF!</v>
      </c>
      <c r="E9" s="184" t="e">
        <f>$D9*CRONOGRAMA!D9</f>
        <v>#REF!</v>
      </c>
      <c r="F9" s="184" t="e">
        <f>$D9*CRONOGRAMA!E9</f>
        <v>#REF!</v>
      </c>
      <c r="G9" s="184" t="e">
        <f>$D9*CRONOGRAMA!F9</f>
        <v>#REF!</v>
      </c>
      <c r="H9" s="184" t="e">
        <f>$D9*CRONOGRAMA!G9</f>
        <v>#REF!</v>
      </c>
      <c r="I9" s="184" t="e">
        <f>$D9*CRONOGRAMA!H9</f>
        <v>#REF!</v>
      </c>
      <c r="J9" s="184" t="e">
        <f>$D9*CRONOGRAMA!I9</f>
        <v>#REF!</v>
      </c>
      <c r="K9" s="184" t="e">
        <f>$D9*CRONOGRAMA!J9</f>
        <v>#REF!</v>
      </c>
      <c r="L9" s="184" t="e">
        <f>$D9*CRONOGRAMA!K9</f>
        <v>#REF!</v>
      </c>
      <c r="M9" s="184" t="e">
        <f>$D9*CRONOGRAMA!L9</f>
        <v>#REF!</v>
      </c>
      <c r="N9" s="184" t="e">
        <f>$D9*CRONOGRAMA!M9</f>
        <v>#REF!</v>
      </c>
      <c r="O9" s="184" t="e">
        <f>$D9*CRONOGRAMA!N9</f>
        <v>#REF!</v>
      </c>
      <c r="P9" s="184" t="e">
        <f>$D9*CRONOGRAMA!O9</f>
        <v>#REF!</v>
      </c>
      <c r="Q9" s="185" t="e">
        <f t="shared" si="1"/>
        <v>#REF!</v>
      </c>
      <c r="R9" s="116"/>
      <c r="S9" s="116"/>
      <c r="T9" s="116"/>
      <c r="U9" s="116"/>
      <c r="V9" s="116"/>
      <c r="W9" s="116"/>
      <c r="X9" s="116"/>
      <c r="Y9" s="116"/>
      <c r="Z9" s="116"/>
    </row>
    <row r="10" spans="1:26" ht="19.5" customHeight="1">
      <c r="A10" s="3"/>
      <c r="B10" s="177" t="s">
        <v>82</v>
      </c>
      <c r="C10" s="178" t="e">
        <f>VLOOKUP(B10,#REF!,6,0)</f>
        <v>#REF!</v>
      </c>
      <c r="D10" s="183" t="e">
        <f>VLOOKUP(B10,#REF!,10,0)</f>
        <v>#REF!</v>
      </c>
      <c r="E10" s="184" t="e">
        <f>$D10*CRONOGRAMA!D10</f>
        <v>#REF!</v>
      </c>
      <c r="F10" s="184" t="e">
        <f>$D10*CRONOGRAMA!E10</f>
        <v>#REF!</v>
      </c>
      <c r="G10" s="184" t="e">
        <f>$D10*CRONOGRAMA!F10</f>
        <v>#REF!</v>
      </c>
      <c r="H10" s="184" t="e">
        <f>$D10*CRONOGRAMA!G10</f>
        <v>#REF!</v>
      </c>
      <c r="I10" s="184" t="e">
        <f>$D10*CRONOGRAMA!H10</f>
        <v>#REF!</v>
      </c>
      <c r="J10" s="184" t="e">
        <f>$D10*CRONOGRAMA!I10</f>
        <v>#REF!</v>
      </c>
      <c r="K10" s="184" t="e">
        <f>$D10*CRONOGRAMA!J10</f>
        <v>#REF!</v>
      </c>
      <c r="L10" s="184" t="e">
        <f>$D10*CRONOGRAMA!K10</f>
        <v>#REF!</v>
      </c>
      <c r="M10" s="184" t="e">
        <f>$D10*CRONOGRAMA!L10</f>
        <v>#REF!</v>
      </c>
      <c r="N10" s="184" t="e">
        <f>$D10*CRONOGRAMA!M10</f>
        <v>#REF!</v>
      </c>
      <c r="O10" s="184" t="e">
        <f>$D10*CRONOGRAMA!N10</f>
        <v>#REF!</v>
      </c>
      <c r="P10" s="184" t="e">
        <f>$D10*CRONOGRAMA!O10</f>
        <v>#REF!</v>
      </c>
      <c r="Q10" s="185" t="e">
        <f t="shared" si="1"/>
        <v>#REF!</v>
      </c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ht="19.5" customHeight="1">
      <c r="A11" s="3"/>
      <c r="B11" s="177" t="s">
        <v>1004</v>
      </c>
      <c r="C11" s="178" t="e">
        <f>VLOOKUP(B11,#REF!,6,0)</f>
        <v>#REF!</v>
      </c>
      <c r="D11" s="183" t="e">
        <f>VLOOKUP(B11,#REF!,10,0)</f>
        <v>#REF!</v>
      </c>
      <c r="E11" s="184" t="e">
        <f>$D11*CRONOGRAMA!D11</f>
        <v>#REF!</v>
      </c>
      <c r="F11" s="184" t="e">
        <f>$D11*CRONOGRAMA!E11</f>
        <v>#REF!</v>
      </c>
      <c r="G11" s="184" t="e">
        <f>$D11*CRONOGRAMA!F11</f>
        <v>#REF!</v>
      </c>
      <c r="H11" s="184" t="e">
        <f>$D11*CRONOGRAMA!G11</f>
        <v>#REF!</v>
      </c>
      <c r="I11" s="184" t="e">
        <f>$D11*CRONOGRAMA!H11</f>
        <v>#REF!</v>
      </c>
      <c r="J11" s="184" t="e">
        <f>$D11*CRONOGRAMA!I11</f>
        <v>#REF!</v>
      </c>
      <c r="K11" s="184" t="e">
        <f>$D11*CRONOGRAMA!J11</f>
        <v>#REF!</v>
      </c>
      <c r="L11" s="184" t="e">
        <f>$D11*CRONOGRAMA!K11</f>
        <v>#REF!</v>
      </c>
      <c r="M11" s="184" t="e">
        <f>$D11*CRONOGRAMA!L11</f>
        <v>#REF!</v>
      </c>
      <c r="N11" s="184" t="e">
        <f>$D11*CRONOGRAMA!M11</f>
        <v>#REF!</v>
      </c>
      <c r="O11" s="184" t="e">
        <f>$D11*CRONOGRAMA!N11</f>
        <v>#REF!</v>
      </c>
      <c r="P11" s="184" t="e">
        <f>$D11*CRONOGRAMA!O11</f>
        <v>#REF!</v>
      </c>
      <c r="Q11" s="185" t="e">
        <f t="shared" si="1"/>
        <v>#REF!</v>
      </c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26" ht="19.5" customHeight="1">
      <c r="A12" s="3"/>
      <c r="B12" s="177" t="s">
        <v>1005</v>
      </c>
      <c r="C12" s="178" t="e">
        <f>VLOOKUP(B12,#REF!,6,0)</f>
        <v>#REF!</v>
      </c>
      <c r="D12" s="183" t="e">
        <f>VLOOKUP(B12,#REF!,10,0)</f>
        <v>#REF!</v>
      </c>
      <c r="E12" s="184" t="e">
        <f>$D12*CRONOGRAMA!D12</f>
        <v>#REF!</v>
      </c>
      <c r="F12" s="184" t="e">
        <f>$D12*CRONOGRAMA!E12</f>
        <v>#REF!</v>
      </c>
      <c r="G12" s="184" t="e">
        <f>$D12*CRONOGRAMA!F12</f>
        <v>#REF!</v>
      </c>
      <c r="H12" s="184" t="e">
        <f>$D12*CRONOGRAMA!G12</f>
        <v>#REF!</v>
      </c>
      <c r="I12" s="184" t="e">
        <f>$D12*CRONOGRAMA!H12</f>
        <v>#REF!</v>
      </c>
      <c r="J12" s="184" t="e">
        <f>$D12*CRONOGRAMA!I12</f>
        <v>#REF!</v>
      </c>
      <c r="K12" s="184" t="e">
        <f>$D12*CRONOGRAMA!J12</f>
        <v>#REF!</v>
      </c>
      <c r="L12" s="184" t="e">
        <f>$D12*CRONOGRAMA!K12</f>
        <v>#REF!</v>
      </c>
      <c r="M12" s="184" t="e">
        <f>$D12*CRONOGRAMA!L12</f>
        <v>#REF!</v>
      </c>
      <c r="N12" s="184" t="e">
        <f>$D12*CRONOGRAMA!M12</f>
        <v>#REF!</v>
      </c>
      <c r="O12" s="184" t="e">
        <f>$D12*CRONOGRAMA!N12</f>
        <v>#REF!</v>
      </c>
      <c r="P12" s="184" t="e">
        <f>$D12*CRONOGRAMA!O12</f>
        <v>#REF!</v>
      </c>
      <c r="Q12" s="185" t="e">
        <f t="shared" si="1"/>
        <v>#REF!</v>
      </c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ht="19.5" customHeight="1">
      <c r="A13" s="3"/>
      <c r="B13" s="177" t="s">
        <v>1006</v>
      </c>
      <c r="C13" s="178" t="e">
        <f>VLOOKUP(B13,#REF!,6,0)</f>
        <v>#REF!</v>
      </c>
      <c r="D13" s="183" t="e">
        <f>VLOOKUP(B13,#REF!,10,0)</f>
        <v>#REF!</v>
      </c>
      <c r="E13" s="184" t="e">
        <f>$D13*CRONOGRAMA!D13</f>
        <v>#REF!</v>
      </c>
      <c r="F13" s="184" t="e">
        <f>$D13*CRONOGRAMA!E13</f>
        <v>#REF!</v>
      </c>
      <c r="G13" s="184" t="e">
        <f>$D13*CRONOGRAMA!F13</f>
        <v>#REF!</v>
      </c>
      <c r="H13" s="184" t="e">
        <f>$D13*CRONOGRAMA!G13</f>
        <v>#REF!</v>
      </c>
      <c r="I13" s="184" t="e">
        <f>$D13*CRONOGRAMA!H13</f>
        <v>#REF!</v>
      </c>
      <c r="J13" s="184" t="e">
        <f>$D13*CRONOGRAMA!I13</f>
        <v>#REF!</v>
      </c>
      <c r="K13" s="184" t="e">
        <f>$D13*CRONOGRAMA!J13</f>
        <v>#REF!</v>
      </c>
      <c r="L13" s="184" t="e">
        <f>$D13*CRONOGRAMA!K13</f>
        <v>#REF!</v>
      </c>
      <c r="M13" s="184" t="e">
        <f>$D13*CRONOGRAMA!L13</f>
        <v>#REF!</v>
      </c>
      <c r="N13" s="184" t="e">
        <f>$D13*CRONOGRAMA!M13</f>
        <v>#REF!</v>
      </c>
      <c r="O13" s="184" t="e">
        <f>$D13*CRONOGRAMA!N13</f>
        <v>#REF!</v>
      </c>
      <c r="P13" s="184" t="e">
        <f>$D13*CRONOGRAMA!O13</f>
        <v>#REF!</v>
      </c>
      <c r="Q13" s="185" t="e">
        <f t="shared" si="1"/>
        <v>#REF!</v>
      </c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ht="19.5" customHeight="1">
      <c r="A14" s="3"/>
      <c r="B14" s="177" t="s">
        <v>95</v>
      </c>
      <c r="C14" s="178" t="e">
        <f>VLOOKUP(B14,#REF!,6,0)</f>
        <v>#REF!</v>
      </c>
      <c r="D14" s="183" t="e">
        <f>VLOOKUP(B14,#REF!,10,0)</f>
        <v>#REF!</v>
      </c>
      <c r="E14" s="184" t="e">
        <f>$D14*CRONOGRAMA!D14</f>
        <v>#REF!</v>
      </c>
      <c r="F14" s="184" t="e">
        <f>$D14*CRONOGRAMA!E14</f>
        <v>#REF!</v>
      </c>
      <c r="G14" s="184" t="e">
        <f>$D14*CRONOGRAMA!F14</f>
        <v>#REF!</v>
      </c>
      <c r="H14" s="184" t="e">
        <f>$D14*CRONOGRAMA!G14</f>
        <v>#REF!</v>
      </c>
      <c r="I14" s="184" t="e">
        <f>$D14*CRONOGRAMA!H14</f>
        <v>#REF!</v>
      </c>
      <c r="J14" s="184" t="e">
        <f>$D14*CRONOGRAMA!I14</f>
        <v>#REF!</v>
      </c>
      <c r="K14" s="184" t="e">
        <f>$D14*CRONOGRAMA!J14</f>
        <v>#REF!</v>
      </c>
      <c r="L14" s="184" t="e">
        <f>$D14*CRONOGRAMA!K14</f>
        <v>#REF!</v>
      </c>
      <c r="M14" s="184" t="e">
        <f>$D14*CRONOGRAMA!L14</f>
        <v>#REF!</v>
      </c>
      <c r="N14" s="184" t="e">
        <f>$D14*CRONOGRAMA!M14</f>
        <v>#REF!</v>
      </c>
      <c r="O14" s="184" t="e">
        <f>$D14*CRONOGRAMA!N14</f>
        <v>#REF!</v>
      </c>
      <c r="P14" s="184" t="e">
        <f>$D14*CRONOGRAMA!O14</f>
        <v>#REF!</v>
      </c>
      <c r="Q14" s="185" t="e">
        <f t="shared" si="1"/>
        <v>#REF!</v>
      </c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26" ht="19.5" customHeight="1">
      <c r="A15" s="3"/>
      <c r="B15" s="177" t="s">
        <v>1007</v>
      </c>
      <c r="C15" s="178" t="e">
        <f>VLOOKUP(B15,#REF!,6,0)</f>
        <v>#REF!</v>
      </c>
      <c r="D15" s="183" t="e">
        <f>VLOOKUP(B15,#REF!,10,0)</f>
        <v>#REF!</v>
      </c>
      <c r="E15" s="184" t="e">
        <f>$D15*CRONOGRAMA!D15</f>
        <v>#REF!</v>
      </c>
      <c r="F15" s="184" t="e">
        <f>$D15*CRONOGRAMA!E15</f>
        <v>#REF!</v>
      </c>
      <c r="G15" s="184" t="e">
        <f>$D15*CRONOGRAMA!F15</f>
        <v>#REF!</v>
      </c>
      <c r="H15" s="184" t="e">
        <f>$D15*CRONOGRAMA!G15</f>
        <v>#REF!</v>
      </c>
      <c r="I15" s="184" t="e">
        <f>$D15*CRONOGRAMA!H15</f>
        <v>#REF!</v>
      </c>
      <c r="J15" s="184" t="e">
        <f>$D15*CRONOGRAMA!I15</f>
        <v>#REF!</v>
      </c>
      <c r="K15" s="184" t="e">
        <f>$D15*CRONOGRAMA!J15</f>
        <v>#REF!</v>
      </c>
      <c r="L15" s="184" t="e">
        <f>$D15*CRONOGRAMA!K15</f>
        <v>#REF!</v>
      </c>
      <c r="M15" s="184" t="e">
        <f>$D15*CRONOGRAMA!L15</f>
        <v>#REF!</v>
      </c>
      <c r="N15" s="184" t="e">
        <f>$D15*CRONOGRAMA!M15</f>
        <v>#REF!</v>
      </c>
      <c r="O15" s="184" t="e">
        <f>$D15*CRONOGRAMA!N15</f>
        <v>#REF!</v>
      </c>
      <c r="P15" s="184" t="e">
        <f>$D15*CRONOGRAMA!O15</f>
        <v>#REF!</v>
      </c>
      <c r="Q15" s="185" t="e">
        <f t="shared" si="1"/>
        <v>#REF!</v>
      </c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26" ht="19.5" customHeight="1">
      <c r="A16" s="3"/>
      <c r="B16" s="177" t="s">
        <v>1008</v>
      </c>
      <c r="C16" s="178" t="e">
        <f>VLOOKUP(B16,#REF!,6,0)</f>
        <v>#REF!</v>
      </c>
      <c r="D16" s="183" t="e">
        <f>VLOOKUP(B16,#REF!,10,0)</f>
        <v>#REF!</v>
      </c>
      <c r="E16" s="184" t="e">
        <f>$D16*CRONOGRAMA!D16</f>
        <v>#REF!</v>
      </c>
      <c r="F16" s="184" t="e">
        <f>$D16*CRONOGRAMA!E16</f>
        <v>#REF!</v>
      </c>
      <c r="G16" s="184" t="e">
        <f>$D16*CRONOGRAMA!F16</f>
        <v>#REF!</v>
      </c>
      <c r="H16" s="184" t="e">
        <f>$D16*CRONOGRAMA!G16</f>
        <v>#REF!</v>
      </c>
      <c r="I16" s="184" t="e">
        <f>$D16*CRONOGRAMA!H16</f>
        <v>#REF!</v>
      </c>
      <c r="J16" s="184" t="e">
        <f>$D16*CRONOGRAMA!I16</f>
        <v>#REF!</v>
      </c>
      <c r="K16" s="184" t="e">
        <f>$D16*CRONOGRAMA!J16</f>
        <v>#REF!</v>
      </c>
      <c r="L16" s="184" t="e">
        <f>$D16*CRONOGRAMA!K16</f>
        <v>#REF!</v>
      </c>
      <c r="M16" s="184" t="e">
        <f>$D16*CRONOGRAMA!L16</f>
        <v>#REF!</v>
      </c>
      <c r="N16" s="184" t="e">
        <f>$D16*CRONOGRAMA!M16</f>
        <v>#REF!</v>
      </c>
      <c r="O16" s="184" t="e">
        <f>$D16*CRONOGRAMA!N16</f>
        <v>#REF!</v>
      </c>
      <c r="P16" s="184" t="e">
        <f>$D16*CRONOGRAMA!O16</f>
        <v>#REF!</v>
      </c>
      <c r="Q16" s="185" t="e">
        <f t="shared" si="1"/>
        <v>#REF!</v>
      </c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26" ht="19.5" customHeight="1">
      <c r="A17" s="3"/>
      <c r="B17" s="177" t="s">
        <v>1009</v>
      </c>
      <c r="C17" s="178" t="e">
        <f>VLOOKUP(B17,#REF!,6,0)</f>
        <v>#REF!</v>
      </c>
      <c r="D17" s="183" t="e">
        <f>VLOOKUP(B17,#REF!,10,0)</f>
        <v>#REF!</v>
      </c>
      <c r="E17" s="184" t="e">
        <f>$D17*CRONOGRAMA!D17</f>
        <v>#REF!</v>
      </c>
      <c r="F17" s="184" t="e">
        <f>$D17*CRONOGRAMA!E17</f>
        <v>#REF!</v>
      </c>
      <c r="G17" s="184" t="e">
        <f>$D17*CRONOGRAMA!F17</f>
        <v>#REF!</v>
      </c>
      <c r="H17" s="184" t="e">
        <f>$D17*CRONOGRAMA!G17</f>
        <v>#REF!</v>
      </c>
      <c r="I17" s="184" t="e">
        <f>$D17*CRONOGRAMA!H17</f>
        <v>#REF!</v>
      </c>
      <c r="J17" s="184" t="e">
        <f>$D17*CRONOGRAMA!I17</f>
        <v>#REF!</v>
      </c>
      <c r="K17" s="184" t="e">
        <f>$D17*CRONOGRAMA!J17</f>
        <v>#REF!</v>
      </c>
      <c r="L17" s="184" t="e">
        <f>$D17*CRONOGRAMA!K17</f>
        <v>#REF!</v>
      </c>
      <c r="M17" s="184" t="e">
        <f>$D17*CRONOGRAMA!L17</f>
        <v>#REF!</v>
      </c>
      <c r="N17" s="184" t="e">
        <f>$D17*CRONOGRAMA!M17</f>
        <v>#REF!</v>
      </c>
      <c r="O17" s="184" t="e">
        <f>$D17*CRONOGRAMA!N17</f>
        <v>#REF!</v>
      </c>
      <c r="P17" s="184" t="e">
        <f>$D17*CRONOGRAMA!O17</f>
        <v>#REF!</v>
      </c>
      <c r="Q17" s="185" t="e">
        <f t="shared" si="1"/>
        <v>#REF!</v>
      </c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26" ht="19.5" customHeight="1">
      <c r="A18" s="3"/>
      <c r="B18" s="177" t="s">
        <v>1010</v>
      </c>
      <c r="C18" s="178" t="e">
        <f>VLOOKUP(B18,#REF!,6,0)</f>
        <v>#REF!</v>
      </c>
      <c r="D18" s="183" t="e">
        <f>VLOOKUP(B18,#REF!,10,0)</f>
        <v>#REF!</v>
      </c>
      <c r="E18" s="184" t="e">
        <f>$D18*CRONOGRAMA!D18</f>
        <v>#REF!</v>
      </c>
      <c r="F18" s="184" t="e">
        <f>$D18*CRONOGRAMA!E18</f>
        <v>#REF!</v>
      </c>
      <c r="G18" s="184" t="e">
        <f>$D18*CRONOGRAMA!F18</f>
        <v>#REF!</v>
      </c>
      <c r="H18" s="184" t="e">
        <f>$D18*CRONOGRAMA!G18</f>
        <v>#REF!</v>
      </c>
      <c r="I18" s="184" t="e">
        <f>$D18*CRONOGRAMA!H18</f>
        <v>#REF!</v>
      </c>
      <c r="J18" s="184" t="e">
        <f>$D18*CRONOGRAMA!I18</f>
        <v>#REF!</v>
      </c>
      <c r="K18" s="184" t="e">
        <f>$D18*CRONOGRAMA!J18</f>
        <v>#REF!</v>
      </c>
      <c r="L18" s="184" t="e">
        <f>$D18*CRONOGRAMA!K18</f>
        <v>#REF!</v>
      </c>
      <c r="M18" s="184" t="e">
        <f>$D18*CRONOGRAMA!L18</f>
        <v>#REF!</v>
      </c>
      <c r="N18" s="184" t="e">
        <f>$D18*CRONOGRAMA!M18</f>
        <v>#REF!</v>
      </c>
      <c r="O18" s="184" t="e">
        <f>$D18*CRONOGRAMA!N18</f>
        <v>#REF!</v>
      </c>
      <c r="P18" s="184" t="e">
        <f>$D18*CRONOGRAMA!O18</f>
        <v>#REF!</v>
      </c>
      <c r="Q18" s="185" t="e">
        <f t="shared" si="1"/>
        <v>#REF!</v>
      </c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26" ht="19.5" customHeight="1">
      <c r="A19" s="3"/>
      <c r="B19" s="177" t="s">
        <v>263</v>
      </c>
      <c r="C19" s="178" t="e">
        <f>VLOOKUP(B19,#REF!,6,0)</f>
        <v>#REF!</v>
      </c>
      <c r="D19" s="183" t="e">
        <f>VLOOKUP(B19,#REF!,10,0)</f>
        <v>#REF!</v>
      </c>
      <c r="E19" s="184" t="e">
        <f>$D19*CRONOGRAMA!D19</f>
        <v>#REF!</v>
      </c>
      <c r="F19" s="184" t="e">
        <f>$D19*CRONOGRAMA!E19</f>
        <v>#REF!</v>
      </c>
      <c r="G19" s="184" t="e">
        <f>$D19*CRONOGRAMA!F19</f>
        <v>#REF!</v>
      </c>
      <c r="H19" s="184" t="e">
        <f>$D19*CRONOGRAMA!G19</f>
        <v>#REF!</v>
      </c>
      <c r="I19" s="184" t="e">
        <f>$D19*CRONOGRAMA!H19</f>
        <v>#REF!</v>
      </c>
      <c r="J19" s="184" t="e">
        <f>$D19*CRONOGRAMA!I19</f>
        <v>#REF!</v>
      </c>
      <c r="K19" s="184" t="e">
        <f>$D19*CRONOGRAMA!J19</f>
        <v>#REF!</v>
      </c>
      <c r="L19" s="184" t="e">
        <f>$D19*CRONOGRAMA!K19</f>
        <v>#REF!</v>
      </c>
      <c r="M19" s="184" t="e">
        <f>$D19*CRONOGRAMA!L19</f>
        <v>#REF!</v>
      </c>
      <c r="N19" s="184" t="e">
        <f>$D19*CRONOGRAMA!M19</f>
        <v>#REF!</v>
      </c>
      <c r="O19" s="184" t="e">
        <f>$D19*CRONOGRAMA!N19</f>
        <v>#REF!</v>
      </c>
      <c r="P19" s="184" t="e">
        <f>$D19*CRONOGRAMA!O19</f>
        <v>#REF!</v>
      </c>
      <c r="Q19" s="185" t="e">
        <f t="shared" si="1"/>
        <v>#REF!</v>
      </c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ht="19.5" customHeight="1">
      <c r="A20" s="3"/>
      <c r="B20" s="177" t="s">
        <v>1011</v>
      </c>
      <c r="C20" s="178" t="e">
        <f>VLOOKUP(B20,#REF!,6,0)</f>
        <v>#REF!</v>
      </c>
      <c r="D20" s="183" t="e">
        <f>VLOOKUP(B20,#REF!,10,0)</f>
        <v>#REF!</v>
      </c>
      <c r="E20" s="184" t="e">
        <f>$D20*CRONOGRAMA!D20</f>
        <v>#REF!</v>
      </c>
      <c r="F20" s="184" t="e">
        <f>$D20*CRONOGRAMA!E20</f>
        <v>#REF!</v>
      </c>
      <c r="G20" s="184" t="e">
        <f>$D20*CRONOGRAMA!F20</f>
        <v>#REF!</v>
      </c>
      <c r="H20" s="184" t="e">
        <f>$D20*CRONOGRAMA!G20</f>
        <v>#REF!</v>
      </c>
      <c r="I20" s="184" t="e">
        <f>$D20*CRONOGRAMA!H20</f>
        <v>#REF!</v>
      </c>
      <c r="J20" s="184" t="e">
        <f>$D20*CRONOGRAMA!I20</f>
        <v>#REF!</v>
      </c>
      <c r="K20" s="184" t="e">
        <f>$D20*CRONOGRAMA!J20</f>
        <v>#REF!</v>
      </c>
      <c r="L20" s="184" t="e">
        <f>$D20*CRONOGRAMA!K20</f>
        <v>#REF!</v>
      </c>
      <c r="M20" s="184" t="e">
        <f>$D20*CRONOGRAMA!L20</f>
        <v>#REF!</v>
      </c>
      <c r="N20" s="184" t="e">
        <f>$D20*CRONOGRAMA!M20</f>
        <v>#REF!</v>
      </c>
      <c r="O20" s="184" t="e">
        <f>$D20*CRONOGRAMA!N20</f>
        <v>#REF!</v>
      </c>
      <c r="P20" s="184" t="e">
        <f>$D20*CRONOGRAMA!O20</f>
        <v>#REF!</v>
      </c>
      <c r="Q20" s="185" t="e">
        <f t="shared" si="1"/>
        <v>#REF!</v>
      </c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26" ht="19.5" customHeight="1">
      <c r="A21" s="3"/>
      <c r="B21" s="177" t="s">
        <v>1012</v>
      </c>
      <c r="C21" s="178" t="e">
        <f>VLOOKUP(B21,#REF!,6,0)</f>
        <v>#REF!</v>
      </c>
      <c r="D21" s="183" t="e">
        <f>VLOOKUP(B21,#REF!,10,0)</f>
        <v>#REF!</v>
      </c>
      <c r="E21" s="184" t="e">
        <f>$D21*CRONOGRAMA!D21</f>
        <v>#REF!</v>
      </c>
      <c r="F21" s="184" t="e">
        <f>$D21*CRONOGRAMA!E21</f>
        <v>#REF!</v>
      </c>
      <c r="G21" s="184" t="e">
        <f>$D21*CRONOGRAMA!F21</f>
        <v>#REF!</v>
      </c>
      <c r="H21" s="184" t="e">
        <f>$D21*CRONOGRAMA!G21</f>
        <v>#REF!</v>
      </c>
      <c r="I21" s="184" t="e">
        <f>$D21*CRONOGRAMA!H21</f>
        <v>#REF!</v>
      </c>
      <c r="J21" s="184" t="e">
        <f>$D21*CRONOGRAMA!I21</f>
        <v>#REF!</v>
      </c>
      <c r="K21" s="184" t="e">
        <f>$D21*CRONOGRAMA!J21</f>
        <v>#REF!</v>
      </c>
      <c r="L21" s="184" t="e">
        <f>$D21*CRONOGRAMA!K21</f>
        <v>#REF!</v>
      </c>
      <c r="M21" s="184" t="e">
        <f>$D21*CRONOGRAMA!L21</f>
        <v>#REF!</v>
      </c>
      <c r="N21" s="184" t="e">
        <f>$D21*CRONOGRAMA!M21</f>
        <v>#REF!</v>
      </c>
      <c r="O21" s="184" t="e">
        <f>$D21*CRONOGRAMA!N21</f>
        <v>#REF!</v>
      </c>
      <c r="P21" s="184" t="e">
        <f>$D21*CRONOGRAMA!O21</f>
        <v>#REF!</v>
      </c>
      <c r="Q21" s="185" t="e">
        <f t="shared" si="1"/>
        <v>#REF!</v>
      </c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26" ht="19.5" customHeight="1">
      <c r="A22" s="3"/>
      <c r="B22" s="177" t="s">
        <v>1013</v>
      </c>
      <c r="C22" s="178" t="e">
        <f>VLOOKUP(B22,#REF!,6,0)</f>
        <v>#REF!</v>
      </c>
      <c r="D22" s="183" t="e">
        <f>VLOOKUP(B22,#REF!,10,0)</f>
        <v>#REF!</v>
      </c>
      <c r="E22" s="184" t="e">
        <f>$D22*CRONOGRAMA!D22</f>
        <v>#REF!</v>
      </c>
      <c r="F22" s="184" t="e">
        <f>$D22*CRONOGRAMA!E22</f>
        <v>#REF!</v>
      </c>
      <c r="G22" s="184" t="e">
        <f>$D22*CRONOGRAMA!F22</f>
        <v>#REF!</v>
      </c>
      <c r="H22" s="184" t="e">
        <f>$D22*CRONOGRAMA!G22</f>
        <v>#REF!</v>
      </c>
      <c r="I22" s="184" t="e">
        <f>$D22*CRONOGRAMA!H22</f>
        <v>#REF!</v>
      </c>
      <c r="J22" s="184" t="e">
        <f>$D22*CRONOGRAMA!I22</f>
        <v>#REF!</v>
      </c>
      <c r="K22" s="184" t="e">
        <f>$D22*CRONOGRAMA!J22</f>
        <v>#REF!</v>
      </c>
      <c r="L22" s="184" t="e">
        <f>$D22*CRONOGRAMA!K22</f>
        <v>#REF!</v>
      </c>
      <c r="M22" s="184" t="e">
        <f>$D22*CRONOGRAMA!L22</f>
        <v>#REF!</v>
      </c>
      <c r="N22" s="184" t="e">
        <f>$D22*CRONOGRAMA!M22</f>
        <v>#REF!</v>
      </c>
      <c r="O22" s="184" t="e">
        <f>$D22*CRONOGRAMA!N22</f>
        <v>#REF!</v>
      </c>
      <c r="P22" s="184" t="e">
        <f>$D22*CRONOGRAMA!O22</f>
        <v>#REF!</v>
      </c>
      <c r="Q22" s="185" t="e">
        <f t="shared" si="1"/>
        <v>#REF!</v>
      </c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ht="19.5" customHeight="1">
      <c r="A23" s="172"/>
      <c r="B23" s="186" t="s">
        <v>1014</v>
      </c>
      <c r="C23" s="187" t="e">
        <f>VLOOKUP(B23,#REF!,6,0)</f>
        <v>#REF!</v>
      </c>
      <c r="D23" s="188" t="e">
        <f t="shared" ref="D23:P23" si="2">SUM(D24:D29)</f>
        <v>#REF!</v>
      </c>
      <c r="E23" s="189" t="e">
        <f t="shared" si="2"/>
        <v>#REF!</v>
      </c>
      <c r="F23" s="189" t="e">
        <f t="shared" si="2"/>
        <v>#REF!</v>
      </c>
      <c r="G23" s="189" t="e">
        <f t="shared" si="2"/>
        <v>#REF!</v>
      </c>
      <c r="H23" s="189" t="e">
        <f t="shared" si="2"/>
        <v>#REF!</v>
      </c>
      <c r="I23" s="189" t="e">
        <f t="shared" si="2"/>
        <v>#REF!</v>
      </c>
      <c r="J23" s="189" t="e">
        <f t="shared" si="2"/>
        <v>#REF!</v>
      </c>
      <c r="K23" s="189" t="e">
        <f t="shared" si="2"/>
        <v>#REF!</v>
      </c>
      <c r="L23" s="189" t="e">
        <f t="shared" si="2"/>
        <v>#REF!</v>
      </c>
      <c r="M23" s="189" t="e">
        <f t="shared" si="2"/>
        <v>#REF!</v>
      </c>
      <c r="N23" s="189" t="e">
        <f t="shared" si="2"/>
        <v>#REF!</v>
      </c>
      <c r="O23" s="189" t="e">
        <f t="shared" si="2"/>
        <v>#REF!</v>
      </c>
      <c r="P23" s="189" t="e">
        <f t="shared" si="2"/>
        <v>#REF!</v>
      </c>
      <c r="Q23" s="190" t="e">
        <f t="shared" si="1"/>
        <v>#REF!</v>
      </c>
      <c r="R23" s="129"/>
      <c r="S23" s="129"/>
      <c r="T23" s="129"/>
      <c r="U23" s="129"/>
      <c r="V23" s="129"/>
      <c r="W23" s="129"/>
      <c r="X23" s="129"/>
      <c r="Y23" s="129"/>
      <c r="Z23" s="129"/>
    </row>
    <row r="24" spans="1:26" ht="19.5" customHeight="1">
      <c r="A24" s="3"/>
      <c r="B24" s="177" t="s">
        <v>1015</v>
      </c>
      <c r="C24" s="178" t="e">
        <f>VLOOKUP(B24,#REF!,6,0)</f>
        <v>#REF!</v>
      </c>
      <c r="D24" s="183" t="e">
        <f>VLOOKUP(B24,#REF!,10,0)</f>
        <v>#REF!</v>
      </c>
      <c r="E24" s="184" t="e">
        <f>$D24*CRONOGRAMA!D24</f>
        <v>#REF!</v>
      </c>
      <c r="F24" s="184" t="e">
        <f>$D24*CRONOGRAMA!E24</f>
        <v>#REF!</v>
      </c>
      <c r="G24" s="184" t="e">
        <f>$D24*CRONOGRAMA!F24</f>
        <v>#REF!</v>
      </c>
      <c r="H24" s="184" t="e">
        <f>$D24*CRONOGRAMA!G24</f>
        <v>#REF!</v>
      </c>
      <c r="I24" s="184" t="e">
        <f>$D24*CRONOGRAMA!H24</f>
        <v>#REF!</v>
      </c>
      <c r="J24" s="184" t="e">
        <f>$D24*CRONOGRAMA!I24</f>
        <v>#REF!</v>
      </c>
      <c r="K24" s="184" t="e">
        <f>$D24*CRONOGRAMA!J24</f>
        <v>#REF!</v>
      </c>
      <c r="L24" s="184" t="e">
        <f>$D24*CRONOGRAMA!K24</f>
        <v>#REF!</v>
      </c>
      <c r="M24" s="184" t="e">
        <f>$D24*CRONOGRAMA!L24</f>
        <v>#REF!</v>
      </c>
      <c r="N24" s="184" t="e">
        <f>$D24*CRONOGRAMA!M24</f>
        <v>#REF!</v>
      </c>
      <c r="O24" s="184" t="e">
        <f>$D24*CRONOGRAMA!N24</f>
        <v>#REF!</v>
      </c>
      <c r="P24" s="184" t="e">
        <f>$D24*CRONOGRAMA!O24</f>
        <v>#REF!</v>
      </c>
      <c r="Q24" s="185" t="e">
        <f t="shared" si="1"/>
        <v>#REF!</v>
      </c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26" ht="19.5" customHeight="1">
      <c r="A25" s="3"/>
      <c r="B25" s="177" t="s">
        <v>1016</v>
      </c>
      <c r="C25" s="178" t="e">
        <f>VLOOKUP(B25,#REF!,6,0)</f>
        <v>#REF!</v>
      </c>
      <c r="D25" s="183" t="e">
        <f>VLOOKUP(B25,#REF!,10,0)</f>
        <v>#REF!</v>
      </c>
      <c r="E25" s="184" t="e">
        <f>$D25*CRONOGRAMA!D25</f>
        <v>#REF!</v>
      </c>
      <c r="F25" s="184" t="e">
        <f>$D25*CRONOGRAMA!E25</f>
        <v>#REF!</v>
      </c>
      <c r="G25" s="184" t="e">
        <f>$D25*CRONOGRAMA!F25</f>
        <v>#REF!</v>
      </c>
      <c r="H25" s="184" t="e">
        <f>$D25*CRONOGRAMA!G25</f>
        <v>#REF!</v>
      </c>
      <c r="I25" s="184" t="e">
        <f>$D25*CRONOGRAMA!H25</f>
        <v>#REF!</v>
      </c>
      <c r="J25" s="184" t="e">
        <f>$D25*CRONOGRAMA!I25</f>
        <v>#REF!</v>
      </c>
      <c r="K25" s="184" t="e">
        <f>$D25*CRONOGRAMA!J25</f>
        <v>#REF!</v>
      </c>
      <c r="L25" s="184" t="e">
        <f>$D25*CRONOGRAMA!K25</f>
        <v>#REF!</v>
      </c>
      <c r="M25" s="184" t="e">
        <f>$D25*CRONOGRAMA!L25</f>
        <v>#REF!</v>
      </c>
      <c r="N25" s="184" t="e">
        <f>$D25*CRONOGRAMA!M25</f>
        <v>#REF!</v>
      </c>
      <c r="O25" s="184" t="e">
        <f>$D25*CRONOGRAMA!N25</f>
        <v>#REF!</v>
      </c>
      <c r="P25" s="184" t="e">
        <f>$D25*CRONOGRAMA!O25</f>
        <v>#REF!</v>
      </c>
      <c r="Q25" s="185" t="e">
        <f t="shared" si="1"/>
        <v>#REF!</v>
      </c>
      <c r="R25" s="116"/>
      <c r="S25" s="116"/>
      <c r="T25" s="116"/>
      <c r="U25" s="116"/>
      <c r="V25" s="116"/>
      <c r="W25" s="116"/>
      <c r="X25" s="116"/>
      <c r="Y25" s="116"/>
      <c r="Z25" s="116"/>
    </row>
    <row r="26" spans="1:26" ht="19.5" customHeight="1">
      <c r="A26" s="3"/>
      <c r="B26" s="177" t="s">
        <v>1017</v>
      </c>
      <c r="C26" s="178" t="e">
        <f>VLOOKUP(B26,#REF!,6,0)</f>
        <v>#REF!</v>
      </c>
      <c r="D26" s="183" t="e">
        <f>VLOOKUP(B26,#REF!,10,0)</f>
        <v>#REF!</v>
      </c>
      <c r="E26" s="184" t="e">
        <f>$D26*CRONOGRAMA!D26</f>
        <v>#REF!</v>
      </c>
      <c r="F26" s="184" t="e">
        <f>$D26*CRONOGRAMA!E26</f>
        <v>#REF!</v>
      </c>
      <c r="G26" s="184" t="e">
        <f>$D26*CRONOGRAMA!F26</f>
        <v>#REF!</v>
      </c>
      <c r="H26" s="184" t="e">
        <f>$D26*CRONOGRAMA!G26</f>
        <v>#REF!</v>
      </c>
      <c r="I26" s="184" t="e">
        <f>$D26*CRONOGRAMA!H26</f>
        <v>#REF!</v>
      </c>
      <c r="J26" s="184" t="e">
        <f>$D26*CRONOGRAMA!I26</f>
        <v>#REF!</v>
      </c>
      <c r="K26" s="184" t="e">
        <f>$D26*CRONOGRAMA!J26</f>
        <v>#REF!</v>
      </c>
      <c r="L26" s="184" t="e">
        <f>$D26*CRONOGRAMA!K26</f>
        <v>#REF!</v>
      </c>
      <c r="M26" s="184" t="e">
        <f>$D26*CRONOGRAMA!L26</f>
        <v>#REF!</v>
      </c>
      <c r="N26" s="184" t="e">
        <f>$D26*CRONOGRAMA!M26</f>
        <v>#REF!</v>
      </c>
      <c r="O26" s="184" t="e">
        <f>$D26*CRONOGRAMA!N26</f>
        <v>#REF!</v>
      </c>
      <c r="P26" s="184" t="e">
        <f>$D26*CRONOGRAMA!O26</f>
        <v>#REF!</v>
      </c>
      <c r="Q26" s="185" t="e">
        <f t="shared" si="1"/>
        <v>#REF!</v>
      </c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26" ht="19.5" customHeight="1">
      <c r="A27" s="3"/>
      <c r="B27" s="177" t="s">
        <v>1018</v>
      </c>
      <c r="C27" s="178" t="e">
        <f>VLOOKUP(B27,#REF!,6,0)</f>
        <v>#REF!</v>
      </c>
      <c r="D27" s="183" t="e">
        <f>VLOOKUP(B27,#REF!,10,0)</f>
        <v>#REF!</v>
      </c>
      <c r="E27" s="184" t="e">
        <f>$D27*CRONOGRAMA!D27</f>
        <v>#REF!</v>
      </c>
      <c r="F27" s="184" t="e">
        <f>$D27*CRONOGRAMA!E27</f>
        <v>#REF!</v>
      </c>
      <c r="G27" s="184" t="e">
        <f>$D27*CRONOGRAMA!F27</f>
        <v>#REF!</v>
      </c>
      <c r="H27" s="184" t="e">
        <f>$D27*CRONOGRAMA!G27</f>
        <v>#REF!</v>
      </c>
      <c r="I27" s="184" t="e">
        <f>$D27*CRONOGRAMA!H27</f>
        <v>#REF!</v>
      </c>
      <c r="J27" s="184" t="e">
        <f>$D27*CRONOGRAMA!I27</f>
        <v>#REF!</v>
      </c>
      <c r="K27" s="184" t="e">
        <f>$D27*CRONOGRAMA!J27</f>
        <v>#REF!</v>
      </c>
      <c r="L27" s="184" t="e">
        <f>$D27*CRONOGRAMA!K27</f>
        <v>#REF!</v>
      </c>
      <c r="M27" s="184" t="e">
        <f>$D27*CRONOGRAMA!L27</f>
        <v>#REF!</v>
      </c>
      <c r="N27" s="184" t="e">
        <f>$D27*CRONOGRAMA!M27</f>
        <v>#REF!</v>
      </c>
      <c r="O27" s="184" t="e">
        <f>$D27*CRONOGRAMA!N27</f>
        <v>#REF!</v>
      </c>
      <c r="P27" s="184" t="e">
        <f>$D27*CRONOGRAMA!O27</f>
        <v>#REF!</v>
      </c>
      <c r="Q27" s="185" t="e">
        <f t="shared" si="1"/>
        <v>#REF!</v>
      </c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26" ht="19.5" customHeight="1">
      <c r="A28" s="3"/>
      <c r="B28" s="177" t="s">
        <v>1019</v>
      </c>
      <c r="C28" s="178" t="e">
        <f>VLOOKUP(B28,#REF!,6,0)</f>
        <v>#REF!</v>
      </c>
      <c r="D28" s="183" t="e">
        <f>VLOOKUP(B28,#REF!,10,0)</f>
        <v>#REF!</v>
      </c>
      <c r="E28" s="184" t="e">
        <f>$D28*CRONOGRAMA!D28</f>
        <v>#REF!</v>
      </c>
      <c r="F28" s="184" t="e">
        <f>$D28*CRONOGRAMA!E28</f>
        <v>#REF!</v>
      </c>
      <c r="G28" s="184" t="e">
        <f>$D28*CRONOGRAMA!F28</f>
        <v>#REF!</v>
      </c>
      <c r="H28" s="184" t="e">
        <f>$D28*CRONOGRAMA!G28</f>
        <v>#REF!</v>
      </c>
      <c r="I28" s="184" t="e">
        <f>$D28*CRONOGRAMA!H28</f>
        <v>#REF!</v>
      </c>
      <c r="J28" s="184" t="e">
        <f>$D28*CRONOGRAMA!I28</f>
        <v>#REF!</v>
      </c>
      <c r="K28" s="184" t="e">
        <f>$D28*CRONOGRAMA!J28</f>
        <v>#REF!</v>
      </c>
      <c r="L28" s="184" t="e">
        <f>$D28*CRONOGRAMA!K28</f>
        <v>#REF!</v>
      </c>
      <c r="M28" s="184" t="e">
        <f>$D28*CRONOGRAMA!L28</f>
        <v>#REF!</v>
      </c>
      <c r="N28" s="184" t="e">
        <f>$D28*CRONOGRAMA!M28</f>
        <v>#REF!</v>
      </c>
      <c r="O28" s="184" t="e">
        <f>$D28*CRONOGRAMA!N28</f>
        <v>#REF!</v>
      </c>
      <c r="P28" s="184" t="e">
        <f>$D28*CRONOGRAMA!O28</f>
        <v>#REF!</v>
      </c>
      <c r="Q28" s="185" t="e">
        <f t="shared" si="1"/>
        <v>#REF!</v>
      </c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ht="19.5" customHeight="1">
      <c r="A29" s="3"/>
      <c r="B29" s="177" t="s">
        <v>1020</v>
      </c>
      <c r="C29" s="178" t="e">
        <f>VLOOKUP(B29,#REF!,6,0)</f>
        <v>#REF!</v>
      </c>
      <c r="D29" s="183" t="e">
        <f>VLOOKUP(B29,#REF!,10,0)</f>
        <v>#REF!</v>
      </c>
      <c r="E29" s="184" t="e">
        <f>$D29*CRONOGRAMA!D29</f>
        <v>#REF!</v>
      </c>
      <c r="F29" s="184" t="e">
        <f>$D29*CRONOGRAMA!E29</f>
        <v>#REF!</v>
      </c>
      <c r="G29" s="184" t="e">
        <f>$D29*CRONOGRAMA!F29</f>
        <v>#REF!</v>
      </c>
      <c r="H29" s="184" t="e">
        <f>$D29*CRONOGRAMA!G29</f>
        <v>#REF!</v>
      </c>
      <c r="I29" s="184" t="e">
        <f>$D29*CRONOGRAMA!H29</f>
        <v>#REF!</v>
      </c>
      <c r="J29" s="184" t="e">
        <f>$D29*CRONOGRAMA!I29</f>
        <v>#REF!</v>
      </c>
      <c r="K29" s="184" t="e">
        <f>$D29*CRONOGRAMA!J29</f>
        <v>#REF!</v>
      </c>
      <c r="L29" s="184" t="e">
        <f>$D29*CRONOGRAMA!K29</f>
        <v>#REF!</v>
      </c>
      <c r="M29" s="184" t="e">
        <f>$D29*CRONOGRAMA!L29</f>
        <v>#REF!</v>
      </c>
      <c r="N29" s="184" t="e">
        <f>$D29*CRONOGRAMA!M29</f>
        <v>#REF!</v>
      </c>
      <c r="O29" s="184" t="e">
        <f>$D29*CRONOGRAMA!N29</f>
        <v>#REF!</v>
      </c>
      <c r="P29" s="184" t="e">
        <f>$D29*CRONOGRAMA!O29</f>
        <v>#REF!</v>
      </c>
      <c r="Q29" s="185" t="e">
        <f t="shared" si="1"/>
        <v>#REF!</v>
      </c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26" ht="19.5" customHeight="1">
      <c r="A30" s="172"/>
      <c r="B30" s="191"/>
      <c r="C30" s="192" t="s">
        <v>64</v>
      </c>
      <c r="D30" s="193" t="e">
        <f t="shared" ref="D30:P30" si="3">D5</f>
        <v>#REF!</v>
      </c>
      <c r="E30" s="194" t="e">
        <f t="shared" si="3"/>
        <v>#REF!</v>
      </c>
      <c r="F30" s="194" t="e">
        <f t="shared" si="3"/>
        <v>#REF!</v>
      </c>
      <c r="G30" s="194" t="e">
        <f t="shared" si="3"/>
        <v>#REF!</v>
      </c>
      <c r="H30" s="194" t="e">
        <f t="shared" si="3"/>
        <v>#REF!</v>
      </c>
      <c r="I30" s="194" t="e">
        <f t="shared" si="3"/>
        <v>#REF!</v>
      </c>
      <c r="J30" s="194" t="e">
        <f t="shared" si="3"/>
        <v>#REF!</v>
      </c>
      <c r="K30" s="194" t="e">
        <f t="shared" si="3"/>
        <v>#REF!</v>
      </c>
      <c r="L30" s="194" t="e">
        <f t="shared" si="3"/>
        <v>#REF!</v>
      </c>
      <c r="M30" s="194" t="e">
        <f t="shared" si="3"/>
        <v>#REF!</v>
      </c>
      <c r="N30" s="194" t="e">
        <f t="shared" si="3"/>
        <v>#REF!</v>
      </c>
      <c r="O30" s="194" t="e">
        <f t="shared" si="3"/>
        <v>#REF!</v>
      </c>
      <c r="P30" s="194" t="e">
        <f t="shared" si="3"/>
        <v>#REF!</v>
      </c>
      <c r="Q30" s="185"/>
      <c r="R30" s="129"/>
      <c r="S30" s="129"/>
      <c r="T30" s="129"/>
      <c r="U30" s="129"/>
      <c r="V30" s="129"/>
      <c r="W30" s="129"/>
      <c r="X30" s="129"/>
      <c r="Y30" s="129"/>
      <c r="Z30" s="129"/>
    </row>
    <row r="31" spans="1:26" ht="19.5" customHeight="1">
      <c r="A31" s="172"/>
      <c r="B31" s="191"/>
      <c r="C31" s="192" t="s">
        <v>1022</v>
      </c>
      <c r="D31" s="193" t="e">
        <f t="shared" ref="D31:P31" si="4">D23</f>
        <v>#REF!</v>
      </c>
      <c r="E31" s="194" t="e">
        <f t="shared" si="4"/>
        <v>#REF!</v>
      </c>
      <c r="F31" s="194" t="e">
        <f t="shared" si="4"/>
        <v>#REF!</v>
      </c>
      <c r="G31" s="194" t="e">
        <f t="shared" si="4"/>
        <v>#REF!</v>
      </c>
      <c r="H31" s="194" t="e">
        <f t="shared" si="4"/>
        <v>#REF!</v>
      </c>
      <c r="I31" s="194" t="e">
        <f t="shared" si="4"/>
        <v>#REF!</v>
      </c>
      <c r="J31" s="194" t="e">
        <f t="shared" si="4"/>
        <v>#REF!</v>
      </c>
      <c r="K31" s="194" t="e">
        <f t="shared" si="4"/>
        <v>#REF!</v>
      </c>
      <c r="L31" s="194" t="e">
        <f t="shared" si="4"/>
        <v>#REF!</v>
      </c>
      <c r="M31" s="194" t="e">
        <f t="shared" si="4"/>
        <v>#REF!</v>
      </c>
      <c r="N31" s="194" t="e">
        <f t="shared" si="4"/>
        <v>#REF!</v>
      </c>
      <c r="O31" s="194" t="e">
        <f t="shared" si="4"/>
        <v>#REF!</v>
      </c>
      <c r="P31" s="194" t="e">
        <f t="shared" si="4"/>
        <v>#REF!</v>
      </c>
      <c r="Q31" s="185"/>
      <c r="R31" s="129"/>
      <c r="S31" s="129"/>
      <c r="T31" s="129"/>
      <c r="U31" s="129"/>
      <c r="V31" s="129"/>
      <c r="W31" s="129"/>
      <c r="X31" s="129"/>
      <c r="Y31" s="129"/>
      <c r="Z31" s="129"/>
    </row>
    <row r="32" spans="1:26" ht="19.5" customHeight="1">
      <c r="A32" s="3"/>
      <c r="B32" s="519" t="s">
        <v>973</v>
      </c>
      <c r="C32" s="520"/>
      <c r="D32" s="195" t="e">
        <f t="shared" ref="D32:P32" si="5">SUM(D30:D31)</f>
        <v>#REF!</v>
      </c>
      <c r="E32" s="195" t="e">
        <f t="shared" si="5"/>
        <v>#REF!</v>
      </c>
      <c r="F32" s="195" t="e">
        <f t="shared" si="5"/>
        <v>#REF!</v>
      </c>
      <c r="G32" s="195" t="e">
        <f t="shared" si="5"/>
        <v>#REF!</v>
      </c>
      <c r="H32" s="195" t="e">
        <f t="shared" si="5"/>
        <v>#REF!</v>
      </c>
      <c r="I32" s="195" t="e">
        <f t="shared" si="5"/>
        <v>#REF!</v>
      </c>
      <c r="J32" s="195" t="e">
        <f t="shared" si="5"/>
        <v>#REF!</v>
      </c>
      <c r="K32" s="195" t="e">
        <f t="shared" si="5"/>
        <v>#REF!</v>
      </c>
      <c r="L32" s="195" t="e">
        <f t="shared" si="5"/>
        <v>#REF!</v>
      </c>
      <c r="M32" s="195" t="e">
        <f t="shared" si="5"/>
        <v>#REF!</v>
      </c>
      <c r="N32" s="195" t="e">
        <f t="shared" si="5"/>
        <v>#REF!</v>
      </c>
      <c r="O32" s="195" t="e">
        <f t="shared" si="5"/>
        <v>#REF!</v>
      </c>
      <c r="P32" s="195" t="e">
        <f t="shared" si="5"/>
        <v>#REF!</v>
      </c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spans="1:26" ht="17.25" customHeight="1">
      <c r="A33" s="3"/>
      <c r="B33" s="521"/>
      <c r="C33" s="522"/>
      <c r="D33" s="196" t="e">
        <f t="shared" ref="D33:P33" si="6">D32/$D$32</f>
        <v>#REF!</v>
      </c>
      <c r="E33" s="196" t="e">
        <f t="shared" si="6"/>
        <v>#REF!</v>
      </c>
      <c r="F33" s="196" t="e">
        <f t="shared" si="6"/>
        <v>#REF!</v>
      </c>
      <c r="G33" s="196" t="e">
        <f t="shared" si="6"/>
        <v>#REF!</v>
      </c>
      <c r="H33" s="196" t="e">
        <f t="shared" si="6"/>
        <v>#REF!</v>
      </c>
      <c r="I33" s="196" t="e">
        <f t="shared" si="6"/>
        <v>#REF!</v>
      </c>
      <c r="J33" s="196" t="e">
        <f t="shared" si="6"/>
        <v>#REF!</v>
      </c>
      <c r="K33" s="196" t="e">
        <f t="shared" si="6"/>
        <v>#REF!</v>
      </c>
      <c r="L33" s="196" t="e">
        <f t="shared" si="6"/>
        <v>#REF!</v>
      </c>
      <c r="M33" s="196" t="e">
        <f t="shared" si="6"/>
        <v>#REF!</v>
      </c>
      <c r="N33" s="196" t="e">
        <f t="shared" si="6"/>
        <v>#REF!</v>
      </c>
      <c r="O33" s="196" t="e">
        <f t="shared" si="6"/>
        <v>#REF!</v>
      </c>
      <c r="P33" s="196" t="e">
        <f t="shared" si="6"/>
        <v>#REF!</v>
      </c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spans="1:26" ht="17.25" customHeight="1">
      <c r="A34" s="3"/>
      <c r="B34" s="116"/>
      <c r="C34" s="116"/>
      <c r="D34" s="197" t="e">
        <v>#REF!</v>
      </c>
      <c r="E34" s="116"/>
      <c r="F34" s="198"/>
      <c r="G34" s="118"/>
      <c r="H34" s="119"/>
      <c r="I34" s="119"/>
      <c r="J34" s="119"/>
      <c r="K34" s="116"/>
      <c r="L34" s="116"/>
      <c r="M34" s="116"/>
      <c r="N34" s="116"/>
      <c r="O34" s="116"/>
      <c r="P34" s="118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spans="1:26" ht="17.25" customHeight="1">
      <c r="A35" s="3"/>
      <c r="B35" s="116"/>
      <c r="C35" s="116"/>
      <c r="D35" s="197" t="e">
        <f>SUM(E32:P32)=D32</f>
        <v>#REF!</v>
      </c>
      <c r="E35" s="116"/>
      <c r="F35" s="198"/>
      <c r="G35" s="198"/>
      <c r="H35" s="198"/>
      <c r="I35" s="198"/>
      <c r="J35" s="119"/>
      <c r="K35" s="116"/>
      <c r="L35" s="116"/>
      <c r="M35" s="116"/>
      <c r="N35" s="116"/>
      <c r="O35" s="116"/>
      <c r="P35" s="118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spans="1:26" ht="17.25" customHeight="1">
      <c r="A36" s="3"/>
      <c r="B36" s="116"/>
      <c r="C36" s="116"/>
      <c r="D36" s="116"/>
      <c r="E36" s="116"/>
      <c r="F36" s="116"/>
      <c r="G36" s="118"/>
      <c r="H36" s="119"/>
      <c r="I36" s="119"/>
      <c r="J36" s="119"/>
      <c r="K36" s="116"/>
      <c r="L36" s="116"/>
      <c r="M36" s="116"/>
      <c r="N36" s="116"/>
      <c r="O36" s="116"/>
      <c r="P36" s="118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26" ht="17.25" customHeight="1">
      <c r="A37" s="3"/>
      <c r="B37" s="116"/>
      <c r="C37" s="116"/>
      <c r="D37" s="116"/>
      <c r="E37" s="116"/>
      <c r="F37" s="116"/>
      <c r="G37" s="118"/>
      <c r="H37" s="119"/>
      <c r="I37" s="119"/>
      <c r="J37" s="119"/>
      <c r="K37" s="116"/>
      <c r="L37" s="116"/>
      <c r="M37" s="116"/>
      <c r="N37" s="116"/>
      <c r="O37" s="116"/>
      <c r="P37" s="118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26" ht="17.25" customHeight="1">
      <c r="A38" s="3"/>
      <c r="B38" s="116"/>
      <c r="C38" s="116"/>
      <c r="D38" s="116"/>
      <c r="E38" s="116"/>
      <c r="F38" s="116"/>
      <c r="G38" s="118"/>
      <c r="H38" s="119"/>
      <c r="I38" s="119"/>
      <c r="J38" s="119"/>
      <c r="K38" s="116"/>
      <c r="L38" s="116"/>
      <c r="M38" s="116"/>
      <c r="N38" s="116"/>
      <c r="O38" s="116"/>
      <c r="P38" s="118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spans="1:26" ht="17.25" customHeight="1">
      <c r="A39" s="3"/>
      <c r="B39" s="116"/>
      <c r="C39" s="116"/>
      <c r="D39" s="116"/>
      <c r="E39" s="116"/>
      <c r="F39" s="116"/>
      <c r="G39" s="118"/>
      <c r="H39" s="119"/>
      <c r="I39" s="119"/>
      <c r="J39" s="119"/>
      <c r="K39" s="116"/>
      <c r="L39" s="116"/>
      <c r="M39" s="116"/>
      <c r="N39" s="116"/>
      <c r="O39" s="116"/>
      <c r="P39" s="118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spans="1:26" ht="17.25" customHeight="1">
      <c r="A40" s="3"/>
      <c r="B40" s="116"/>
      <c r="C40" s="116"/>
      <c r="D40" s="116"/>
      <c r="E40" s="116"/>
      <c r="F40" s="116"/>
      <c r="G40" s="118"/>
      <c r="H40" s="119"/>
      <c r="I40" s="119"/>
      <c r="J40" s="119"/>
      <c r="K40" s="116"/>
      <c r="L40" s="116"/>
      <c r="M40" s="116"/>
      <c r="N40" s="116"/>
      <c r="O40" s="116"/>
      <c r="P40" s="118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spans="1:26" ht="17.25" customHeight="1">
      <c r="A41" s="3"/>
      <c r="B41" s="116"/>
      <c r="C41" s="116"/>
      <c r="D41" s="116"/>
      <c r="E41" s="116"/>
      <c r="F41" s="116"/>
      <c r="G41" s="118"/>
      <c r="H41" s="119"/>
      <c r="I41" s="119"/>
      <c r="J41" s="119"/>
      <c r="K41" s="116"/>
      <c r="L41" s="116"/>
      <c r="M41" s="116"/>
      <c r="N41" s="116"/>
      <c r="O41" s="116"/>
      <c r="P41" s="118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spans="1:26" ht="17.25" customHeight="1">
      <c r="A42" s="3"/>
      <c r="B42" s="116"/>
      <c r="C42" s="116"/>
      <c r="D42" s="116"/>
      <c r="E42" s="116"/>
      <c r="F42" s="116"/>
      <c r="G42" s="118"/>
      <c r="H42" s="119"/>
      <c r="I42" s="119"/>
      <c r="J42" s="119"/>
      <c r="K42" s="116"/>
      <c r="L42" s="116"/>
      <c r="M42" s="116"/>
      <c r="N42" s="116"/>
      <c r="O42" s="116"/>
      <c r="P42" s="118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spans="1:26" ht="17.25" customHeight="1">
      <c r="A43" s="3"/>
      <c r="B43" s="116"/>
      <c r="C43" s="116"/>
      <c r="D43" s="116"/>
      <c r="E43" s="116"/>
      <c r="F43" s="116"/>
      <c r="G43" s="118"/>
      <c r="H43" s="119"/>
      <c r="I43" s="119"/>
      <c r="J43" s="119"/>
      <c r="K43" s="116"/>
      <c r="L43" s="116"/>
      <c r="M43" s="116"/>
      <c r="N43" s="116"/>
      <c r="O43" s="116"/>
      <c r="P43" s="118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spans="1:26" ht="17.25" customHeight="1">
      <c r="A44" s="3"/>
      <c r="B44" s="116"/>
      <c r="C44" s="116"/>
      <c r="D44" s="116"/>
      <c r="E44" s="116"/>
      <c r="F44" s="116"/>
      <c r="G44" s="118"/>
      <c r="H44" s="119"/>
      <c r="I44" s="119"/>
      <c r="J44" s="119"/>
      <c r="K44" s="116"/>
      <c r="L44" s="116"/>
      <c r="M44" s="116"/>
      <c r="N44" s="116"/>
      <c r="O44" s="116"/>
      <c r="P44" s="118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spans="1:26" ht="17.25" customHeight="1">
      <c r="A45" s="3"/>
      <c r="B45" s="116"/>
      <c r="C45" s="116"/>
      <c r="D45" s="116"/>
      <c r="E45" s="116"/>
      <c r="F45" s="116"/>
      <c r="G45" s="118"/>
      <c r="H45" s="119"/>
      <c r="I45" s="119"/>
      <c r="J45" s="119"/>
      <c r="K45" s="116"/>
      <c r="L45" s="116"/>
      <c r="M45" s="116"/>
      <c r="N45" s="116"/>
      <c r="O45" s="116"/>
      <c r="P45" s="118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spans="1:26" ht="17.25" customHeight="1">
      <c r="A46" s="3"/>
      <c r="B46" s="116"/>
      <c r="C46" s="116"/>
      <c r="D46" s="116"/>
      <c r="E46" s="116"/>
      <c r="F46" s="116"/>
      <c r="G46" s="118"/>
      <c r="H46" s="119"/>
      <c r="I46" s="119"/>
      <c r="J46" s="119"/>
      <c r="K46" s="116"/>
      <c r="L46" s="116"/>
      <c r="M46" s="116"/>
      <c r="N46" s="116"/>
      <c r="O46" s="116"/>
      <c r="P46" s="118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spans="1:26" ht="17.25" customHeight="1">
      <c r="A47" s="3"/>
      <c r="B47" s="116"/>
      <c r="C47" s="116"/>
      <c r="D47" s="116"/>
      <c r="E47" s="116"/>
      <c r="F47" s="116"/>
      <c r="G47" s="118"/>
      <c r="H47" s="119"/>
      <c r="I47" s="119"/>
      <c r="J47" s="119"/>
      <c r="K47" s="116"/>
      <c r="L47" s="116"/>
      <c r="M47" s="116"/>
      <c r="N47" s="116"/>
      <c r="O47" s="116"/>
      <c r="P47" s="118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spans="1:26" ht="17.25" customHeight="1">
      <c r="A48" s="3"/>
      <c r="B48" s="116"/>
      <c r="C48" s="116"/>
      <c r="D48" s="116"/>
      <c r="E48" s="116"/>
      <c r="F48" s="116"/>
      <c r="G48" s="118"/>
      <c r="H48" s="119"/>
      <c r="I48" s="119"/>
      <c r="J48" s="119"/>
      <c r="K48" s="116"/>
      <c r="L48" s="116"/>
      <c r="M48" s="116"/>
      <c r="N48" s="116"/>
      <c r="O48" s="116"/>
      <c r="P48" s="118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spans="1:26" ht="17.25" customHeight="1">
      <c r="A49" s="3"/>
      <c r="B49" s="116"/>
      <c r="C49" s="116"/>
      <c r="D49" s="116"/>
      <c r="E49" s="116"/>
      <c r="F49" s="116"/>
      <c r="G49" s="118"/>
      <c r="H49" s="119"/>
      <c r="I49" s="119"/>
      <c r="J49" s="119"/>
      <c r="K49" s="116"/>
      <c r="L49" s="116"/>
      <c r="M49" s="116"/>
      <c r="N49" s="116"/>
      <c r="O49" s="116"/>
      <c r="P49" s="118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spans="1:26" ht="17.25" customHeight="1">
      <c r="A50" s="3"/>
      <c r="B50" s="116"/>
      <c r="C50" s="116"/>
      <c r="D50" s="116"/>
      <c r="E50" s="116"/>
      <c r="F50" s="116"/>
      <c r="G50" s="118"/>
      <c r="H50" s="119"/>
      <c r="I50" s="119"/>
      <c r="J50" s="119"/>
      <c r="K50" s="116"/>
      <c r="L50" s="116"/>
      <c r="M50" s="116"/>
      <c r="N50" s="116"/>
      <c r="O50" s="116"/>
      <c r="P50" s="118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spans="1:26" ht="17.25" customHeight="1">
      <c r="A51" s="3"/>
      <c r="B51" s="116"/>
      <c r="C51" s="116"/>
      <c r="D51" s="116"/>
      <c r="E51" s="116"/>
      <c r="F51" s="116"/>
      <c r="G51" s="118"/>
      <c r="H51" s="119"/>
      <c r="I51" s="119"/>
      <c r="J51" s="119"/>
      <c r="K51" s="116"/>
      <c r="L51" s="116"/>
      <c r="M51" s="116"/>
      <c r="N51" s="116"/>
      <c r="O51" s="116"/>
      <c r="P51" s="118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spans="1:26" ht="17.25" customHeight="1">
      <c r="A52" s="3"/>
      <c r="B52" s="116"/>
      <c r="C52" s="116"/>
      <c r="D52" s="116"/>
      <c r="E52" s="116"/>
      <c r="F52" s="116"/>
      <c r="G52" s="118"/>
      <c r="H52" s="119"/>
      <c r="I52" s="119"/>
      <c r="J52" s="119"/>
      <c r="K52" s="116"/>
      <c r="L52" s="116"/>
      <c r="M52" s="116"/>
      <c r="N52" s="116"/>
      <c r="O52" s="116"/>
      <c r="P52" s="118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spans="1:26" ht="17.25" customHeight="1">
      <c r="A53" s="3"/>
      <c r="B53" s="116"/>
      <c r="C53" s="116"/>
      <c r="D53" s="116"/>
      <c r="E53" s="116"/>
      <c r="F53" s="116"/>
      <c r="G53" s="118"/>
      <c r="H53" s="119"/>
      <c r="I53" s="119"/>
      <c r="J53" s="119"/>
      <c r="K53" s="116"/>
      <c r="L53" s="116"/>
      <c r="M53" s="116"/>
      <c r="N53" s="116"/>
      <c r="O53" s="116"/>
      <c r="P53" s="118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spans="1:26" ht="17.25" customHeight="1">
      <c r="A54" s="3"/>
      <c r="B54" s="116"/>
      <c r="C54" s="116"/>
      <c r="D54" s="116"/>
      <c r="E54" s="116"/>
      <c r="F54" s="116"/>
      <c r="G54" s="118"/>
      <c r="H54" s="119"/>
      <c r="I54" s="119"/>
      <c r="J54" s="119"/>
      <c r="K54" s="116"/>
      <c r="L54" s="116"/>
      <c r="M54" s="116"/>
      <c r="N54" s="116"/>
      <c r="O54" s="116"/>
      <c r="P54" s="118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spans="1:26" ht="17.25" customHeight="1">
      <c r="A55" s="3"/>
      <c r="B55" s="116"/>
      <c r="C55" s="116"/>
      <c r="D55" s="116"/>
      <c r="E55" s="116"/>
      <c r="F55" s="116"/>
      <c r="G55" s="118"/>
      <c r="H55" s="119"/>
      <c r="I55" s="119"/>
      <c r="J55" s="119"/>
      <c r="K55" s="116"/>
      <c r="L55" s="116"/>
      <c r="M55" s="116"/>
      <c r="N55" s="116"/>
      <c r="O55" s="116"/>
      <c r="P55" s="118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spans="1:26" ht="17.25" customHeight="1">
      <c r="A56" s="3"/>
      <c r="B56" s="116"/>
      <c r="C56" s="116"/>
      <c r="D56" s="116"/>
      <c r="E56" s="116"/>
      <c r="F56" s="116"/>
      <c r="G56" s="118"/>
      <c r="H56" s="119"/>
      <c r="I56" s="119"/>
      <c r="J56" s="119"/>
      <c r="K56" s="116"/>
      <c r="L56" s="116"/>
      <c r="M56" s="116"/>
      <c r="N56" s="116"/>
      <c r="O56" s="116"/>
      <c r="P56" s="118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spans="1:26" ht="17.25" customHeight="1">
      <c r="A57" s="3"/>
      <c r="B57" s="116"/>
      <c r="C57" s="116"/>
      <c r="D57" s="116"/>
      <c r="E57" s="116"/>
      <c r="F57" s="116"/>
      <c r="G57" s="118"/>
      <c r="H57" s="119"/>
      <c r="I57" s="119"/>
      <c r="J57" s="119"/>
      <c r="K57" s="116"/>
      <c r="L57" s="116"/>
      <c r="M57" s="116"/>
      <c r="N57" s="116"/>
      <c r="O57" s="116"/>
      <c r="P57" s="118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spans="1:26" ht="17.25" customHeight="1">
      <c r="A58" s="3"/>
      <c r="B58" s="116"/>
      <c r="C58" s="116"/>
      <c r="D58" s="116"/>
      <c r="E58" s="116"/>
      <c r="F58" s="116"/>
      <c r="G58" s="118"/>
      <c r="H58" s="119"/>
      <c r="I58" s="119"/>
      <c r="J58" s="119"/>
      <c r="K58" s="116"/>
      <c r="L58" s="116"/>
      <c r="M58" s="116"/>
      <c r="N58" s="116"/>
      <c r="O58" s="116"/>
      <c r="P58" s="118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spans="1:26" ht="17.25" customHeight="1">
      <c r="A59" s="3"/>
      <c r="B59" s="116"/>
      <c r="C59" s="116"/>
      <c r="D59" s="116"/>
      <c r="E59" s="116"/>
      <c r="F59" s="116"/>
      <c r="G59" s="118"/>
      <c r="H59" s="119"/>
      <c r="I59" s="119"/>
      <c r="J59" s="119"/>
      <c r="K59" s="116"/>
      <c r="L59" s="116"/>
      <c r="M59" s="116"/>
      <c r="N59" s="116"/>
      <c r="O59" s="116"/>
      <c r="P59" s="118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spans="1:26" ht="17.25" customHeight="1">
      <c r="A60" s="3"/>
      <c r="B60" s="116"/>
      <c r="C60" s="116"/>
      <c r="D60" s="116"/>
      <c r="E60" s="116"/>
      <c r="F60" s="116"/>
      <c r="G60" s="118"/>
      <c r="H60" s="119"/>
      <c r="I60" s="119"/>
      <c r="J60" s="119"/>
      <c r="K60" s="116"/>
      <c r="L60" s="116"/>
      <c r="M60" s="116"/>
      <c r="N60" s="116"/>
      <c r="O60" s="116"/>
      <c r="P60" s="118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spans="1:26" ht="17.25" customHeight="1">
      <c r="A61" s="3"/>
      <c r="B61" s="116"/>
      <c r="C61" s="116"/>
      <c r="D61" s="116"/>
      <c r="E61" s="116"/>
      <c r="F61" s="116"/>
      <c r="G61" s="118"/>
      <c r="H61" s="119"/>
      <c r="I61" s="119"/>
      <c r="J61" s="119"/>
      <c r="K61" s="116"/>
      <c r="L61" s="116"/>
      <c r="M61" s="116"/>
      <c r="N61" s="116"/>
      <c r="O61" s="116"/>
      <c r="P61" s="118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spans="1:26" ht="17.25" customHeight="1">
      <c r="A62" s="3"/>
      <c r="B62" s="116"/>
      <c r="C62" s="116"/>
      <c r="D62" s="116"/>
      <c r="E62" s="116"/>
      <c r="F62" s="116"/>
      <c r="G62" s="118"/>
      <c r="H62" s="119"/>
      <c r="I62" s="119"/>
      <c r="J62" s="119"/>
      <c r="K62" s="116"/>
      <c r="L62" s="116"/>
      <c r="M62" s="116"/>
      <c r="N62" s="116"/>
      <c r="O62" s="116"/>
      <c r="P62" s="118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spans="1:26" ht="17.25" customHeight="1">
      <c r="A63" s="3"/>
      <c r="B63" s="116"/>
      <c r="C63" s="116"/>
      <c r="D63" s="116"/>
      <c r="E63" s="116"/>
      <c r="F63" s="116"/>
      <c r="G63" s="118"/>
      <c r="H63" s="119"/>
      <c r="I63" s="119"/>
      <c r="J63" s="119"/>
      <c r="K63" s="116"/>
      <c r="L63" s="116"/>
      <c r="M63" s="116"/>
      <c r="N63" s="116"/>
      <c r="O63" s="116"/>
      <c r="P63" s="118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spans="1:26" ht="17.25" customHeight="1">
      <c r="A64" s="3"/>
      <c r="B64" s="116"/>
      <c r="C64" s="116"/>
      <c r="D64" s="116"/>
      <c r="E64" s="116"/>
      <c r="F64" s="116"/>
      <c r="G64" s="118"/>
      <c r="H64" s="119"/>
      <c r="I64" s="119"/>
      <c r="J64" s="119"/>
      <c r="K64" s="116"/>
      <c r="L64" s="116"/>
      <c r="M64" s="116"/>
      <c r="N64" s="116"/>
      <c r="O64" s="116"/>
      <c r="P64" s="118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spans="1:26" ht="17.25" customHeight="1">
      <c r="A65" s="3"/>
      <c r="B65" s="116"/>
      <c r="C65" s="116"/>
      <c r="D65" s="116"/>
      <c r="E65" s="116"/>
      <c r="F65" s="116"/>
      <c r="G65" s="118"/>
      <c r="H65" s="119"/>
      <c r="I65" s="119"/>
      <c r="J65" s="119"/>
      <c r="K65" s="116"/>
      <c r="L65" s="116"/>
      <c r="M65" s="116"/>
      <c r="N65" s="116"/>
      <c r="O65" s="116"/>
      <c r="P65" s="118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spans="1:26" ht="17.25" customHeight="1">
      <c r="A66" s="3"/>
      <c r="B66" s="116"/>
      <c r="C66" s="116"/>
      <c r="D66" s="116"/>
      <c r="E66" s="116"/>
      <c r="F66" s="116"/>
      <c r="G66" s="118"/>
      <c r="H66" s="119"/>
      <c r="I66" s="119"/>
      <c r="J66" s="119"/>
      <c r="K66" s="116"/>
      <c r="L66" s="116"/>
      <c r="M66" s="116"/>
      <c r="N66" s="116"/>
      <c r="O66" s="116"/>
      <c r="P66" s="118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spans="1:26" ht="17.25" customHeight="1">
      <c r="A67" s="3"/>
      <c r="B67" s="116"/>
      <c r="C67" s="116"/>
      <c r="D67" s="116"/>
      <c r="E67" s="116"/>
      <c r="F67" s="116"/>
      <c r="G67" s="118"/>
      <c r="H67" s="119"/>
      <c r="I67" s="119"/>
      <c r="J67" s="119"/>
      <c r="K67" s="116"/>
      <c r="L67" s="116"/>
      <c r="M67" s="116"/>
      <c r="N67" s="116"/>
      <c r="O67" s="116"/>
      <c r="P67" s="118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spans="1:26" ht="17.25" customHeight="1">
      <c r="A68" s="3"/>
      <c r="B68" s="116"/>
      <c r="C68" s="116"/>
      <c r="D68" s="116"/>
      <c r="E68" s="116"/>
      <c r="F68" s="116"/>
      <c r="G68" s="118"/>
      <c r="H68" s="119"/>
      <c r="I68" s="119"/>
      <c r="J68" s="119"/>
      <c r="K68" s="116"/>
      <c r="L68" s="116"/>
      <c r="M68" s="116"/>
      <c r="N68" s="116"/>
      <c r="O68" s="116"/>
      <c r="P68" s="118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spans="1:26" ht="17.25" customHeight="1">
      <c r="A69" s="3"/>
      <c r="B69" s="116"/>
      <c r="C69" s="116"/>
      <c r="D69" s="116"/>
      <c r="E69" s="116"/>
      <c r="F69" s="116"/>
      <c r="G69" s="118"/>
      <c r="H69" s="119"/>
      <c r="I69" s="119"/>
      <c r="J69" s="119"/>
      <c r="K69" s="116"/>
      <c r="L69" s="116"/>
      <c r="M69" s="116"/>
      <c r="N69" s="116"/>
      <c r="O69" s="116"/>
      <c r="P69" s="118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spans="1:26" ht="17.25" customHeight="1">
      <c r="A70" s="3"/>
      <c r="B70" s="116"/>
      <c r="C70" s="116"/>
      <c r="D70" s="116"/>
      <c r="E70" s="116"/>
      <c r="F70" s="116"/>
      <c r="G70" s="118"/>
      <c r="H70" s="119"/>
      <c r="I70" s="119"/>
      <c r="J70" s="119"/>
      <c r="K70" s="116"/>
      <c r="L70" s="116"/>
      <c r="M70" s="116"/>
      <c r="N70" s="116"/>
      <c r="O70" s="116"/>
      <c r="P70" s="118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spans="1:26" ht="17.25" customHeight="1">
      <c r="A71" s="3"/>
      <c r="B71" s="116"/>
      <c r="C71" s="116"/>
      <c r="D71" s="116"/>
      <c r="E71" s="116"/>
      <c r="F71" s="116"/>
      <c r="G71" s="118"/>
      <c r="H71" s="119"/>
      <c r="I71" s="119"/>
      <c r="J71" s="119"/>
      <c r="K71" s="116"/>
      <c r="L71" s="116"/>
      <c r="M71" s="116"/>
      <c r="N71" s="116"/>
      <c r="O71" s="116"/>
      <c r="P71" s="118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spans="1:26" ht="17.25" customHeight="1">
      <c r="A72" s="3"/>
      <c r="B72" s="116"/>
      <c r="C72" s="116"/>
      <c r="D72" s="116"/>
      <c r="E72" s="116"/>
      <c r="F72" s="116"/>
      <c r="G72" s="118"/>
      <c r="H72" s="119"/>
      <c r="I72" s="119"/>
      <c r="J72" s="119"/>
      <c r="K72" s="116"/>
      <c r="L72" s="116"/>
      <c r="M72" s="116"/>
      <c r="N72" s="116"/>
      <c r="O72" s="116"/>
      <c r="P72" s="118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spans="1:26" ht="17.25" customHeight="1">
      <c r="A73" s="3"/>
      <c r="B73" s="116"/>
      <c r="C73" s="116"/>
      <c r="D73" s="116"/>
      <c r="E73" s="116"/>
      <c r="F73" s="116"/>
      <c r="G73" s="118"/>
      <c r="H73" s="119"/>
      <c r="I73" s="119"/>
      <c r="J73" s="119"/>
      <c r="K73" s="116"/>
      <c r="L73" s="116"/>
      <c r="M73" s="116"/>
      <c r="N73" s="116"/>
      <c r="O73" s="116"/>
      <c r="P73" s="118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spans="1:26" ht="17.25" customHeight="1">
      <c r="A74" s="3"/>
      <c r="B74" s="116"/>
      <c r="C74" s="116"/>
      <c r="D74" s="116"/>
      <c r="E74" s="116"/>
      <c r="F74" s="116"/>
      <c r="G74" s="118"/>
      <c r="H74" s="119"/>
      <c r="I74" s="119"/>
      <c r="J74" s="119"/>
      <c r="K74" s="116"/>
      <c r="L74" s="116"/>
      <c r="M74" s="116"/>
      <c r="N74" s="116"/>
      <c r="O74" s="116"/>
      <c r="P74" s="118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spans="1:26" ht="17.25" customHeight="1">
      <c r="A75" s="3"/>
      <c r="B75" s="116"/>
      <c r="C75" s="116"/>
      <c r="D75" s="116"/>
      <c r="E75" s="116"/>
      <c r="F75" s="116"/>
      <c r="G75" s="118"/>
      <c r="H75" s="119"/>
      <c r="I75" s="119"/>
      <c r="J75" s="119"/>
      <c r="K75" s="116"/>
      <c r="L75" s="116"/>
      <c r="M75" s="116"/>
      <c r="N75" s="116"/>
      <c r="O75" s="116"/>
      <c r="P75" s="118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spans="1:26" ht="17.25" customHeight="1">
      <c r="A76" s="3"/>
      <c r="B76" s="116"/>
      <c r="C76" s="116"/>
      <c r="D76" s="116"/>
      <c r="E76" s="116"/>
      <c r="F76" s="116"/>
      <c r="G76" s="118"/>
      <c r="H76" s="119"/>
      <c r="I76" s="119"/>
      <c r="J76" s="119"/>
      <c r="K76" s="116"/>
      <c r="L76" s="116"/>
      <c r="M76" s="116"/>
      <c r="N76" s="116"/>
      <c r="O76" s="116"/>
      <c r="P76" s="118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spans="1:26" ht="17.25" customHeight="1">
      <c r="A77" s="3"/>
      <c r="B77" s="116"/>
      <c r="C77" s="116"/>
      <c r="D77" s="116"/>
      <c r="E77" s="116"/>
      <c r="F77" s="116"/>
      <c r="G77" s="118"/>
      <c r="H77" s="119"/>
      <c r="I77" s="119"/>
      <c r="J77" s="119"/>
      <c r="K77" s="116"/>
      <c r="L77" s="116"/>
      <c r="M77" s="116"/>
      <c r="N77" s="116"/>
      <c r="O77" s="116"/>
      <c r="P77" s="118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spans="1:26" ht="17.25" customHeight="1">
      <c r="A78" s="3"/>
      <c r="B78" s="116"/>
      <c r="C78" s="116"/>
      <c r="D78" s="116"/>
      <c r="E78" s="116"/>
      <c r="F78" s="116"/>
      <c r="G78" s="118"/>
      <c r="H78" s="119"/>
      <c r="I78" s="119"/>
      <c r="J78" s="119"/>
      <c r="K78" s="116"/>
      <c r="L78" s="116"/>
      <c r="M78" s="116"/>
      <c r="N78" s="116"/>
      <c r="O78" s="116"/>
      <c r="P78" s="118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spans="1:26" ht="17.25" customHeight="1">
      <c r="A79" s="3"/>
      <c r="B79" s="116"/>
      <c r="C79" s="116"/>
      <c r="D79" s="116"/>
      <c r="E79" s="116"/>
      <c r="F79" s="116"/>
      <c r="G79" s="118"/>
      <c r="H79" s="119"/>
      <c r="I79" s="119"/>
      <c r="J79" s="119"/>
      <c r="K79" s="116"/>
      <c r="L79" s="116"/>
      <c r="M79" s="116"/>
      <c r="N79" s="116"/>
      <c r="O79" s="116"/>
      <c r="P79" s="118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spans="1:26" ht="17.25" customHeight="1">
      <c r="A80" s="3"/>
      <c r="B80" s="116"/>
      <c r="C80" s="116"/>
      <c r="D80" s="116"/>
      <c r="E80" s="116"/>
      <c r="F80" s="116"/>
      <c r="G80" s="118"/>
      <c r="H80" s="119"/>
      <c r="I80" s="119"/>
      <c r="J80" s="119"/>
      <c r="K80" s="116"/>
      <c r="L80" s="116"/>
      <c r="M80" s="116"/>
      <c r="N80" s="116"/>
      <c r="O80" s="116"/>
      <c r="P80" s="118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spans="1:26" ht="17.25" customHeight="1">
      <c r="A81" s="3"/>
      <c r="B81" s="116"/>
      <c r="C81" s="116"/>
      <c r="D81" s="116"/>
      <c r="E81" s="116"/>
      <c r="F81" s="116"/>
      <c r="G81" s="118"/>
      <c r="H81" s="119"/>
      <c r="I81" s="119"/>
      <c r="J81" s="119"/>
      <c r="K81" s="116"/>
      <c r="L81" s="116"/>
      <c r="M81" s="116"/>
      <c r="N81" s="116"/>
      <c r="O81" s="116"/>
      <c r="P81" s="118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spans="1:26" ht="17.25" customHeight="1">
      <c r="A82" s="3"/>
      <c r="B82" s="116"/>
      <c r="C82" s="116"/>
      <c r="D82" s="116"/>
      <c r="E82" s="116"/>
      <c r="F82" s="116"/>
      <c r="G82" s="118"/>
      <c r="H82" s="119"/>
      <c r="I82" s="119"/>
      <c r="J82" s="119"/>
      <c r="K82" s="116"/>
      <c r="L82" s="116"/>
      <c r="M82" s="116"/>
      <c r="N82" s="116"/>
      <c r="O82" s="116"/>
      <c r="P82" s="118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spans="1:26" ht="17.25" customHeight="1">
      <c r="A83" s="3"/>
      <c r="B83" s="116"/>
      <c r="C83" s="116"/>
      <c r="D83" s="116"/>
      <c r="E83" s="116"/>
      <c r="F83" s="116"/>
      <c r="G83" s="118"/>
      <c r="H83" s="119"/>
      <c r="I83" s="119"/>
      <c r="J83" s="119"/>
      <c r="K83" s="116"/>
      <c r="L83" s="116"/>
      <c r="M83" s="116"/>
      <c r="N83" s="116"/>
      <c r="O83" s="116"/>
      <c r="P83" s="118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spans="1:26" ht="17.25" customHeight="1">
      <c r="A84" s="3"/>
      <c r="B84" s="116"/>
      <c r="C84" s="116"/>
      <c r="D84" s="116"/>
      <c r="E84" s="116"/>
      <c r="F84" s="116"/>
      <c r="G84" s="118"/>
      <c r="H84" s="119"/>
      <c r="I84" s="119"/>
      <c r="J84" s="119"/>
      <c r="K84" s="116"/>
      <c r="L84" s="116"/>
      <c r="M84" s="116"/>
      <c r="N84" s="116"/>
      <c r="O84" s="116"/>
      <c r="P84" s="118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spans="1:26" ht="17.25" customHeight="1">
      <c r="A85" s="3"/>
      <c r="B85" s="116"/>
      <c r="C85" s="116"/>
      <c r="D85" s="116"/>
      <c r="E85" s="116"/>
      <c r="F85" s="116"/>
      <c r="G85" s="118"/>
      <c r="H85" s="119"/>
      <c r="I85" s="119"/>
      <c r="J85" s="119"/>
      <c r="K85" s="116"/>
      <c r="L85" s="116"/>
      <c r="M85" s="116"/>
      <c r="N85" s="116"/>
      <c r="O85" s="116"/>
      <c r="P85" s="118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spans="1:26" ht="17.25" customHeight="1">
      <c r="A86" s="3"/>
      <c r="B86" s="116"/>
      <c r="C86" s="116"/>
      <c r="D86" s="116"/>
      <c r="E86" s="116"/>
      <c r="F86" s="116"/>
      <c r="G86" s="118"/>
      <c r="H86" s="119"/>
      <c r="I86" s="119"/>
      <c r="J86" s="119"/>
      <c r="K86" s="116"/>
      <c r="L86" s="116"/>
      <c r="M86" s="116"/>
      <c r="N86" s="116"/>
      <c r="O86" s="116"/>
      <c r="P86" s="118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spans="1:26" ht="17.25" customHeight="1">
      <c r="A87" s="3"/>
      <c r="B87" s="116"/>
      <c r="C87" s="116"/>
      <c r="D87" s="116"/>
      <c r="E87" s="116"/>
      <c r="F87" s="116"/>
      <c r="G87" s="118"/>
      <c r="H87" s="119"/>
      <c r="I87" s="119"/>
      <c r="J87" s="119"/>
      <c r="K87" s="116"/>
      <c r="L87" s="116"/>
      <c r="M87" s="116"/>
      <c r="N87" s="116"/>
      <c r="O87" s="116"/>
      <c r="P87" s="118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spans="1:26" ht="17.25" customHeight="1">
      <c r="A88" s="3"/>
      <c r="B88" s="116"/>
      <c r="C88" s="116"/>
      <c r="D88" s="116"/>
      <c r="E88" s="116"/>
      <c r="F88" s="116"/>
      <c r="G88" s="118"/>
      <c r="H88" s="119"/>
      <c r="I88" s="119"/>
      <c r="J88" s="119"/>
      <c r="K88" s="116"/>
      <c r="L88" s="116"/>
      <c r="M88" s="116"/>
      <c r="N88" s="116"/>
      <c r="O88" s="116"/>
      <c r="P88" s="118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spans="1:26" ht="17.25" customHeight="1">
      <c r="A89" s="3"/>
      <c r="B89" s="116"/>
      <c r="C89" s="116"/>
      <c r="D89" s="116"/>
      <c r="E89" s="116"/>
      <c r="F89" s="116"/>
      <c r="G89" s="118"/>
      <c r="H89" s="119"/>
      <c r="I89" s="119"/>
      <c r="J89" s="119"/>
      <c r="K89" s="116"/>
      <c r="L89" s="116"/>
      <c r="M89" s="116"/>
      <c r="N89" s="116"/>
      <c r="O89" s="116"/>
      <c r="P89" s="118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spans="1:26" ht="17.25" customHeight="1">
      <c r="A90" s="3"/>
      <c r="B90" s="116"/>
      <c r="C90" s="116"/>
      <c r="D90" s="116"/>
      <c r="E90" s="116"/>
      <c r="F90" s="116"/>
      <c r="G90" s="118"/>
      <c r="H90" s="119"/>
      <c r="I90" s="119"/>
      <c r="J90" s="119"/>
      <c r="K90" s="116"/>
      <c r="L90" s="116"/>
      <c r="M90" s="116"/>
      <c r="N90" s="116"/>
      <c r="O90" s="116"/>
      <c r="P90" s="118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spans="1:26" ht="17.25" customHeight="1">
      <c r="A91" s="3"/>
      <c r="B91" s="116"/>
      <c r="C91" s="116"/>
      <c r="D91" s="116"/>
      <c r="E91" s="116"/>
      <c r="F91" s="116"/>
      <c r="G91" s="118"/>
      <c r="H91" s="119"/>
      <c r="I91" s="119"/>
      <c r="J91" s="119"/>
      <c r="K91" s="116"/>
      <c r="L91" s="116"/>
      <c r="M91" s="116"/>
      <c r="N91" s="116"/>
      <c r="O91" s="116"/>
      <c r="P91" s="118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spans="1:26" ht="17.25" customHeight="1">
      <c r="A92" s="3"/>
      <c r="B92" s="116"/>
      <c r="C92" s="116"/>
      <c r="D92" s="116"/>
      <c r="E92" s="116"/>
      <c r="F92" s="116"/>
      <c r="G92" s="118"/>
      <c r="H92" s="119"/>
      <c r="I92" s="119"/>
      <c r="J92" s="119"/>
      <c r="K92" s="116"/>
      <c r="L92" s="116"/>
      <c r="M92" s="116"/>
      <c r="N92" s="116"/>
      <c r="O92" s="116"/>
      <c r="P92" s="118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spans="1:26" ht="17.25" customHeight="1">
      <c r="A93" s="3"/>
      <c r="B93" s="116"/>
      <c r="C93" s="116"/>
      <c r="D93" s="116"/>
      <c r="E93" s="116"/>
      <c r="F93" s="116"/>
      <c r="G93" s="118"/>
      <c r="H93" s="119"/>
      <c r="I93" s="119"/>
      <c r="J93" s="119"/>
      <c r="K93" s="116"/>
      <c r="L93" s="116"/>
      <c r="M93" s="116"/>
      <c r="N93" s="116"/>
      <c r="O93" s="116"/>
      <c r="P93" s="118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spans="1:26" ht="17.25" customHeight="1">
      <c r="A94" s="3"/>
      <c r="B94" s="116"/>
      <c r="C94" s="116"/>
      <c r="D94" s="116"/>
      <c r="E94" s="116"/>
      <c r="F94" s="116"/>
      <c r="G94" s="118"/>
      <c r="H94" s="119"/>
      <c r="I94" s="119"/>
      <c r="J94" s="119"/>
      <c r="K94" s="116"/>
      <c r="L94" s="116"/>
      <c r="M94" s="116"/>
      <c r="N94" s="116"/>
      <c r="O94" s="116"/>
      <c r="P94" s="118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spans="1:26" ht="17.25" customHeight="1">
      <c r="A95" s="3"/>
      <c r="B95" s="116"/>
      <c r="C95" s="116"/>
      <c r="D95" s="116"/>
      <c r="E95" s="116"/>
      <c r="F95" s="116"/>
      <c r="G95" s="118"/>
      <c r="H95" s="119"/>
      <c r="I95" s="119"/>
      <c r="J95" s="119"/>
      <c r="K95" s="116"/>
      <c r="L95" s="116"/>
      <c r="M95" s="116"/>
      <c r="N95" s="116"/>
      <c r="O95" s="116"/>
      <c r="P95" s="118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spans="1:26" ht="17.25" customHeight="1">
      <c r="A96" s="3"/>
      <c r="B96" s="116"/>
      <c r="C96" s="116"/>
      <c r="D96" s="116"/>
      <c r="E96" s="116"/>
      <c r="F96" s="116"/>
      <c r="G96" s="118"/>
      <c r="H96" s="119"/>
      <c r="I96" s="119"/>
      <c r="J96" s="119"/>
      <c r="K96" s="116"/>
      <c r="L96" s="116"/>
      <c r="M96" s="116"/>
      <c r="N96" s="116"/>
      <c r="O96" s="116"/>
      <c r="P96" s="118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spans="1:26" ht="17.25" customHeight="1">
      <c r="A97" s="3"/>
      <c r="B97" s="116"/>
      <c r="C97" s="116"/>
      <c r="D97" s="116"/>
      <c r="E97" s="116"/>
      <c r="F97" s="116"/>
      <c r="G97" s="118"/>
      <c r="H97" s="119"/>
      <c r="I97" s="119"/>
      <c r="J97" s="119"/>
      <c r="K97" s="116"/>
      <c r="L97" s="116"/>
      <c r="M97" s="116"/>
      <c r="N97" s="116"/>
      <c r="O97" s="116"/>
      <c r="P97" s="118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spans="1:26" ht="17.25" customHeight="1">
      <c r="A98" s="3"/>
      <c r="B98" s="116"/>
      <c r="C98" s="116"/>
      <c r="D98" s="116"/>
      <c r="E98" s="116"/>
      <c r="F98" s="116"/>
      <c r="G98" s="118"/>
      <c r="H98" s="119"/>
      <c r="I98" s="119"/>
      <c r="J98" s="119"/>
      <c r="K98" s="116"/>
      <c r="L98" s="116"/>
      <c r="M98" s="116"/>
      <c r="N98" s="116"/>
      <c r="O98" s="116"/>
      <c r="P98" s="118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spans="1:26" ht="17.25" customHeight="1">
      <c r="A99" s="3"/>
      <c r="B99" s="116"/>
      <c r="C99" s="116"/>
      <c r="D99" s="116"/>
      <c r="E99" s="116"/>
      <c r="F99" s="116"/>
      <c r="G99" s="118"/>
      <c r="H99" s="119"/>
      <c r="I99" s="119"/>
      <c r="J99" s="119"/>
      <c r="K99" s="116"/>
      <c r="L99" s="116"/>
      <c r="M99" s="116"/>
      <c r="N99" s="116"/>
      <c r="O99" s="116"/>
      <c r="P99" s="118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spans="1:26" ht="17.25" customHeight="1">
      <c r="A100" s="3"/>
      <c r="B100" s="116"/>
      <c r="C100" s="116"/>
      <c r="D100" s="116"/>
      <c r="E100" s="116"/>
      <c r="F100" s="116"/>
      <c r="G100" s="118"/>
      <c r="H100" s="119"/>
      <c r="I100" s="119"/>
      <c r="J100" s="119"/>
      <c r="K100" s="116"/>
      <c r="L100" s="116"/>
      <c r="M100" s="116"/>
      <c r="N100" s="116"/>
      <c r="O100" s="116"/>
      <c r="P100" s="118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spans="1:26" ht="17.25" customHeight="1">
      <c r="A101" s="3"/>
      <c r="B101" s="116"/>
      <c r="C101" s="116"/>
      <c r="D101" s="116"/>
      <c r="E101" s="116"/>
      <c r="F101" s="116"/>
      <c r="G101" s="118"/>
      <c r="H101" s="119"/>
      <c r="I101" s="119"/>
      <c r="J101" s="119"/>
      <c r="K101" s="116"/>
      <c r="L101" s="116"/>
      <c r="M101" s="116"/>
      <c r="N101" s="116"/>
      <c r="O101" s="116"/>
      <c r="P101" s="118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spans="1:26" ht="17.25" customHeight="1">
      <c r="A102" s="3"/>
      <c r="B102" s="116"/>
      <c r="C102" s="116"/>
      <c r="D102" s="116"/>
      <c r="E102" s="116"/>
      <c r="F102" s="116"/>
      <c r="G102" s="118"/>
      <c r="H102" s="119"/>
      <c r="I102" s="119"/>
      <c r="J102" s="119"/>
      <c r="K102" s="116"/>
      <c r="L102" s="116"/>
      <c r="M102" s="116"/>
      <c r="N102" s="116"/>
      <c r="O102" s="116"/>
      <c r="P102" s="118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spans="1:26" ht="17.25" customHeight="1">
      <c r="A103" s="3"/>
      <c r="B103" s="116"/>
      <c r="C103" s="116"/>
      <c r="D103" s="116"/>
      <c r="E103" s="116"/>
      <c r="F103" s="116"/>
      <c r="G103" s="118"/>
      <c r="H103" s="119"/>
      <c r="I103" s="119"/>
      <c r="J103" s="119"/>
      <c r="K103" s="116"/>
      <c r="L103" s="116"/>
      <c r="M103" s="116"/>
      <c r="N103" s="116"/>
      <c r="O103" s="116"/>
      <c r="P103" s="118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spans="1:26" ht="17.25" customHeight="1">
      <c r="A104" s="3"/>
      <c r="B104" s="116"/>
      <c r="C104" s="116"/>
      <c r="D104" s="116"/>
      <c r="E104" s="116"/>
      <c r="F104" s="116"/>
      <c r="G104" s="118"/>
      <c r="H104" s="119"/>
      <c r="I104" s="119"/>
      <c r="J104" s="119"/>
      <c r="K104" s="116"/>
      <c r="L104" s="116"/>
      <c r="M104" s="116"/>
      <c r="N104" s="116"/>
      <c r="O104" s="116"/>
      <c r="P104" s="118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spans="1:26" ht="17.25" customHeight="1">
      <c r="A105" s="3"/>
      <c r="B105" s="116"/>
      <c r="C105" s="116"/>
      <c r="D105" s="116"/>
      <c r="E105" s="116"/>
      <c r="F105" s="116"/>
      <c r="G105" s="118"/>
      <c r="H105" s="119"/>
      <c r="I105" s="119"/>
      <c r="J105" s="119"/>
      <c r="K105" s="116"/>
      <c r="L105" s="116"/>
      <c r="M105" s="116"/>
      <c r="N105" s="116"/>
      <c r="O105" s="116"/>
      <c r="P105" s="118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spans="1:26" ht="17.25" customHeight="1">
      <c r="A106" s="3"/>
      <c r="B106" s="116"/>
      <c r="C106" s="116"/>
      <c r="D106" s="116"/>
      <c r="E106" s="116"/>
      <c r="F106" s="116"/>
      <c r="G106" s="118"/>
      <c r="H106" s="119"/>
      <c r="I106" s="119"/>
      <c r="J106" s="119"/>
      <c r="K106" s="116"/>
      <c r="L106" s="116"/>
      <c r="M106" s="116"/>
      <c r="N106" s="116"/>
      <c r="O106" s="116"/>
      <c r="P106" s="118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spans="1:26" ht="17.25" customHeight="1">
      <c r="A107" s="3"/>
      <c r="B107" s="116"/>
      <c r="C107" s="116"/>
      <c r="D107" s="116"/>
      <c r="E107" s="116"/>
      <c r="F107" s="116"/>
      <c r="G107" s="118"/>
      <c r="H107" s="119"/>
      <c r="I107" s="119"/>
      <c r="J107" s="119"/>
      <c r="K107" s="116"/>
      <c r="L107" s="116"/>
      <c r="M107" s="116"/>
      <c r="N107" s="116"/>
      <c r="O107" s="116"/>
      <c r="P107" s="118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spans="1:26" ht="17.25" customHeight="1">
      <c r="A108" s="3"/>
      <c r="B108" s="116"/>
      <c r="C108" s="116"/>
      <c r="D108" s="116"/>
      <c r="E108" s="116"/>
      <c r="F108" s="116"/>
      <c r="G108" s="118"/>
      <c r="H108" s="119"/>
      <c r="I108" s="119"/>
      <c r="J108" s="119"/>
      <c r="K108" s="116"/>
      <c r="L108" s="116"/>
      <c r="M108" s="116"/>
      <c r="N108" s="116"/>
      <c r="O108" s="116"/>
      <c r="P108" s="118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spans="1:26" ht="17.25" customHeight="1">
      <c r="A109" s="3"/>
      <c r="B109" s="116"/>
      <c r="C109" s="116"/>
      <c r="D109" s="116"/>
      <c r="E109" s="116"/>
      <c r="F109" s="116"/>
      <c r="G109" s="118"/>
      <c r="H109" s="119"/>
      <c r="I109" s="119"/>
      <c r="J109" s="119"/>
      <c r="K109" s="116"/>
      <c r="L109" s="116"/>
      <c r="M109" s="116"/>
      <c r="N109" s="116"/>
      <c r="O109" s="116"/>
      <c r="P109" s="118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spans="1:26" ht="17.25" customHeight="1">
      <c r="A110" s="3"/>
      <c r="B110" s="116"/>
      <c r="C110" s="116"/>
      <c r="D110" s="116"/>
      <c r="E110" s="116"/>
      <c r="F110" s="116"/>
      <c r="G110" s="118"/>
      <c r="H110" s="119"/>
      <c r="I110" s="119"/>
      <c r="J110" s="119"/>
      <c r="K110" s="116"/>
      <c r="L110" s="116"/>
      <c r="M110" s="116"/>
      <c r="N110" s="116"/>
      <c r="O110" s="116"/>
      <c r="P110" s="118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spans="1:26" ht="17.25" customHeight="1">
      <c r="A111" s="3"/>
      <c r="B111" s="116"/>
      <c r="C111" s="116"/>
      <c r="D111" s="116"/>
      <c r="E111" s="116"/>
      <c r="F111" s="116"/>
      <c r="G111" s="118"/>
      <c r="H111" s="119"/>
      <c r="I111" s="119"/>
      <c r="J111" s="119"/>
      <c r="K111" s="116"/>
      <c r="L111" s="116"/>
      <c r="M111" s="116"/>
      <c r="N111" s="116"/>
      <c r="O111" s="116"/>
      <c r="P111" s="118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spans="1:26" ht="17.25" customHeight="1">
      <c r="A112" s="3"/>
      <c r="B112" s="116"/>
      <c r="C112" s="116"/>
      <c r="D112" s="116"/>
      <c r="E112" s="116"/>
      <c r="F112" s="116"/>
      <c r="G112" s="118"/>
      <c r="H112" s="119"/>
      <c r="I112" s="119"/>
      <c r="J112" s="119"/>
      <c r="K112" s="116"/>
      <c r="L112" s="116"/>
      <c r="M112" s="116"/>
      <c r="N112" s="116"/>
      <c r="O112" s="116"/>
      <c r="P112" s="118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spans="1:26" ht="17.25" customHeight="1">
      <c r="A113" s="3"/>
      <c r="B113" s="116"/>
      <c r="C113" s="116"/>
      <c r="D113" s="116"/>
      <c r="E113" s="116"/>
      <c r="F113" s="116"/>
      <c r="G113" s="118"/>
      <c r="H113" s="119"/>
      <c r="I113" s="119"/>
      <c r="J113" s="119"/>
      <c r="K113" s="116"/>
      <c r="L113" s="116"/>
      <c r="M113" s="116"/>
      <c r="N113" s="116"/>
      <c r="O113" s="116"/>
      <c r="P113" s="118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spans="1:26" ht="17.25" customHeight="1">
      <c r="A114" s="3"/>
      <c r="B114" s="116"/>
      <c r="C114" s="116"/>
      <c r="D114" s="116"/>
      <c r="E114" s="116"/>
      <c r="F114" s="116"/>
      <c r="G114" s="118"/>
      <c r="H114" s="119"/>
      <c r="I114" s="119"/>
      <c r="J114" s="119"/>
      <c r="K114" s="116"/>
      <c r="L114" s="116"/>
      <c r="M114" s="116"/>
      <c r="N114" s="116"/>
      <c r="O114" s="116"/>
      <c r="P114" s="118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spans="1:26" ht="17.25" customHeight="1">
      <c r="A115" s="3"/>
      <c r="B115" s="116"/>
      <c r="C115" s="116"/>
      <c r="D115" s="116"/>
      <c r="E115" s="116"/>
      <c r="F115" s="116"/>
      <c r="G115" s="118"/>
      <c r="H115" s="119"/>
      <c r="I115" s="119"/>
      <c r="J115" s="119"/>
      <c r="K115" s="116"/>
      <c r="L115" s="116"/>
      <c r="M115" s="116"/>
      <c r="N115" s="116"/>
      <c r="O115" s="116"/>
      <c r="P115" s="118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spans="1:26" ht="17.25" customHeight="1">
      <c r="A116" s="3"/>
      <c r="B116" s="116"/>
      <c r="C116" s="116"/>
      <c r="D116" s="116"/>
      <c r="E116" s="116"/>
      <c r="F116" s="116"/>
      <c r="G116" s="118"/>
      <c r="H116" s="119"/>
      <c r="I116" s="119"/>
      <c r="J116" s="119"/>
      <c r="K116" s="116"/>
      <c r="L116" s="116"/>
      <c r="M116" s="116"/>
      <c r="N116" s="116"/>
      <c r="O116" s="116"/>
      <c r="P116" s="118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spans="1:26" ht="17.25" customHeight="1">
      <c r="A117" s="3"/>
      <c r="B117" s="116"/>
      <c r="C117" s="116"/>
      <c r="D117" s="116"/>
      <c r="E117" s="116"/>
      <c r="F117" s="116"/>
      <c r="G117" s="118"/>
      <c r="H117" s="119"/>
      <c r="I117" s="119"/>
      <c r="J117" s="119"/>
      <c r="K117" s="116"/>
      <c r="L117" s="116"/>
      <c r="M117" s="116"/>
      <c r="N117" s="116"/>
      <c r="O117" s="116"/>
      <c r="P117" s="118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spans="1:26" ht="17.25" customHeight="1">
      <c r="A118" s="3"/>
      <c r="B118" s="116"/>
      <c r="C118" s="116"/>
      <c r="D118" s="116"/>
      <c r="E118" s="116"/>
      <c r="F118" s="116"/>
      <c r="G118" s="118"/>
      <c r="H118" s="119"/>
      <c r="I118" s="119"/>
      <c r="J118" s="119"/>
      <c r="K118" s="116"/>
      <c r="L118" s="116"/>
      <c r="M118" s="116"/>
      <c r="N118" s="116"/>
      <c r="O118" s="116"/>
      <c r="P118" s="118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spans="1:26" ht="17.25" customHeight="1">
      <c r="A119" s="3"/>
      <c r="B119" s="116"/>
      <c r="C119" s="116"/>
      <c r="D119" s="116"/>
      <c r="E119" s="116"/>
      <c r="F119" s="116"/>
      <c r="G119" s="118"/>
      <c r="H119" s="119"/>
      <c r="I119" s="119"/>
      <c r="J119" s="119"/>
      <c r="K119" s="116"/>
      <c r="L119" s="116"/>
      <c r="M119" s="116"/>
      <c r="N119" s="116"/>
      <c r="O119" s="116"/>
      <c r="P119" s="118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spans="1:26" ht="17.25" customHeight="1">
      <c r="A120" s="3"/>
      <c r="B120" s="116"/>
      <c r="C120" s="116"/>
      <c r="D120" s="116"/>
      <c r="E120" s="116"/>
      <c r="F120" s="116"/>
      <c r="G120" s="118"/>
      <c r="H120" s="119"/>
      <c r="I120" s="119"/>
      <c r="J120" s="119"/>
      <c r="K120" s="116"/>
      <c r="L120" s="116"/>
      <c r="M120" s="116"/>
      <c r="N120" s="116"/>
      <c r="O120" s="116"/>
      <c r="P120" s="118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spans="1:26" ht="17.25" customHeight="1">
      <c r="A121" s="3"/>
      <c r="B121" s="116"/>
      <c r="C121" s="116"/>
      <c r="D121" s="116"/>
      <c r="E121" s="116"/>
      <c r="F121" s="116"/>
      <c r="G121" s="118"/>
      <c r="H121" s="119"/>
      <c r="I121" s="119"/>
      <c r="J121" s="119"/>
      <c r="K121" s="116"/>
      <c r="L121" s="116"/>
      <c r="M121" s="116"/>
      <c r="N121" s="116"/>
      <c r="O121" s="116"/>
      <c r="P121" s="118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spans="1:26" ht="17.25" customHeight="1">
      <c r="A122" s="3"/>
      <c r="B122" s="116"/>
      <c r="C122" s="116"/>
      <c r="D122" s="116"/>
      <c r="E122" s="116"/>
      <c r="F122" s="116"/>
      <c r="G122" s="118"/>
      <c r="H122" s="119"/>
      <c r="I122" s="119"/>
      <c r="J122" s="119"/>
      <c r="K122" s="116"/>
      <c r="L122" s="116"/>
      <c r="M122" s="116"/>
      <c r="N122" s="116"/>
      <c r="O122" s="116"/>
      <c r="P122" s="118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spans="1:26" ht="17.25" customHeight="1">
      <c r="A123" s="3"/>
      <c r="B123" s="116"/>
      <c r="C123" s="116"/>
      <c r="D123" s="116"/>
      <c r="E123" s="116"/>
      <c r="F123" s="116"/>
      <c r="G123" s="118"/>
      <c r="H123" s="119"/>
      <c r="I123" s="119"/>
      <c r="J123" s="119"/>
      <c r="K123" s="116"/>
      <c r="L123" s="116"/>
      <c r="M123" s="116"/>
      <c r="N123" s="116"/>
      <c r="O123" s="116"/>
      <c r="P123" s="118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spans="1:26" ht="17.25" customHeight="1">
      <c r="A124" s="3"/>
      <c r="B124" s="116"/>
      <c r="C124" s="116"/>
      <c r="D124" s="116"/>
      <c r="E124" s="116"/>
      <c r="F124" s="116"/>
      <c r="G124" s="118"/>
      <c r="H124" s="119"/>
      <c r="I124" s="119"/>
      <c r="J124" s="119"/>
      <c r="K124" s="116"/>
      <c r="L124" s="116"/>
      <c r="M124" s="116"/>
      <c r="N124" s="116"/>
      <c r="O124" s="116"/>
      <c r="P124" s="118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spans="1:26" ht="17.25" customHeight="1">
      <c r="A125" s="3"/>
      <c r="B125" s="116"/>
      <c r="C125" s="116"/>
      <c r="D125" s="116"/>
      <c r="E125" s="116"/>
      <c r="F125" s="116"/>
      <c r="G125" s="118"/>
      <c r="H125" s="119"/>
      <c r="I125" s="119"/>
      <c r="J125" s="119"/>
      <c r="K125" s="116"/>
      <c r="L125" s="116"/>
      <c r="M125" s="116"/>
      <c r="N125" s="116"/>
      <c r="O125" s="116"/>
      <c r="P125" s="118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spans="1:26" ht="17.25" customHeight="1">
      <c r="A126" s="3"/>
      <c r="B126" s="116"/>
      <c r="C126" s="116"/>
      <c r="D126" s="116"/>
      <c r="E126" s="116"/>
      <c r="F126" s="116"/>
      <c r="G126" s="118"/>
      <c r="H126" s="119"/>
      <c r="I126" s="119"/>
      <c r="J126" s="119"/>
      <c r="K126" s="116"/>
      <c r="L126" s="116"/>
      <c r="M126" s="116"/>
      <c r="N126" s="116"/>
      <c r="O126" s="116"/>
      <c r="P126" s="118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spans="1:26" ht="17.25" customHeight="1">
      <c r="A127" s="3"/>
      <c r="B127" s="116"/>
      <c r="C127" s="116"/>
      <c r="D127" s="116"/>
      <c r="E127" s="116"/>
      <c r="F127" s="116"/>
      <c r="G127" s="118"/>
      <c r="H127" s="119"/>
      <c r="I127" s="119"/>
      <c r="J127" s="119"/>
      <c r="K127" s="116"/>
      <c r="L127" s="116"/>
      <c r="M127" s="116"/>
      <c r="N127" s="116"/>
      <c r="O127" s="116"/>
      <c r="P127" s="118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spans="1:26" ht="17.25" customHeight="1">
      <c r="A128" s="3"/>
      <c r="B128" s="116"/>
      <c r="C128" s="116"/>
      <c r="D128" s="116"/>
      <c r="E128" s="116"/>
      <c r="F128" s="116"/>
      <c r="G128" s="118"/>
      <c r="H128" s="119"/>
      <c r="I128" s="119"/>
      <c r="J128" s="119"/>
      <c r="K128" s="116"/>
      <c r="L128" s="116"/>
      <c r="M128" s="116"/>
      <c r="N128" s="116"/>
      <c r="O128" s="116"/>
      <c r="P128" s="118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spans="1:26" ht="17.25" customHeight="1">
      <c r="A129" s="3"/>
      <c r="B129" s="116"/>
      <c r="C129" s="116"/>
      <c r="D129" s="116"/>
      <c r="E129" s="116"/>
      <c r="F129" s="116"/>
      <c r="G129" s="118"/>
      <c r="H129" s="119"/>
      <c r="I129" s="119"/>
      <c r="J129" s="119"/>
      <c r="K129" s="116"/>
      <c r="L129" s="116"/>
      <c r="M129" s="116"/>
      <c r="N129" s="116"/>
      <c r="O129" s="116"/>
      <c r="P129" s="118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spans="1:26" ht="17.25" customHeight="1">
      <c r="A130" s="3"/>
      <c r="B130" s="116"/>
      <c r="C130" s="116"/>
      <c r="D130" s="116"/>
      <c r="E130" s="116"/>
      <c r="F130" s="116"/>
      <c r="G130" s="118"/>
      <c r="H130" s="119"/>
      <c r="I130" s="119"/>
      <c r="J130" s="119"/>
      <c r="K130" s="116"/>
      <c r="L130" s="116"/>
      <c r="M130" s="116"/>
      <c r="N130" s="116"/>
      <c r="O130" s="116"/>
      <c r="P130" s="118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spans="1:26" ht="17.25" customHeight="1">
      <c r="A131" s="3"/>
      <c r="B131" s="116"/>
      <c r="C131" s="116"/>
      <c r="D131" s="116"/>
      <c r="E131" s="116"/>
      <c r="F131" s="116"/>
      <c r="G131" s="118"/>
      <c r="H131" s="119"/>
      <c r="I131" s="119"/>
      <c r="J131" s="119"/>
      <c r="K131" s="116"/>
      <c r="L131" s="116"/>
      <c r="M131" s="116"/>
      <c r="N131" s="116"/>
      <c r="O131" s="116"/>
      <c r="P131" s="118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spans="1:26" ht="17.25" customHeight="1">
      <c r="A132" s="3"/>
      <c r="B132" s="116"/>
      <c r="C132" s="116"/>
      <c r="D132" s="116"/>
      <c r="E132" s="116"/>
      <c r="F132" s="116"/>
      <c r="G132" s="118"/>
      <c r="H132" s="119"/>
      <c r="I132" s="119"/>
      <c r="J132" s="119"/>
      <c r="K132" s="116"/>
      <c r="L132" s="116"/>
      <c r="M132" s="116"/>
      <c r="N132" s="116"/>
      <c r="O132" s="116"/>
      <c r="P132" s="118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spans="1:26" ht="17.25" customHeight="1">
      <c r="A133" s="3"/>
      <c r="B133" s="116"/>
      <c r="C133" s="116"/>
      <c r="D133" s="116"/>
      <c r="E133" s="116"/>
      <c r="F133" s="116"/>
      <c r="G133" s="118"/>
      <c r="H133" s="119"/>
      <c r="I133" s="119"/>
      <c r="J133" s="119"/>
      <c r="K133" s="116"/>
      <c r="L133" s="116"/>
      <c r="M133" s="116"/>
      <c r="N133" s="116"/>
      <c r="O133" s="116"/>
      <c r="P133" s="118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spans="1:26" ht="17.25" customHeight="1">
      <c r="A134" s="3"/>
      <c r="B134" s="116"/>
      <c r="C134" s="116"/>
      <c r="D134" s="116"/>
      <c r="E134" s="116"/>
      <c r="F134" s="116"/>
      <c r="G134" s="118"/>
      <c r="H134" s="119"/>
      <c r="I134" s="119"/>
      <c r="J134" s="119"/>
      <c r="K134" s="116"/>
      <c r="L134" s="116"/>
      <c r="M134" s="116"/>
      <c r="N134" s="116"/>
      <c r="O134" s="116"/>
      <c r="P134" s="118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spans="1:26" ht="17.25" customHeight="1">
      <c r="A135" s="3"/>
      <c r="B135" s="116"/>
      <c r="C135" s="116"/>
      <c r="D135" s="116"/>
      <c r="E135" s="116"/>
      <c r="F135" s="116"/>
      <c r="G135" s="118"/>
      <c r="H135" s="119"/>
      <c r="I135" s="119"/>
      <c r="J135" s="119"/>
      <c r="K135" s="116"/>
      <c r="L135" s="116"/>
      <c r="M135" s="116"/>
      <c r="N135" s="116"/>
      <c r="O135" s="116"/>
      <c r="P135" s="118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spans="1:26" ht="17.25" customHeight="1">
      <c r="A136" s="3"/>
      <c r="B136" s="116"/>
      <c r="C136" s="116"/>
      <c r="D136" s="116"/>
      <c r="E136" s="116"/>
      <c r="F136" s="116"/>
      <c r="G136" s="118"/>
      <c r="H136" s="119"/>
      <c r="I136" s="119"/>
      <c r="J136" s="119"/>
      <c r="K136" s="116"/>
      <c r="L136" s="116"/>
      <c r="M136" s="116"/>
      <c r="N136" s="116"/>
      <c r="O136" s="116"/>
      <c r="P136" s="118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spans="1:26" ht="17.25" customHeight="1">
      <c r="A137" s="3"/>
      <c r="B137" s="116"/>
      <c r="C137" s="116"/>
      <c r="D137" s="116"/>
      <c r="E137" s="116"/>
      <c r="F137" s="116"/>
      <c r="G137" s="118"/>
      <c r="H137" s="119"/>
      <c r="I137" s="119"/>
      <c r="J137" s="119"/>
      <c r="K137" s="116"/>
      <c r="L137" s="116"/>
      <c r="M137" s="116"/>
      <c r="N137" s="116"/>
      <c r="O137" s="116"/>
      <c r="P137" s="118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spans="1:26" ht="17.25" customHeight="1">
      <c r="A138" s="3"/>
      <c r="B138" s="116"/>
      <c r="C138" s="116"/>
      <c r="D138" s="116"/>
      <c r="E138" s="116"/>
      <c r="F138" s="116"/>
      <c r="G138" s="118"/>
      <c r="H138" s="119"/>
      <c r="I138" s="119"/>
      <c r="J138" s="119"/>
      <c r="K138" s="116"/>
      <c r="L138" s="116"/>
      <c r="M138" s="116"/>
      <c r="N138" s="116"/>
      <c r="O138" s="116"/>
      <c r="P138" s="118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spans="1:26" ht="17.25" customHeight="1">
      <c r="A139" s="3"/>
      <c r="B139" s="116"/>
      <c r="C139" s="116"/>
      <c r="D139" s="116"/>
      <c r="E139" s="116"/>
      <c r="F139" s="116"/>
      <c r="G139" s="118"/>
      <c r="H139" s="119"/>
      <c r="I139" s="119"/>
      <c r="J139" s="119"/>
      <c r="K139" s="116"/>
      <c r="L139" s="116"/>
      <c r="M139" s="116"/>
      <c r="N139" s="116"/>
      <c r="O139" s="116"/>
      <c r="P139" s="118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spans="1:26" ht="17.25" customHeight="1">
      <c r="A140" s="3"/>
      <c r="B140" s="116"/>
      <c r="C140" s="116"/>
      <c r="D140" s="116"/>
      <c r="E140" s="116"/>
      <c r="F140" s="116"/>
      <c r="G140" s="118"/>
      <c r="H140" s="119"/>
      <c r="I140" s="119"/>
      <c r="J140" s="119"/>
      <c r="K140" s="116"/>
      <c r="L140" s="116"/>
      <c r="M140" s="116"/>
      <c r="N140" s="116"/>
      <c r="O140" s="116"/>
      <c r="P140" s="118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spans="1:26" ht="17.25" customHeight="1">
      <c r="A141" s="3"/>
      <c r="B141" s="116"/>
      <c r="C141" s="116"/>
      <c r="D141" s="116"/>
      <c r="E141" s="116"/>
      <c r="F141" s="116"/>
      <c r="G141" s="118"/>
      <c r="H141" s="119"/>
      <c r="I141" s="119"/>
      <c r="J141" s="119"/>
      <c r="K141" s="116"/>
      <c r="L141" s="116"/>
      <c r="M141" s="116"/>
      <c r="N141" s="116"/>
      <c r="O141" s="116"/>
      <c r="P141" s="118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spans="1:26" ht="17.25" customHeight="1">
      <c r="A142" s="3"/>
      <c r="B142" s="116"/>
      <c r="C142" s="116"/>
      <c r="D142" s="116"/>
      <c r="E142" s="116"/>
      <c r="F142" s="116"/>
      <c r="G142" s="118"/>
      <c r="H142" s="119"/>
      <c r="I142" s="119"/>
      <c r="J142" s="119"/>
      <c r="K142" s="116"/>
      <c r="L142" s="116"/>
      <c r="M142" s="116"/>
      <c r="N142" s="116"/>
      <c r="O142" s="116"/>
      <c r="P142" s="118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spans="1:26" ht="17.25" customHeight="1">
      <c r="A143" s="3"/>
      <c r="B143" s="116"/>
      <c r="C143" s="116"/>
      <c r="D143" s="116"/>
      <c r="E143" s="116"/>
      <c r="F143" s="116"/>
      <c r="G143" s="118"/>
      <c r="H143" s="119"/>
      <c r="I143" s="119"/>
      <c r="J143" s="119"/>
      <c r="K143" s="116"/>
      <c r="L143" s="116"/>
      <c r="M143" s="116"/>
      <c r="N143" s="116"/>
      <c r="O143" s="116"/>
      <c r="P143" s="118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spans="1:26" ht="17.25" customHeight="1">
      <c r="A144" s="3"/>
      <c r="B144" s="116"/>
      <c r="C144" s="116"/>
      <c r="D144" s="116"/>
      <c r="E144" s="116"/>
      <c r="F144" s="116"/>
      <c r="G144" s="118"/>
      <c r="H144" s="119"/>
      <c r="I144" s="119"/>
      <c r="J144" s="119"/>
      <c r="K144" s="116"/>
      <c r="L144" s="116"/>
      <c r="M144" s="116"/>
      <c r="N144" s="116"/>
      <c r="O144" s="116"/>
      <c r="P144" s="118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spans="1:26" ht="17.25" customHeight="1">
      <c r="A145" s="3"/>
      <c r="B145" s="116"/>
      <c r="C145" s="116"/>
      <c r="D145" s="116"/>
      <c r="E145" s="116"/>
      <c r="F145" s="116"/>
      <c r="G145" s="118"/>
      <c r="H145" s="119"/>
      <c r="I145" s="119"/>
      <c r="J145" s="119"/>
      <c r="K145" s="116"/>
      <c r="L145" s="116"/>
      <c r="M145" s="116"/>
      <c r="N145" s="116"/>
      <c r="O145" s="116"/>
      <c r="P145" s="118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spans="1:26" ht="17.25" customHeight="1">
      <c r="A146" s="3"/>
      <c r="B146" s="116"/>
      <c r="C146" s="116"/>
      <c r="D146" s="116"/>
      <c r="E146" s="116"/>
      <c r="F146" s="116"/>
      <c r="G146" s="118"/>
      <c r="H146" s="119"/>
      <c r="I146" s="119"/>
      <c r="J146" s="119"/>
      <c r="K146" s="116"/>
      <c r="L146" s="116"/>
      <c r="M146" s="116"/>
      <c r="N146" s="116"/>
      <c r="O146" s="116"/>
      <c r="P146" s="118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spans="1:26" ht="17.25" customHeight="1">
      <c r="A147" s="3"/>
      <c r="B147" s="116"/>
      <c r="C147" s="116"/>
      <c r="D147" s="116"/>
      <c r="E147" s="116"/>
      <c r="F147" s="116"/>
      <c r="G147" s="118"/>
      <c r="H147" s="119"/>
      <c r="I147" s="119"/>
      <c r="J147" s="119"/>
      <c r="K147" s="116"/>
      <c r="L147" s="116"/>
      <c r="M147" s="116"/>
      <c r="N147" s="116"/>
      <c r="O147" s="116"/>
      <c r="P147" s="118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spans="1:26" ht="17.25" customHeight="1">
      <c r="A148" s="3"/>
      <c r="B148" s="116"/>
      <c r="C148" s="116"/>
      <c r="D148" s="116"/>
      <c r="E148" s="116"/>
      <c r="F148" s="116"/>
      <c r="G148" s="118"/>
      <c r="H148" s="119"/>
      <c r="I148" s="119"/>
      <c r="J148" s="119"/>
      <c r="K148" s="116"/>
      <c r="L148" s="116"/>
      <c r="M148" s="116"/>
      <c r="N148" s="116"/>
      <c r="O148" s="116"/>
      <c r="P148" s="118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spans="1:26" ht="17.25" customHeight="1">
      <c r="A149" s="3"/>
      <c r="B149" s="116"/>
      <c r="C149" s="116"/>
      <c r="D149" s="116"/>
      <c r="E149" s="116"/>
      <c r="F149" s="116"/>
      <c r="G149" s="118"/>
      <c r="H149" s="119"/>
      <c r="I149" s="119"/>
      <c r="J149" s="119"/>
      <c r="K149" s="116"/>
      <c r="L149" s="116"/>
      <c r="M149" s="116"/>
      <c r="N149" s="116"/>
      <c r="O149" s="116"/>
      <c r="P149" s="118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spans="1:26" ht="17.25" customHeight="1">
      <c r="A150" s="3"/>
      <c r="B150" s="116"/>
      <c r="C150" s="116"/>
      <c r="D150" s="116"/>
      <c r="E150" s="116"/>
      <c r="F150" s="116"/>
      <c r="G150" s="118"/>
      <c r="H150" s="119"/>
      <c r="I150" s="119"/>
      <c r="J150" s="119"/>
      <c r="K150" s="116"/>
      <c r="L150" s="116"/>
      <c r="M150" s="116"/>
      <c r="N150" s="116"/>
      <c r="O150" s="116"/>
      <c r="P150" s="118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spans="1:26" ht="17.25" customHeight="1">
      <c r="A151" s="3"/>
      <c r="B151" s="116"/>
      <c r="C151" s="116"/>
      <c r="D151" s="116"/>
      <c r="E151" s="116"/>
      <c r="F151" s="116"/>
      <c r="G151" s="118"/>
      <c r="H151" s="119"/>
      <c r="I151" s="119"/>
      <c r="J151" s="119"/>
      <c r="K151" s="116"/>
      <c r="L151" s="116"/>
      <c r="M151" s="116"/>
      <c r="N151" s="116"/>
      <c r="O151" s="116"/>
      <c r="P151" s="118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spans="1:26" ht="17.25" customHeight="1">
      <c r="A152" s="3"/>
      <c r="B152" s="116"/>
      <c r="C152" s="116"/>
      <c r="D152" s="116"/>
      <c r="E152" s="116"/>
      <c r="F152" s="116"/>
      <c r="G152" s="118"/>
      <c r="H152" s="119"/>
      <c r="I152" s="119"/>
      <c r="J152" s="119"/>
      <c r="K152" s="116"/>
      <c r="L152" s="116"/>
      <c r="M152" s="116"/>
      <c r="N152" s="116"/>
      <c r="O152" s="116"/>
      <c r="P152" s="118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spans="1:26" ht="17.25" customHeight="1">
      <c r="A153" s="3"/>
      <c r="B153" s="116"/>
      <c r="C153" s="116"/>
      <c r="D153" s="116"/>
      <c r="E153" s="116"/>
      <c r="F153" s="116"/>
      <c r="G153" s="118"/>
      <c r="H153" s="119"/>
      <c r="I153" s="119"/>
      <c r="J153" s="119"/>
      <c r="K153" s="116"/>
      <c r="L153" s="116"/>
      <c r="M153" s="116"/>
      <c r="N153" s="116"/>
      <c r="O153" s="116"/>
      <c r="P153" s="118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spans="1:26" ht="17.25" customHeight="1">
      <c r="A154" s="3"/>
      <c r="B154" s="116"/>
      <c r="C154" s="116"/>
      <c r="D154" s="116"/>
      <c r="E154" s="116"/>
      <c r="F154" s="116"/>
      <c r="G154" s="118"/>
      <c r="H154" s="119"/>
      <c r="I154" s="119"/>
      <c r="J154" s="119"/>
      <c r="K154" s="116"/>
      <c r="L154" s="116"/>
      <c r="M154" s="116"/>
      <c r="N154" s="116"/>
      <c r="O154" s="116"/>
      <c r="P154" s="118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spans="1:26" ht="17.25" customHeight="1">
      <c r="A155" s="3"/>
      <c r="B155" s="116"/>
      <c r="C155" s="116"/>
      <c r="D155" s="116"/>
      <c r="E155" s="116"/>
      <c r="F155" s="116"/>
      <c r="G155" s="118"/>
      <c r="H155" s="119"/>
      <c r="I155" s="119"/>
      <c r="J155" s="119"/>
      <c r="K155" s="116"/>
      <c r="L155" s="116"/>
      <c r="M155" s="116"/>
      <c r="N155" s="116"/>
      <c r="O155" s="116"/>
      <c r="P155" s="118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spans="1:26" ht="17.25" customHeight="1">
      <c r="A156" s="3"/>
      <c r="B156" s="116"/>
      <c r="C156" s="116"/>
      <c r="D156" s="116"/>
      <c r="E156" s="116"/>
      <c r="F156" s="116"/>
      <c r="G156" s="118"/>
      <c r="H156" s="119"/>
      <c r="I156" s="119"/>
      <c r="J156" s="119"/>
      <c r="K156" s="116"/>
      <c r="L156" s="116"/>
      <c r="M156" s="116"/>
      <c r="N156" s="116"/>
      <c r="O156" s="116"/>
      <c r="P156" s="118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spans="1:26" ht="17.25" customHeight="1">
      <c r="A157" s="3"/>
      <c r="B157" s="116"/>
      <c r="C157" s="116"/>
      <c r="D157" s="116"/>
      <c r="E157" s="116"/>
      <c r="F157" s="116"/>
      <c r="G157" s="118"/>
      <c r="H157" s="119"/>
      <c r="I157" s="119"/>
      <c r="J157" s="119"/>
      <c r="K157" s="116"/>
      <c r="L157" s="116"/>
      <c r="M157" s="116"/>
      <c r="N157" s="116"/>
      <c r="O157" s="116"/>
      <c r="P157" s="118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spans="1:26" ht="17.25" customHeight="1">
      <c r="A158" s="3"/>
      <c r="B158" s="116"/>
      <c r="C158" s="116"/>
      <c r="D158" s="116"/>
      <c r="E158" s="116"/>
      <c r="F158" s="116"/>
      <c r="G158" s="118"/>
      <c r="H158" s="119"/>
      <c r="I158" s="119"/>
      <c r="J158" s="119"/>
      <c r="K158" s="116"/>
      <c r="L158" s="116"/>
      <c r="M158" s="116"/>
      <c r="N158" s="116"/>
      <c r="O158" s="116"/>
      <c r="P158" s="118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spans="1:26" ht="17.25" customHeight="1">
      <c r="A159" s="3"/>
      <c r="B159" s="116"/>
      <c r="C159" s="116"/>
      <c r="D159" s="116"/>
      <c r="E159" s="116"/>
      <c r="F159" s="116"/>
      <c r="G159" s="118"/>
      <c r="H159" s="119"/>
      <c r="I159" s="119"/>
      <c r="J159" s="119"/>
      <c r="K159" s="116"/>
      <c r="L159" s="116"/>
      <c r="M159" s="116"/>
      <c r="N159" s="116"/>
      <c r="O159" s="116"/>
      <c r="P159" s="118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spans="1:26" ht="17.25" customHeight="1">
      <c r="A160" s="3"/>
      <c r="B160" s="116"/>
      <c r="C160" s="116"/>
      <c r="D160" s="116"/>
      <c r="E160" s="116"/>
      <c r="F160" s="116"/>
      <c r="G160" s="118"/>
      <c r="H160" s="119"/>
      <c r="I160" s="119"/>
      <c r="J160" s="119"/>
      <c r="K160" s="116"/>
      <c r="L160" s="116"/>
      <c r="M160" s="116"/>
      <c r="N160" s="116"/>
      <c r="O160" s="116"/>
      <c r="P160" s="118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spans="1:26" ht="17.25" customHeight="1">
      <c r="A161" s="3"/>
      <c r="B161" s="116"/>
      <c r="C161" s="116"/>
      <c r="D161" s="116"/>
      <c r="E161" s="116"/>
      <c r="F161" s="116"/>
      <c r="G161" s="118"/>
      <c r="H161" s="119"/>
      <c r="I161" s="119"/>
      <c r="J161" s="119"/>
      <c r="K161" s="116"/>
      <c r="L161" s="116"/>
      <c r="M161" s="116"/>
      <c r="N161" s="116"/>
      <c r="O161" s="116"/>
      <c r="P161" s="118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spans="1:26" ht="17.25" customHeight="1">
      <c r="A162" s="3"/>
      <c r="B162" s="116"/>
      <c r="C162" s="116"/>
      <c r="D162" s="116"/>
      <c r="E162" s="116"/>
      <c r="F162" s="116"/>
      <c r="G162" s="118"/>
      <c r="H162" s="119"/>
      <c r="I162" s="119"/>
      <c r="J162" s="119"/>
      <c r="K162" s="116"/>
      <c r="L162" s="116"/>
      <c r="M162" s="116"/>
      <c r="N162" s="116"/>
      <c r="O162" s="116"/>
      <c r="P162" s="118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spans="1:26" ht="17.25" customHeight="1">
      <c r="A163" s="3"/>
      <c r="B163" s="116"/>
      <c r="C163" s="116"/>
      <c r="D163" s="116"/>
      <c r="E163" s="116"/>
      <c r="F163" s="116"/>
      <c r="G163" s="118"/>
      <c r="H163" s="119"/>
      <c r="I163" s="119"/>
      <c r="J163" s="119"/>
      <c r="K163" s="116"/>
      <c r="L163" s="116"/>
      <c r="M163" s="116"/>
      <c r="N163" s="116"/>
      <c r="O163" s="116"/>
      <c r="P163" s="118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spans="1:26" ht="17.25" customHeight="1">
      <c r="A164" s="3"/>
      <c r="B164" s="116"/>
      <c r="C164" s="116"/>
      <c r="D164" s="116"/>
      <c r="E164" s="116"/>
      <c r="F164" s="116"/>
      <c r="G164" s="118"/>
      <c r="H164" s="119"/>
      <c r="I164" s="119"/>
      <c r="J164" s="119"/>
      <c r="K164" s="116"/>
      <c r="L164" s="116"/>
      <c r="M164" s="116"/>
      <c r="N164" s="116"/>
      <c r="O164" s="116"/>
      <c r="P164" s="118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spans="1:26" ht="17.25" customHeight="1">
      <c r="A165" s="3"/>
      <c r="B165" s="116"/>
      <c r="C165" s="116"/>
      <c r="D165" s="116"/>
      <c r="E165" s="116"/>
      <c r="F165" s="116"/>
      <c r="G165" s="118"/>
      <c r="H165" s="119"/>
      <c r="I165" s="119"/>
      <c r="J165" s="119"/>
      <c r="K165" s="116"/>
      <c r="L165" s="116"/>
      <c r="M165" s="116"/>
      <c r="N165" s="116"/>
      <c r="O165" s="116"/>
      <c r="P165" s="118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spans="1:26" ht="17.25" customHeight="1">
      <c r="A166" s="3"/>
      <c r="B166" s="116"/>
      <c r="C166" s="116"/>
      <c r="D166" s="116"/>
      <c r="E166" s="116"/>
      <c r="F166" s="116"/>
      <c r="G166" s="118"/>
      <c r="H166" s="119"/>
      <c r="I166" s="119"/>
      <c r="J166" s="119"/>
      <c r="K166" s="116"/>
      <c r="L166" s="116"/>
      <c r="M166" s="116"/>
      <c r="N166" s="116"/>
      <c r="O166" s="116"/>
      <c r="P166" s="118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spans="1:26" ht="17.25" customHeight="1">
      <c r="A167" s="3"/>
      <c r="B167" s="116"/>
      <c r="C167" s="116"/>
      <c r="D167" s="116"/>
      <c r="E167" s="116"/>
      <c r="F167" s="116"/>
      <c r="G167" s="118"/>
      <c r="H167" s="119"/>
      <c r="I167" s="119"/>
      <c r="J167" s="119"/>
      <c r="K167" s="116"/>
      <c r="L167" s="116"/>
      <c r="M167" s="116"/>
      <c r="N167" s="116"/>
      <c r="O167" s="116"/>
      <c r="P167" s="118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spans="1:26" ht="17.25" customHeight="1">
      <c r="A168" s="3"/>
      <c r="B168" s="116"/>
      <c r="C168" s="116"/>
      <c r="D168" s="116"/>
      <c r="E168" s="116"/>
      <c r="F168" s="116"/>
      <c r="G168" s="118"/>
      <c r="H168" s="119"/>
      <c r="I168" s="119"/>
      <c r="J168" s="119"/>
      <c r="K168" s="116"/>
      <c r="L168" s="116"/>
      <c r="M168" s="116"/>
      <c r="N168" s="116"/>
      <c r="O168" s="116"/>
      <c r="P168" s="118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spans="1:26" ht="17.25" customHeight="1">
      <c r="A169" s="3"/>
      <c r="B169" s="116"/>
      <c r="C169" s="116"/>
      <c r="D169" s="116"/>
      <c r="E169" s="116"/>
      <c r="F169" s="116"/>
      <c r="G169" s="118"/>
      <c r="H169" s="119"/>
      <c r="I169" s="119"/>
      <c r="J169" s="119"/>
      <c r="K169" s="116"/>
      <c r="L169" s="116"/>
      <c r="M169" s="116"/>
      <c r="N169" s="116"/>
      <c r="O169" s="116"/>
      <c r="P169" s="118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spans="1:26" ht="17.25" customHeight="1">
      <c r="A170" s="3"/>
      <c r="B170" s="116"/>
      <c r="C170" s="116"/>
      <c r="D170" s="116"/>
      <c r="E170" s="116"/>
      <c r="F170" s="116"/>
      <c r="G170" s="118"/>
      <c r="H170" s="119"/>
      <c r="I170" s="119"/>
      <c r="J170" s="119"/>
      <c r="K170" s="116"/>
      <c r="L170" s="116"/>
      <c r="M170" s="116"/>
      <c r="N170" s="116"/>
      <c r="O170" s="116"/>
      <c r="P170" s="118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spans="1:26" ht="17.25" customHeight="1">
      <c r="A171" s="3"/>
      <c r="B171" s="116"/>
      <c r="C171" s="116"/>
      <c r="D171" s="116"/>
      <c r="E171" s="116"/>
      <c r="F171" s="116"/>
      <c r="G171" s="118"/>
      <c r="H171" s="119"/>
      <c r="I171" s="119"/>
      <c r="J171" s="119"/>
      <c r="K171" s="116"/>
      <c r="L171" s="116"/>
      <c r="M171" s="116"/>
      <c r="N171" s="116"/>
      <c r="O171" s="116"/>
      <c r="P171" s="118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spans="1:26" ht="17.25" customHeight="1">
      <c r="A172" s="3"/>
      <c r="B172" s="116"/>
      <c r="C172" s="116"/>
      <c r="D172" s="116"/>
      <c r="E172" s="116"/>
      <c r="F172" s="116"/>
      <c r="G172" s="118"/>
      <c r="H172" s="119"/>
      <c r="I172" s="119"/>
      <c r="J172" s="119"/>
      <c r="K172" s="116"/>
      <c r="L172" s="116"/>
      <c r="M172" s="116"/>
      <c r="N172" s="116"/>
      <c r="O172" s="116"/>
      <c r="P172" s="118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spans="1:26" ht="17.25" customHeight="1">
      <c r="A173" s="3"/>
      <c r="B173" s="116"/>
      <c r="C173" s="116"/>
      <c r="D173" s="116"/>
      <c r="E173" s="116"/>
      <c r="F173" s="116"/>
      <c r="G173" s="118"/>
      <c r="H173" s="119"/>
      <c r="I173" s="119"/>
      <c r="J173" s="119"/>
      <c r="K173" s="116"/>
      <c r="L173" s="116"/>
      <c r="M173" s="116"/>
      <c r="N173" s="116"/>
      <c r="O173" s="116"/>
      <c r="P173" s="118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spans="1:26" ht="17.25" customHeight="1">
      <c r="A174" s="3"/>
      <c r="B174" s="116"/>
      <c r="C174" s="116"/>
      <c r="D174" s="116"/>
      <c r="E174" s="116"/>
      <c r="F174" s="116"/>
      <c r="G174" s="118"/>
      <c r="H174" s="119"/>
      <c r="I174" s="119"/>
      <c r="J174" s="119"/>
      <c r="K174" s="116"/>
      <c r="L174" s="116"/>
      <c r="M174" s="116"/>
      <c r="N174" s="116"/>
      <c r="O174" s="116"/>
      <c r="P174" s="118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spans="1:26" ht="17.25" customHeight="1">
      <c r="A175" s="3"/>
      <c r="B175" s="116"/>
      <c r="C175" s="116"/>
      <c r="D175" s="116"/>
      <c r="E175" s="116"/>
      <c r="F175" s="116"/>
      <c r="G175" s="118"/>
      <c r="H175" s="119"/>
      <c r="I175" s="119"/>
      <c r="J175" s="119"/>
      <c r="K175" s="116"/>
      <c r="L175" s="116"/>
      <c r="M175" s="116"/>
      <c r="N175" s="116"/>
      <c r="O175" s="116"/>
      <c r="P175" s="118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spans="1:26" ht="17.25" customHeight="1">
      <c r="A176" s="3"/>
      <c r="B176" s="116"/>
      <c r="C176" s="116"/>
      <c r="D176" s="116"/>
      <c r="E176" s="116"/>
      <c r="F176" s="116"/>
      <c r="G176" s="118"/>
      <c r="H176" s="119"/>
      <c r="I176" s="119"/>
      <c r="J176" s="119"/>
      <c r="K176" s="116"/>
      <c r="L176" s="116"/>
      <c r="M176" s="116"/>
      <c r="N176" s="116"/>
      <c r="O176" s="116"/>
      <c r="P176" s="118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spans="1:26" ht="17.25" customHeight="1">
      <c r="A177" s="3"/>
      <c r="B177" s="116"/>
      <c r="C177" s="116"/>
      <c r="D177" s="116"/>
      <c r="E177" s="116"/>
      <c r="F177" s="116"/>
      <c r="G177" s="118"/>
      <c r="H177" s="119"/>
      <c r="I177" s="119"/>
      <c r="J177" s="119"/>
      <c r="K177" s="116"/>
      <c r="L177" s="116"/>
      <c r="M177" s="116"/>
      <c r="N177" s="116"/>
      <c r="O177" s="116"/>
      <c r="P177" s="118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spans="1:26" ht="17.25" customHeight="1">
      <c r="A178" s="3"/>
      <c r="B178" s="116"/>
      <c r="C178" s="116"/>
      <c r="D178" s="116"/>
      <c r="E178" s="116"/>
      <c r="F178" s="116"/>
      <c r="G178" s="118"/>
      <c r="H178" s="119"/>
      <c r="I178" s="119"/>
      <c r="J178" s="119"/>
      <c r="K178" s="116"/>
      <c r="L178" s="116"/>
      <c r="M178" s="116"/>
      <c r="N178" s="116"/>
      <c r="O178" s="116"/>
      <c r="P178" s="118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spans="1:26" ht="17.25" customHeight="1">
      <c r="A179" s="3"/>
      <c r="B179" s="116"/>
      <c r="C179" s="116"/>
      <c r="D179" s="116"/>
      <c r="E179" s="116"/>
      <c r="F179" s="116"/>
      <c r="G179" s="118"/>
      <c r="H179" s="119"/>
      <c r="I179" s="119"/>
      <c r="J179" s="119"/>
      <c r="K179" s="116"/>
      <c r="L179" s="116"/>
      <c r="M179" s="116"/>
      <c r="N179" s="116"/>
      <c r="O179" s="116"/>
      <c r="P179" s="118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spans="1:26" ht="17.25" customHeight="1">
      <c r="A180" s="3"/>
      <c r="B180" s="116"/>
      <c r="C180" s="116"/>
      <c r="D180" s="116"/>
      <c r="E180" s="116"/>
      <c r="F180" s="116"/>
      <c r="G180" s="118"/>
      <c r="H180" s="119"/>
      <c r="I180" s="119"/>
      <c r="J180" s="119"/>
      <c r="K180" s="116"/>
      <c r="L180" s="116"/>
      <c r="M180" s="116"/>
      <c r="N180" s="116"/>
      <c r="O180" s="116"/>
      <c r="P180" s="118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spans="1:26" ht="17.25" customHeight="1">
      <c r="A181" s="3"/>
      <c r="B181" s="116"/>
      <c r="C181" s="116"/>
      <c r="D181" s="116"/>
      <c r="E181" s="116"/>
      <c r="F181" s="116"/>
      <c r="G181" s="118"/>
      <c r="H181" s="119"/>
      <c r="I181" s="119"/>
      <c r="J181" s="119"/>
      <c r="K181" s="116"/>
      <c r="L181" s="116"/>
      <c r="M181" s="116"/>
      <c r="N181" s="116"/>
      <c r="O181" s="116"/>
      <c r="P181" s="118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spans="1:26" ht="17.25" customHeight="1">
      <c r="A182" s="3"/>
      <c r="B182" s="116"/>
      <c r="C182" s="116"/>
      <c r="D182" s="116"/>
      <c r="E182" s="116"/>
      <c r="F182" s="116"/>
      <c r="G182" s="118"/>
      <c r="H182" s="119"/>
      <c r="I182" s="119"/>
      <c r="J182" s="119"/>
      <c r="K182" s="116"/>
      <c r="L182" s="116"/>
      <c r="M182" s="116"/>
      <c r="N182" s="116"/>
      <c r="O182" s="116"/>
      <c r="P182" s="118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spans="1:26" ht="17.25" customHeight="1">
      <c r="A183" s="3"/>
      <c r="B183" s="116"/>
      <c r="C183" s="116"/>
      <c r="D183" s="116"/>
      <c r="E183" s="116"/>
      <c r="F183" s="116"/>
      <c r="G183" s="118"/>
      <c r="H183" s="119"/>
      <c r="I183" s="119"/>
      <c r="J183" s="119"/>
      <c r="K183" s="116"/>
      <c r="L183" s="116"/>
      <c r="M183" s="116"/>
      <c r="N183" s="116"/>
      <c r="O183" s="116"/>
      <c r="P183" s="118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spans="1:26" ht="17.25" customHeight="1">
      <c r="A184" s="3"/>
      <c r="B184" s="116"/>
      <c r="C184" s="116"/>
      <c r="D184" s="116"/>
      <c r="E184" s="116"/>
      <c r="F184" s="116"/>
      <c r="G184" s="118"/>
      <c r="H184" s="119"/>
      <c r="I184" s="119"/>
      <c r="J184" s="119"/>
      <c r="K184" s="116"/>
      <c r="L184" s="116"/>
      <c r="M184" s="116"/>
      <c r="N184" s="116"/>
      <c r="O184" s="116"/>
      <c r="P184" s="118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spans="1:26" ht="17.25" customHeight="1">
      <c r="A185" s="3"/>
      <c r="B185" s="116"/>
      <c r="C185" s="116"/>
      <c r="D185" s="116"/>
      <c r="E185" s="116"/>
      <c r="F185" s="116"/>
      <c r="G185" s="118"/>
      <c r="H185" s="119"/>
      <c r="I185" s="119"/>
      <c r="J185" s="119"/>
      <c r="K185" s="116"/>
      <c r="L185" s="116"/>
      <c r="M185" s="116"/>
      <c r="N185" s="116"/>
      <c r="O185" s="116"/>
      <c r="P185" s="118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spans="1:26" ht="17.25" customHeight="1">
      <c r="A186" s="3"/>
      <c r="B186" s="116"/>
      <c r="C186" s="116"/>
      <c r="D186" s="116"/>
      <c r="E186" s="116"/>
      <c r="F186" s="116"/>
      <c r="G186" s="118"/>
      <c r="H186" s="119"/>
      <c r="I186" s="119"/>
      <c r="J186" s="119"/>
      <c r="K186" s="116"/>
      <c r="L186" s="116"/>
      <c r="M186" s="116"/>
      <c r="N186" s="116"/>
      <c r="O186" s="116"/>
      <c r="P186" s="118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spans="1:26" ht="17.25" customHeight="1">
      <c r="A187" s="3"/>
      <c r="B187" s="116"/>
      <c r="C187" s="116"/>
      <c r="D187" s="116"/>
      <c r="E187" s="116"/>
      <c r="F187" s="116"/>
      <c r="G187" s="118"/>
      <c r="H187" s="119"/>
      <c r="I187" s="119"/>
      <c r="J187" s="119"/>
      <c r="K187" s="116"/>
      <c r="L187" s="116"/>
      <c r="M187" s="116"/>
      <c r="N187" s="116"/>
      <c r="O187" s="116"/>
      <c r="P187" s="118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spans="1:26" ht="17.25" customHeight="1">
      <c r="A188" s="3"/>
      <c r="B188" s="116"/>
      <c r="C188" s="116"/>
      <c r="D188" s="116"/>
      <c r="E188" s="116"/>
      <c r="F188" s="116"/>
      <c r="G188" s="118"/>
      <c r="H188" s="119"/>
      <c r="I188" s="119"/>
      <c r="J188" s="119"/>
      <c r="K188" s="116"/>
      <c r="L188" s="116"/>
      <c r="M188" s="116"/>
      <c r="N188" s="116"/>
      <c r="O188" s="116"/>
      <c r="P188" s="118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spans="1:26" ht="17.25" customHeight="1">
      <c r="A189" s="3"/>
      <c r="B189" s="116"/>
      <c r="C189" s="116"/>
      <c r="D189" s="116"/>
      <c r="E189" s="116"/>
      <c r="F189" s="116"/>
      <c r="G189" s="118"/>
      <c r="H189" s="119"/>
      <c r="I189" s="119"/>
      <c r="J189" s="119"/>
      <c r="K189" s="116"/>
      <c r="L189" s="116"/>
      <c r="M189" s="116"/>
      <c r="N189" s="116"/>
      <c r="O189" s="116"/>
      <c r="P189" s="118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spans="1:26" ht="17.25" customHeight="1">
      <c r="A190" s="3"/>
      <c r="B190" s="116"/>
      <c r="C190" s="116"/>
      <c r="D190" s="116"/>
      <c r="E190" s="116"/>
      <c r="F190" s="116"/>
      <c r="G190" s="118"/>
      <c r="H190" s="119"/>
      <c r="I190" s="119"/>
      <c r="J190" s="119"/>
      <c r="K190" s="116"/>
      <c r="L190" s="116"/>
      <c r="M190" s="116"/>
      <c r="N190" s="116"/>
      <c r="O190" s="116"/>
      <c r="P190" s="118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spans="1:26" ht="17.25" customHeight="1">
      <c r="A191" s="3"/>
      <c r="B191" s="116"/>
      <c r="C191" s="116"/>
      <c r="D191" s="116"/>
      <c r="E191" s="116"/>
      <c r="F191" s="116"/>
      <c r="G191" s="118"/>
      <c r="H191" s="119"/>
      <c r="I191" s="119"/>
      <c r="J191" s="119"/>
      <c r="K191" s="116"/>
      <c r="L191" s="116"/>
      <c r="M191" s="116"/>
      <c r="N191" s="116"/>
      <c r="O191" s="116"/>
      <c r="P191" s="118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spans="1:26" ht="17.25" customHeight="1">
      <c r="A192" s="3"/>
      <c r="B192" s="116"/>
      <c r="C192" s="116"/>
      <c r="D192" s="116"/>
      <c r="E192" s="116"/>
      <c r="F192" s="116"/>
      <c r="G192" s="118"/>
      <c r="H192" s="119"/>
      <c r="I192" s="119"/>
      <c r="J192" s="119"/>
      <c r="K192" s="116"/>
      <c r="L192" s="116"/>
      <c r="M192" s="116"/>
      <c r="N192" s="116"/>
      <c r="O192" s="116"/>
      <c r="P192" s="118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spans="1:26" ht="17.25" customHeight="1">
      <c r="A193" s="3"/>
      <c r="B193" s="116"/>
      <c r="C193" s="116"/>
      <c r="D193" s="116"/>
      <c r="E193" s="116"/>
      <c r="F193" s="116"/>
      <c r="G193" s="118"/>
      <c r="H193" s="119"/>
      <c r="I193" s="119"/>
      <c r="J193" s="119"/>
      <c r="K193" s="116"/>
      <c r="L193" s="116"/>
      <c r="M193" s="116"/>
      <c r="N193" s="116"/>
      <c r="O193" s="116"/>
      <c r="P193" s="118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spans="1:26" ht="17.25" customHeight="1">
      <c r="A194" s="3"/>
      <c r="B194" s="116"/>
      <c r="C194" s="116"/>
      <c r="D194" s="116"/>
      <c r="E194" s="116"/>
      <c r="F194" s="116"/>
      <c r="G194" s="118"/>
      <c r="H194" s="119"/>
      <c r="I194" s="119"/>
      <c r="J194" s="119"/>
      <c r="K194" s="116"/>
      <c r="L194" s="116"/>
      <c r="M194" s="116"/>
      <c r="N194" s="116"/>
      <c r="O194" s="116"/>
      <c r="P194" s="118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spans="1:26" ht="17.25" customHeight="1">
      <c r="A195" s="3"/>
      <c r="B195" s="116"/>
      <c r="C195" s="116"/>
      <c r="D195" s="116"/>
      <c r="E195" s="116"/>
      <c r="F195" s="116"/>
      <c r="G195" s="118"/>
      <c r="H195" s="119"/>
      <c r="I195" s="119"/>
      <c r="J195" s="119"/>
      <c r="K195" s="116"/>
      <c r="L195" s="116"/>
      <c r="M195" s="116"/>
      <c r="N195" s="116"/>
      <c r="O195" s="116"/>
      <c r="P195" s="118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spans="1:26" ht="17.25" customHeight="1">
      <c r="A196" s="3"/>
      <c r="B196" s="116"/>
      <c r="C196" s="116"/>
      <c r="D196" s="116"/>
      <c r="E196" s="116"/>
      <c r="F196" s="116"/>
      <c r="G196" s="118"/>
      <c r="H196" s="119"/>
      <c r="I196" s="119"/>
      <c r="J196" s="119"/>
      <c r="K196" s="116"/>
      <c r="L196" s="116"/>
      <c r="M196" s="116"/>
      <c r="N196" s="116"/>
      <c r="O196" s="116"/>
      <c r="P196" s="118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spans="1:26" ht="17.25" customHeight="1">
      <c r="A197" s="3"/>
      <c r="B197" s="116"/>
      <c r="C197" s="116"/>
      <c r="D197" s="116"/>
      <c r="E197" s="116"/>
      <c r="F197" s="116"/>
      <c r="G197" s="118"/>
      <c r="H197" s="119"/>
      <c r="I197" s="119"/>
      <c r="J197" s="119"/>
      <c r="K197" s="116"/>
      <c r="L197" s="116"/>
      <c r="M197" s="116"/>
      <c r="N197" s="116"/>
      <c r="O197" s="116"/>
      <c r="P197" s="118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spans="1:26" ht="17.25" customHeight="1">
      <c r="A198" s="3"/>
      <c r="B198" s="116"/>
      <c r="C198" s="116"/>
      <c r="D198" s="116"/>
      <c r="E198" s="116"/>
      <c r="F198" s="116"/>
      <c r="G198" s="118"/>
      <c r="H198" s="119"/>
      <c r="I198" s="119"/>
      <c r="J198" s="119"/>
      <c r="K198" s="116"/>
      <c r="L198" s="116"/>
      <c r="M198" s="116"/>
      <c r="N198" s="116"/>
      <c r="O198" s="116"/>
      <c r="P198" s="118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spans="1:26" ht="17.25" customHeight="1">
      <c r="A199" s="3"/>
      <c r="B199" s="116"/>
      <c r="C199" s="116"/>
      <c r="D199" s="116"/>
      <c r="E199" s="116"/>
      <c r="F199" s="116"/>
      <c r="G199" s="118"/>
      <c r="H199" s="119"/>
      <c r="I199" s="119"/>
      <c r="J199" s="119"/>
      <c r="K199" s="116"/>
      <c r="L199" s="116"/>
      <c r="M199" s="116"/>
      <c r="N199" s="116"/>
      <c r="O199" s="116"/>
      <c r="P199" s="118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spans="1:26" ht="17.25" customHeight="1">
      <c r="A200" s="3"/>
      <c r="B200" s="116"/>
      <c r="C200" s="116"/>
      <c r="D200" s="116"/>
      <c r="E200" s="116"/>
      <c r="F200" s="116"/>
      <c r="G200" s="118"/>
      <c r="H200" s="119"/>
      <c r="I200" s="119"/>
      <c r="J200" s="119"/>
      <c r="K200" s="116"/>
      <c r="L200" s="116"/>
      <c r="M200" s="116"/>
      <c r="N200" s="116"/>
      <c r="O200" s="116"/>
      <c r="P200" s="118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spans="1:26" ht="17.25" customHeight="1">
      <c r="A201" s="3"/>
      <c r="B201" s="116"/>
      <c r="C201" s="116"/>
      <c r="D201" s="116"/>
      <c r="E201" s="116"/>
      <c r="F201" s="116"/>
      <c r="G201" s="118"/>
      <c r="H201" s="119"/>
      <c r="I201" s="119"/>
      <c r="J201" s="119"/>
      <c r="K201" s="116"/>
      <c r="L201" s="116"/>
      <c r="M201" s="116"/>
      <c r="N201" s="116"/>
      <c r="O201" s="116"/>
      <c r="P201" s="118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spans="1:26" ht="17.25" customHeight="1">
      <c r="A202" s="3"/>
      <c r="B202" s="116"/>
      <c r="C202" s="116"/>
      <c r="D202" s="116"/>
      <c r="E202" s="116"/>
      <c r="F202" s="116"/>
      <c r="G202" s="118"/>
      <c r="H202" s="119"/>
      <c r="I202" s="119"/>
      <c r="J202" s="119"/>
      <c r="K202" s="116"/>
      <c r="L202" s="116"/>
      <c r="M202" s="116"/>
      <c r="N202" s="116"/>
      <c r="O202" s="116"/>
      <c r="P202" s="118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spans="1:26" ht="17.25" customHeight="1">
      <c r="A203" s="3"/>
      <c r="B203" s="116"/>
      <c r="C203" s="116"/>
      <c r="D203" s="116"/>
      <c r="E203" s="116"/>
      <c r="F203" s="116"/>
      <c r="G203" s="118"/>
      <c r="H203" s="119"/>
      <c r="I203" s="119"/>
      <c r="J203" s="119"/>
      <c r="K203" s="116"/>
      <c r="L203" s="116"/>
      <c r="M203" s="116"/>
      <c r="N203" s="116"/>
      <c r="O203" s="116"/>
      <c r="P203" s="118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spans="1:26" ht="17.25" customHeight="1">
      <c r="A204" s="3"/>
      <c r="B204" s="116"/>
      <c r="C204" s="116"/>
      <c r="D204" s="116"/>
      <c r="E204" s="116"/>
      <c r="F204" s="116"/>
      <c r="G204" s="118"/>
      <c r="H204" s="119"/>
      <c r="I204" s="119"/>
      <c r="J204" s="119"/>
      <c r="K204" s="116"/>
      <c r="L204" s="116"/>
      <c r="M204" s="116"/>
      <c r="N204" s="116"/>
      <c r="O204" s="116"/>
      <c r="P204" s="118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spans="1:26" ht="17.25" customHeight="1">
      <c r="A205" s="3"/>
      <c r="B205" s="116"/>
      <c r="C205" s="116"/>
      <c r="D205" s="116"/>
      <c r="E205" s="116"/>
      <c r="F205" s="116"/>
      <c r="G205" s="118"/>
      <c r="H205" s="119"/>
      <c r="I205" s="119"/>
      <c r="J205" s="119"/>
      <c r="K205" s="116"/>
      <c r="L205" s="116"/>
      <c r="M205" s="116"/>
      <c r="N205" s="116"/>
      <c r="O205" s="116"/>
      <c r="P205" s="118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spans="1:26" ht="17.25" customHeight="1">
      <c r="A206" s="3"/>
      <c r="B206" s="116"/>
      <c r="C206" s="116"/>
      <c r="D206" s="116"/>
      <c r="E206" s="116"/>
      <c r="F206" s="116"/>
      <c r="G206" s="118"/>
      <c r="H206" s="119"/>
      <c r="I206" s="119"/>
      <c r="J206" s="119"/>
      <c r="K206" s="116"/>
      <c r="L206" s="116"/>
      <c r="M206" s="116"/>
      <c r="N206" s="116"/>
      <c r="O206" s="116"/>
      <c r="P206" s="118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spans="1:26" ht="17.25" customHeight="1">
      <c r="A207" s="3"/>
      <c r="B207" s="116"/>
      <c r="C207" s="116"/>
      <c r="D207" s="116"/>
      <c r="E207" s="116"/>
      <c r="F207" s="116"/>
      <c r="G207" s="118"/>
      <c r="H207" s="119"/>
      <c r="I207" s="119"/>
      <c r="J207" s="119"/>
      <c r="K207" s="116"/>
      <c r="L207" s="116"/>
      <c r="M207" s="116"/>
      <c r="N207" s="116"/>
      <c r="O207" s="116"/>
      <c r="P207" s="118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spans="1:26" ht="17.25" customHeight="1">
      <c r="A208" s="3"/>
      <c r="B208" s="116"/>
      <c r="C208" s="116"/>
      <c r="D208" s="116"/>
      <c r="E208" s="116"/>
      <c r="F208" s="116"/>
      <c r="G208" s="118"/>
      <c r="H208" s="119"/>
      <c r="I208" s="119"/>
      <c r="J208" s="119"/>
      <c r="K208" s="116"/>
      <c r="L208" s="116"/>
      <c r="M208" s="116"/>
      <c r="N208" s="116"/>
      <c r="O208" s="116"/>
      <c r="P208" s="118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spans="1:26" ht="17.25" customHeight="1">
      <c r="A209" s="3"/>
      <c r="B209" s="116"/>
      <c r="C209" s="116"/>
      <c r="D209" s="116"/>
      <c r="E209" s="116"/>
      <c r="F209" s="116"/>
      <c r="G209" s="118"/>
      <c r="H209" s="119"/>
      <c r="I209" s="119"/>
      <c r="J209" s="119"/>
      <c r="K209" s="116"/>
      <c r="L209" s="116"/>
      <c r="M209" s="116"/>
      <c r="N209" s="116"/>
      <c r="O209" s="116"/>
      <c r="P209" s="118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spans="1:26" ht="17.25" customHeight="1">
      <c r="A210" s="3"/>
      <c r="B210" s="116"/>
      <c r="C210" s="116"/>
      <c r="D210" s="116"/>
      <c r="E210" s="116"/>
      <c r="F210" s="116"/>
      <c r="G210" s="118"/>
      <c r="H210" s="119"/>
      <c r="I210" s="119"/>
      <c r="J210" s="119"/>
      <c r="K210" s="116"/>
      <c r="L210" s="116"/>
      <c r="M210" s="116"/>
      <c r="N210" s="116"/>
      <c r="O210" s="116"/>
      <c r="P210" s="118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spans="1:26" ht="17.25" customHeight="1">
      <c r="A211" s="3"/>
      <c r="B211" s="116"/>
      <c r="C211" s="116"/>
      <c r="D211" s="116"/>
      <c r="E211" s="116"/>
      <c r="F211" s="116"/>
      <c r="G211" s="118"/>
      <c r="H211" s="119"/>
      <c r="I211" s="119"/>
      <c r="J211" s="119"/>
      <c r="K211" s="116"/>
      <c r="L211" s="116"/>
      <c r="M211" s="116"/>
      <c r="N211" s="116"/>
      <c r="O211" s="116"/>
      <c r="P211" s="118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spans="1:26" ht="17.25" customHeight="1">
      <c r="A212" s="3"/>
      <c r="B212" s="116"/>
      <c r="C212" s="116"/>
      <c r="D212" s="116"/>
      <c r="E212" s="116"/>
      <c r="F212" s="116"/>
      <c r="G212" s="118"/>
      <c r="H212" s="119"/>
      <c r="I212" s="119"/>
      <c r="J212" s="119"/>
      <c r="K212" s="116"/>
      <c r="L212" s="116"/>
      <c r="M212" s="116"/>
      <c r="N212" s="116"/>
      <c r="O212" s="116"/>
      <c r="P212" s="118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spans="1:26" ht="17.25" customHeight="1">
      <c r="A213" s="3"/>
      <c r="B213" s="116"/>
      <c r="C213" s="116"/>
      <c r="D213" s="116"/>
      <c r="E213" s="116"/>
      <c r="F213" s="116"/>
      <c r="G213" s="118"/>
      <c r="H213" s="119"/>
      <c r="I213" s="119"/>
      <c r="J213" s="119"/>
      <c r="K213" s="116"/>
      <c r="L213" s="116"/>
      <c r="M213" s="116"/>
      <c r="N213" s="116"/>
      <c r="O213" s="116"/>
      <c r="P213" s="118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spans="1:26" ht="17.25" customHeight="1">
      <c r="A214" s="3"/>
      <c r="B214" s="116"/>
      <c r="C214" s="116"/>
      <c r="D214" s="116"/>
      <c r="E214" s="116"/>
      <c r="F214" s="116"/>
      <c r="G214" s="118"/>
      <c r="H214" s="119"/>
      <c r="I214" s="119"/>
      <c r="J214" s="119"/>
      <c r="K214" s="116"/>
      <c r="L214" s="116"/>
      <c r="M214" s="116"/>
      <c r="N214" s="116"/>
      <c r="O214" s="116"/>
      <c r="P214" s="118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spans="1:26" ht="17.25" customHeight="1">
      <c r="A215" s="3"/>
      <c r="B215" s="116"/>
      <c r="C215" s="116"/>
      <c r="D215" s="116"/>
      <c r="E215" s="116"/>
      <c r="F215" s="116"/>
      <c r="G215" s="118"/>
      <c r="H215" s="119"/>
      <c r="I215" s="119"/>
      <c r="J215" s="119"/>
      <c r="K215" s="116"/>
      <c r="L215" s="116"/>
      <c r="M215" s="116"/>
      <c r="N215" s="116"/>
      <c r="O215" s="116"/>
      <c r="P215" s="118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spans="1:26" ht="17.25" customHeight="1">
      <c r="A216" s="3"/>
      <c r="B216" s="116"/>
      <c r="C216" s="116"/>
      <c r="D216" s="116"/>
      <c r="E216" s="116"/>
      <c r="F216" s="116"/>
      <c r="G216" s="118"/>
      <c r="H216" s="119"/>
      <c r="I216" s="119"/>
      <c r="J216" s="119"/>
      <c r="K216" s="116"/>
      <c r="L216" s="116"/>
      <c r="M216" s="116"/>
      <c r="N216" s="116"/>
      <c r="O216" s="116"/>
      <c r="P216" s="118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spans="1:26" ht="17.25" customHeight="1">
      <c r="A217" s="3"/>
      <c r="B217" s="116"/>
      <c r="C217" s="116"/>
      <c r="D217" s="116"/>
      <c r="E217" s="116"/>
      <c r="F217" s="116"/>
      <c r="G217" s="118"/>
      <c r="H217" s="119"/>
      <c r="I217" s="119"/>
      <c r="J217" s="119"/>
      <c r="K217" s="116"/>
      <c r="L217" s="116"/>
      <c r="M217" s="116"/>
      <c r="N217" s="116"/>
      <c r="O217" s="116"/>
      <c r="P217" s="118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spans="1:26" ht="17.25" customHeight="1">
      <c r="A218" s="3"/>
      <c r="B218" s="116"/>
      <c r="C218" s="116"/>
      <c r="D218" s="116"/>
      <c r="E218" s="116"/>
      <c r="F218" s="116"/>
      <c r="G218" s="118"/>
      <c r="H218" s="119"/>
      <c r="I218" s="119"/>
      <c r="J218" s="119"/>
      <c r="K218" s="116"/>
      <c r="L218" s="116"/>
      <c r="M218" s="116"/>
      <c r="N218" s="116"/>
      <c r="O218" s="116"/>
      <c r="P218" s="118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spans="1:26" ht="17.25" customHeight="1">
      <c r="A219" s="3"/>
      <c r="B219" s="116"/>
      <c r="C219" s="116"/>
      <c r="D219" s="116"/>
      <c r="E219" s="116"/>
      <c r="F219" s="116"/>
      <c r="G219" s="118"/>
      <c r="H219" s="119"/>
      <c r="I219" s="119"/>
      <c r="J219" s="119"/>
      <c r="K219" s="116"/>
      <c r="L219" s="116"/>
      <c r="M219" s="116"/>
      <c r="N219" s="116"/>
      <c r="O219" s="116"/>
      <c r="P219" s="118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spans="1:26" ht="17.25" customHeight="1">
      <c r="A220" s="3"/>
      <c r="B220" s="116"/>
      <c r="C220" s="116"/>
      <c r="D220" s="116"/>
      <c r="E220" s="116"/>
      <c r="F220" s="116"/>
      <c r="G220" s="118"/>
      <c r="H220" s="119"/>
      <c r="I220" s="119"/>
      <c r="J220" s="119"/>
      <c r="K220" s="116"/>
      <c r="L220" s="116"/>
      <c r="M220" s="116"/>
      <c r="N220" s="116"/>
      <c r="O220" s="116"/>
      <c r="P220" s="118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spans="1:26" ht="17.25" customHeight="1">
      <c r="A221" s="3"/>
      <c r="B221" s="116"/>
      <c r="C221" s="116"/>
      <c r="D221" s="116"/>
      <c r="E221" s="116"/>
      <c r="F221" s="116"/>
      <c r="G221" s="118"/>
      <c r="H221" s="119"/>
      <c r="I221" s="119"/>
      <c r="J221" s="119"/>
      <c r="K221" s="116"/>
      <c r="L221" s="116"/>
      <c r="M221" s="116"/>
      <c r="N221" s="116"/>
      <c r="O221" s="116"/>
      <c r="P221" s="118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spans="1:26" ht="17.25" customHeight="1">
      <c r="A222" s="3"/>
      <c r="B222" s="116"/>
      <c r="C222" s="116"/>
      <c r="D222" s="116"/>
      <c r="E222" s="116"/>
      <c r="F222" s="116"/>
      <c r="G222" s="118"/>
      <c r="H222" s="119"/>
      <c r="I222" s="119"/>
      <c r="J222" s="119"/>
      <c r="K222" s="116"/>
      <c r="L222" s="116"/>
      <c r="M222" s="116"/>
      <c r="N222" s="116"/>
      <c r="O222" s="116"/>
      <c r="P222" s="118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spans="1:26" ht="17.25" customHeight="1">
      <c r="A223" s="3"/>
      <c r="B223" s="116"/>
      <c r="C223" s="116"/>
      <c r="D223" s="116"/>
      <c r="E223" s="116"/>
      <c r="F223" s="116"/>
      <c r="G223" s="118"/>
      <c r="H223" s="119"/>
      <c r="I223" s="119"/>
      <c r="J223" s="119"/>
      <c r="K223" s="116"/>
      <c r="L223" s="116"/>
      <c r="M223" s="116"/>
      <c r="N223" s="116"/>
      <c r="O223" s="116"/>
      <c r="P223" s="118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</row>
    <row r="224" spans="1:26" ht="17.25" customHeight="1">
      <c r="A224" s="3"/>
      <c r="B224" s="116"/>
      <c r="C224" s="116"/>
      <c r="D224" s="116"/>
      <c r="E224" s="116"/>
      <c r="F224" s="116"/>
      <c r="G224" s="118"/>
      <c r="H224" s="119"/>
      <c r="I224" s="119"/>
      <c r="J224" s="119"/>
      <c r="K224" s="116"/>
      <c r="L224" s="116"/>
      <c r="M224" s="116"/>
      <c r="N224" s="116"/>
      <c r="O224" s="116"/>
      <c r="P224" s="118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spans="1:26" ht="17.25" customHeight="1">
      <c r="A225" s="3"/>
      <c r="B225" s="116"/>
      <c r="C225" s="116"/>
      <c r="D225" s="116"/>
      <c r="E225" s="116"/>
      <c r="F225" s="116"/>
      <c r="G225" s="118"/>
      <c r="H225" s="119"/>
      <c r="I225" s="119"/>
      <c r="J225" s="119"/>
      <c r="K225" s="116"/>
      <c r="L225" s="116"/>
      <c r="M225" s="116"/>
      <c r="N225" s="116"/>
      <c r="O225" s="116"/>
      <c r="P225" s="118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spans="1:26" ht="17.25" customHeight="1">
      <c r="A226" s="3"/>
      <c r="B226" s="116"/>
      <c r="C226" s="116"/>
      <c r="D226" s="116"/>
      <c r="E226" s="116"/>
      <c r="F226" s="116"/>
      <c r="G226" s="118"/>
      <c r="H226" s="119"/>
      <c r="I226" s="119"/>
      <c r="J226" s="119"/>
      <c r="K226" s="116"/>
      <c r="L226" s="116"/>
      <c r="M226" s="116"/>
      <c r="N226" s="116"/>
      <c r="O226" s="116"/>
      <c r="P226" s="118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spans="1:26" ht="17.25" customHeight="1">
      <c r="A227" s="3"/>
      <c r="B227" s="116"/>
      <c r="C227" s="116"/>
      <c r="D227" s="116"/>
      <c r="E227" s="116"/>
      <c r="F227" s="116"/>
      <c r="G227" s="118"/>
      <c r="H227" s="119"/>
      <c r="I227" s="119"/>
      <c r="J227" s="119"/>
      <c r="K227" s="116"/>
      <c r="L227" s="116"/>
      <c r="M227" s="116"/>
      <c r="N227" s="116"/>
      <c r="O227" s="116"/>
      <c r="P227" s="118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spans="1:26" ht="17.25" customHeight="1">
      <c r="A228" s="3"/>
      <c r="B228" s="116"/>
      <c r="C228" s="116"/>
      <c r="D228" s="116"/>
      <c r="E228" s="116"/>
      <c r="F228" s="116"/>
      <c r="G228" s="118"/>
      <c r="H228" s="119"/>
      <c r="I228" s="119"/>
      <c r="J228" s="119"/>
      <c r="K228" s="116"/>
      <c r="L228" s="116"/>
      <c r="M228" s="116"/>
      <c r="N228" s="116"/>
      <c r="O228" s="116"/>
      <c r="P228" s="118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</row>
    <row r="229" spans="1:26" ht="17.25" customHeight="1">
      <c r="A229" s="3"/>
      <c r="B229" s="116"/>
      <c r="C229" s="116"/>
      <c r="D229" s="116"/>
      <c r="E229" s="116"/>
      <c r="F229" s="116"/>
      <c r="G229" s="118"/>
      <c r="H229" s="119"/>
      <c r="I229" s="119"/>
      <c r="J229" s="119"/>
      <c r="K229" s="116"/>
      <c r="L229" s="116"/>
      <c r="M229" s="116"/>
      <c r="N229" s="116"/>
      <c r="O229" s="116"/>
      <c r="P229" s="118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spans="1:26" ht="17.25" customHeight="1">
      <c r="A230" s="3"/>
      <c r="B230" s="116"/>
      <c r="C230" s="116"/>
      <c r="D230" s="116"/>
      <c r="E230" s="116"/>
      <c r="F230" s="116"/>
      <c r="G230" s="118"/>
      <c r="H230" s="119"/>
      <c r="I230" s="119"/>
      <c r="J230" s="119"/>
      <c r="K230" s="116"/>
      <c r="L230" s="116"/>
      <c r="M230" s="116"/>
      <c r="N230" s="116"/>
      <c r="O230" s="116"/>
      <c r="P230" s="118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spans="1:26" ht="17.25" customHeight="1">
      <c r="A231" s="3"/>
      <c r="B231" s="116"/>
      <c r="C231" s="116"/>
      <c r="D231" s="116"/>
      <c r="E231" s="116"/>
      <c r="F231" s="116"/>
      <c r="G231" s="118"/>
      <c r="H231" s="119"/>
      <c r="I231" s="119"/>
      <c r="J231" s="119"/>
      <c r="K231" s="116"/>
      <c r="L231" s="116"/>
      <c r="M231" s="116"/>
      <c r="N231" s="116"/>
      <c r="O231" s="116"/>
      <c r="P231" s="118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spans="1:26" ht="17.25" customHeight="1">
      <c r="A232" s="3"/>
      <c r="B232" s="116"/>
      <c r="C232" s="116"/>
      <c r="D232" s="116"/>
      <c r="E232" s="116"/>
      <c r="F232" s="116"/>
      <c r="G232" s="118"/>
      <c r="H232" s="119"/>
      <c r="I232" s="119"/>
      <c r="J232" s="119"/>
      <c r="K232" s="116"/>
      <c r="L232" s="116"/>
      <c r="M232" s="116"/>
      <c r="N232" s="116"/>
      <c r="O232" s="116"/>
      <c r="P232" s="118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spans="1:26" ht="17.25" customHeight="1">
      <c r="A233" s="3"/>
      <c r="B233" s="116"/>
      <c r="C233" s="116"/>
      <c r="D233" s="116"/>
      <c r="E233" s="116"/>
      <c r="F233" s="116"/>
      <c r="G233" s="118"/>
      <c r="H233" s="119"/>
      <c r="I233" s="119"/>
      <c r="J233" s="119"/>
      <c r="K233" s="116"/>
      <c r="L233" s="116"/>
      <c r="M233" s="116"/>
      <c r="N233" s="116"/>
      <c r="O233" s="116"/>
      <c r="P233" s="118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spans="1:26" ht="17.25" customHeight="1">
      <c r="A234" s="3"/>
      <c r="B234" s="116"/>
      <c r="C234" s="116"/>
      <c r="D234" s="116"/>
      <c r="E234" s="116"/>
      <c r="F234" s="116"/>
      <c r="G234" s="118"/>
      <c r="H234" s="119"/>
      <c r="I234" s="119"/>
      <c r="J234" s="119"/>
      <c r="K234" s="116"/>
      <c r="L234" s="116"/>
      <c r="M234" s="116"/>
      <c r="N234" s="116"/>
      <c r="O234" s="116"/>
      <c r="P234" s="118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spans="1:26" ht="17.25" customHeight="1">
      <c r="A235" s="3"/>
      <c r="B235" s="116"/>
      <c r="C235" s="116"/>
      <c r="D235" s="116"/>
      <c r="E235" s="116"/>
      <c r="F235" s="116"/>
      <c r="G235" s="118"/>
      <c r="H235" s="119"/>
      <c r="I235" s="119"/>
      <c r="J235" s="119"/>
      <c r="K235" s="116"/>
      <c r="L235" s="116"/>
      <c r="M235" s="116"/>
      <c r="N235" s="116"/>
      <c r="O235" s="116"/>
      <c r="P235" s="118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spans="1:26" ht="17.25" customHeight="1">
      <c r="A236" s="3"/>
      <c r="B236" s="116"/>
      <c r="C236" s="116"/>
      <c r="D236" s="116"/>
      <c r="E236" s="116"/>
      <c r="F236" s="116"/>
      <c r="G236" s="118"/>
      <c r="H236" s="119"/>
      <c r="I236" s="119"/>
      <c r="J236" s="119"/>
      <c r="K236" s="116"/>
      <c r="L236" s="116"/>
      <c r="M236" s="116"/>
      <c r="N236" s="116"/>
      <c r="O236" s="116"/>
      <c r="P236" s="118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spans="1:26" ht="17.25" customHeight="1">
      <c r="A237" s="3"/>
      <c r="B237" s="116"/>
      <c r="C237" s="116"/>
      <c r="D237" s="116"/>
      <c r="E237" s="116"/>
      <c r="F237" s="116"/>
      <c r="G237" s="118"/>
      <c r="H237" s="119"/>
      <c r="I237" s="119"/>
      <c r="J237" s="119"/>
      <c r="K237" s="116"/>
      <c r="L237" s="116"/>
      <c r="M237" s="116"/>
      <c r="N237" s="116"/>
      <c r="O237" s="116"/>
      <c r="P237" s="118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spans="1:26" ht="17.25" customHeight="1">
      <c r="A238" s="3"/>
      <c r="B238" s="116"/>
      <c r="C238" s="116"/>
      <c r="D238" s="116"/>
      <c r="E238" s="116"/>
      <c r="F238" s="116"/>
      <c r="G238" s="118"/>
      <c r="H238" s="119"/>
      <c r="I238" s="119"/>
      <c r="J238" s="119"/>
      <c r="K238" s="116"/>
      <c r="L238" s="116"/>
      <c r="M238" s="116"/>
      <c r="N238" s="116"/>
      <c r="O238" s="116"/>
      <c r="P238" s="118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spans="1:26" ht="17.25" customHeight="1">
      <c r="A239" s="3"/>
      <c r="B239" s="116"/>
      <c r="C239" s="116"/>
      <c r="D239" s="116"/>
      <c r="E239" s="116"/>
      <c r="F239" s="116"/>
      <c r="G239" s="118"/>
      <c r="H239" s="119"/>
      <c r="I239" s="119"/>
      <c r="J239" s="119"/>
      <c r="K239" s="116"/>
      <c r="L239" s="116"/>
      <c r="M239" s="116"/>
      <c r="N239" s="116"/>
      <c r="O239" s="116"/>
      <c r="P239" s="118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spans="1:26" ht="17.25" customHeight="1">
      <c r="A240" s="3"/>
      <c r="B240" s="116"/>
      <c r="C240" s="116"/>
      <c r="D240" s="116"/>
      <c r="E240" s="116"/>
      <c r="F240" s="116"/>
      <c r="G240" s="118"/>
      <c r="H240" s="119"/>
      <c r="I240" s="119"/>
      <c r="J240" s="119"/>
      <c r="K240" s="116"/>
      <c r="L240" s="116"/>
      <c r="M240" s="116"/>
      <c r="N240" s="116"/>
      <c r="O240" s="116"/>
      <c r="P240" s="118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spans="1:26" ht="17.25" customHeight="1">
      <c r="A241" s="3"/>
      <c r="B241" s="116"/>
      <c r="C241" s="116"/>
      <c r="D241" s="116"/>
      <c r="E241" s="116"/>
      <c r="F241" s="116"/>
      <c r="G241" s="118"/>
      <c r="H241" s="119"/>
      <c r="I241" s="119"/>
      <c r="J241" s="119"/>
      <c r="K241" s="116"/>
      <c r="L241" s="116"/>
      <c r="M241" s="116"/>
      <c r="N241" s="116"/>
      <c r="O241" s="116"/>
      <c r="P241" s="118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spans="1:26" ht="17.25" customHeight="1">
      <c r="A242" s="3"/>
      <c r="B242" s="116"/>
      <c r="C242" s="116"/>
      <c r="D242" s="116"/>
      <c r="E242" s="116"/>
      <c r="F242" s="116"/>
      <c r="G242" s="118"/>
      <c r="H242" s="119"/>
      <c r="I242" s="119"/>
      <c r="J242" s="119"/>
      <c r="K242" s="116"/>
      <c r="L242" s="116"/>
      <c r="M242" s="116"/>
      <c r="N242" s="116"/>
      <c r="O242" s="116"/>
      <c r="P242" s="118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spans="1:26" ht="17.25" customHeight="1">
      <c r="A243" s="3"/>
      <c r="B243" s="116"/>
      <c r="C243" s="116"/>
      <c r="D243" s="116"/>
      <c r="E243" s="116"/>
      <c r="F243" s="116"/>
      <c r="G243" s="118"/>
      <c r="H243" s="119"/>
      <c r="I243" s="119"/>
      <c r="J243" s="119"/>
      <c r="K243" s="116"/>
      <c r="L243" s="116"/>
      <c r="M243" s="116"/>
      <c r="N243" s="116"/>
      <c r="O243" s="116"/>
      <c r="P243" s="118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spans="1:26" ht="17.25" customHeight="1">
      <c r="A244" s="3"/>
      <c r="B244" s="116"/>
      <c r="C244" s="116"/>
      <c r="D244" s="116"/>
      <c r="E244" s="116"/>
      <c r="F244" s="116"/>
      <c r="G244" s="118"/>
      <c r="H244" s="119"/>
      <c r="I244" s="119"/>
      <c r="J244" s="119"/>
      <c r="K244" s="116"/>
      <c r="L244" s="116"/>
      <c r="M244" s="116"/>
      <c r="N244" s="116"/>
      <c r="O244" s="116"/>
      <c r="P244" s="118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spans="1:26" ht="17.25" customHeight="1">
      <c r="A245" s="3"/>
      <c r="B245" s="116"/>
      <c r="C245" s="116"/>
      <c r="D245" s="116"/>
      <c r="E245" s="116"/>
      <c r="F245" s="116"/>
      <c r="G245" s="118"/>
      <c r="H245" s="119"/>
      <c r="I245" s="119"/>
      <c r="J245" s="119"/>
      <c r="K245" s="116"/>
      <c r="L245" s="116"/>
      <c r="M245" s="116"/>
      <c r="N245" s="116"/>
      <c r="O245" s="116"/>
      <c r="P245" s="118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spans="1:26" ht="17.25" customHeight="1">
      <c r="A246" s="3"/>
      <c r="B246" s="116"/>
      <c r="C246" s="116"/>
      <c r="D246" s="116"/>
      <c r="E246" s="116"/>
      <c r="F246" s="116"/>
      <c r="G246" s="118"/>
      <c r="H246" s="119"/>
      <c r="I246" s="119"/>
      <c r="J246" s="119"/>
      <c r="K246" s="116"/>
      <c r="L246" s="116"/>
      <c r="M246" s="116"/>
      <c r="N246" s="116"/>
      <c r="O246" s="116"/>
      <c r="P246" s="118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spans="1:26" ht="17.25" customHeight="1">
      <c r="A247" s="3"/>
      <c r="B247" s="116"/>
      <c r="C247" s="116"/>
      <c r="D247" s="116"/>
      <c r="E247" s="116"/>
      <c r="F247" s="116"/>
      <c r="G247" s="118"/>
      <c r="H247" s="119"/>
      <c r="I247" s="119"/>
      <c r="J247" s="119"/>
      <c r="K247" s="116"/>
      <c r="L247" s="116"/>
      <c r="M247" s="116"/>
      <c r="N247" s="116"/>
      <c r="O247" s="116"/>
      <c r="P247" s="118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spans="1:26" ht="17.25" customHeight="1">
      <c r="A248" s="3"/>
      <c r="B248" s="116"/>
      <c r="C248" s="116"/>
      <c r="D248" s="116"/>
      <c r="E248" s="116"/>
      <c r="F248" s="116"/>
      <c r="G248" s="118"/>
      <c r="H248" s="119"/>
      <c r="I248" s="119"/>
      <c r="J248" s="119"/>
      <c r="K248" s="116"/>
      <c r="L248" s="116"/>
      <c r="M248" s="116"/>
      <c r="N248" s="116"/>
      <c r="O248" s="116"/>
      <c r="P248" s="118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</row>
    <row r="249" spans="1:26" ht="17.25" customHeight="1">
      <c r="A249" s="3"/>
      <c r="B249" s="116"/>
      <c r="C249" s="116"/>
      <c r="D249" s="116"/>
      <c r="E249" s="116"/>
      <c r="F249" s="116"/>
      <c r="G249" s="118"/>
      <c r="H249" s="119"/>
      <c r="I249" s="119"/>
      <c r="J249" s="119"/>
      <c r="K249" s="116"/>
      <c r="L249" s="116"/>
      <c r="M249" s="116"/>
      <c r="N249" s="116"/>
      <c r="O249" s="116"/>
      <c r="P249" s="118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spans="1:26" ht="17.25" customHeight="1">
      <c r="A250" s="3"/>
      <c r="B250" s="116"/>
      <c r="C250" s="116"/>
      <c r="D250" s="116"/>
      <c r="E250" s="116"/>
      <c r="F250" s="116"/>
      <c r="G250" s="118"/>
      <c r="H250" s="119"/>
      <c r="I250" s="119"/>
      <c r="J250" s="119"/>
      <c r="K250" s="116"/>
      <c r="L250" s="116"/>
      <c r="M250" s="116"/>
      <c r="N250" s="116"/>
      <c r="O250" s="116"/>
      <c r="P250" s="118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spans="1:26" ht="17.25" customHeight="1">
      <c r="A251" s="3"/>
      <c r="B251" s="116"/>
      <c r="C251" s="116"/>
      <c r="D251" s="116"/>
      <c r="E251" s="116"/>
      <c r="F251" s="116"/>
      <c r="G251" s="118"/>
      <c r="H251" s="119"/>
      <c r="I251" s="119"/>
      <c r="J251" s="119"/>
      <c r="K251" s="116"/>
      <c r="L251" s="116"/>
      <c r="M251" s="116"/>
      <c r="N251" s="116"/>
      <c r="O251" s="116"/>
      <c r="P251" s="118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spans="1:26" ht="17.25" customHeight="1">
      <c r="A252" s="3"/>
      <c r="B252" s="116"/>
      <c r="C252" s="116"/>
      <c r="D252" s="116"/>
      <c r="E252" s="116"/>
      <c r="F252" s="116"/>
      <c r="G252" s="118"/>
      <c r="H252" s="119"/>
      <c r="I252" s="119"/>
      <c r="J252" s="119"/>
      <c r="K252" s="116"/>
      <c r="L252" s="116"/>
      <c r="M252" s="116"/>
      <c r="N252" s="116"/>
      <c r="O252" s="116"/>
      <c r="P252" s="118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spans="1:26" ht="17.25" customHeight="1">
      <c r="A253" s="3"/>
      <c r="B253" s="116"/>
      <c r="C253" s="116"/>
      <c r="D253" s="116"/>
      <c r="E253" s="116"/>
      <c r="F253" s="116"/>
      <c r="G253" s="118"/>
      <c r="H253" s="119"/>
      <c r="I253" s="119"/>
      <c r="J253" s="119"/>
      <c r="K253" s="116"/>
      <c r="L253" s="116"/>
      <c r="M253" s="116"/>
      <c r="N253" s="116"/>
      <c r="O253" s="116"/>
      <c r="P253" s="118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spans="1:26" ht="17.25" customHeight="1">
      <c r="A254" s="3"/>
      <c r="B254" s="116"/>
      <c r="C254" s="116"/>
      <c r="D254" s="116"/>
      <c r="E254" s="116"/>
      <c r="F254" s="116"/>
      <c r="G254" s="118"/>
      <c r="H254" s="119"/>
      <c r="I254" s="119"/>
      <c r="J254" s="119"/>
      <c r="K254" s="116"/>
      <c r="L254" s="116"/>
      <c r="M254" s="116"/>
      <c r="N254" s="116"/>
      <c r="O254" s="116"/>
      <c r="P254" s="118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spans="1:26" ht="17.25" customHeight="1">
      <c r="A255" s="3"/>
      <c r="B255" s="116"/>
      <c r="C255" s="116"/>
      <c r="D255" s="116"/>
      <c r="E255" s="116"/>
      <c r="F255" s="116"/>
      <c r="G255" s="118"/>
      <c r="H255" s="119"/>
      <c r="I255" s="119"/>
      <c r="J255" s="119"/>
      <c r="K255" s="116"/>
      <c r="L255" s="116"/>
      <c r="M255" s="116"/>
      <c r="N255" s="116"/>
      <c r="O255" s="116"/>
      <c r="P255" s="118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spans="1:26" ht="17.25" customHeight="1">
      <c r="A256" s="3"/>
      <c r="B256" s="116"/>
      <c r="C256" s="116"/>
      <c r="D256" s="116"/>
      <c r="E256" s="116"/>
      <c r="F256" s="116"/>
      <c r="G256" s="118"/>
      <c r="H256" s="119"/>
      <c r="I256" s="119"/>
      <c r="J256" s="119"/>
      <c r="K256" s="116"/>
      <c r="L256" s="116"/>
      <c r="M256" s="116"/>
      <c r="N256" s="116"/>
      <c r="O256" s="116"/>
      <c r="P256" s="118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spans="1:26" ht="17.25" customHeight="1">
      <c r="A257" s="3"/>
      <c r="B257" s="116"/>
      <c r="C257" s="116"/>
      <c r="D257" s="116"/>
      <c r="E257" s="116"/>
      <c r="F257" s="116"/>
      <c r="G257" s="118"/>
      <c r="H257" s="119"/>
      <c r="I257" s="119"/>
      <c r="J257" s="119"/>
      <c r="K257" s="116"/>
      <c r="L257" s="116"/>
      <c r="M257" s="116"/>
      <c r="N257" s="116"/>
      <c r="O257" s="116"/>
      <c r="P257" s="118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</row>
    <row r="258" spans="1:26" ht="17.25" customHeight="1">
      <c r="A258" s="3"/>
      <c r="B258" s="116"/>
      <c r="C258" s="116"/>
      <c r="D258" s="116"/>
      <c r="E258" s="116"/>
      <c r="F258" s="116"/>
      <c r="G258" s="118"/>
      <c r="H258" s="119"/>
      <c r="I258" s="119"/>
      <c r="J258" s="119"/>
      <c r="K258" s="116"/>
      <c r="L258" s="116"/>
      <c r="M258" s="116"/>
      <c r="N258" s="116"/>
      <c r="O258" s="116"/>
      <c r="P258" s="118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spans="1:26" ht="17.25" customHeight="1">
      <c r="A259" s="3"/>
      <c r="B259" s="116"/>
      <c r="C259" s="116"/>
      <c r="D259" s="116"/>
      <c r="E259" s="116"/>
      <c r="F259" s="116"/>
      <c r="G259" s="118"/>
      <c r="H259" s="119"/>
      <c r="I259" s="119"/>
      <c r="J259" s="119"/>
      <c r="K259" s="116"/>
      <c r="L259" s="116"/>
      <c r="M259" s="116"/>
      <c r="N259" s="116"/>
      <c r="O259" s="116"/>
      <c r="P259" s="118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spans="1:26" ht="17.25" customHeight="1">
      <c r="A260" s="3"/>
      <c r="B260" s="116"/>
      <c r="C260" s="116"/>
      <c r="D260" s="116"/>
      <c r="E260" s="116"/>
      <c r="F260" s="116"/>
      <c r="G260" s="118"/>
      <c r="H260" s="119"/>
      <c r="I260" s="119"/>
      <c r="J260" s="119"/>
      <c r="K260" s="116"/>
      <c r="L260" s="116"/>
      <c r="M260" s="116"/>
      <c r="N260" s="116"/>
      <c r="O260" s="116"/>
      <c r="P260" s="118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spans="1:26" ht="17.25" customHeight="1">
      <c r="A261" s="3"/>
      <c r="B261" s="116"/>
      <c r="C261" s="116"/>
      <c r="D261" s="116"/>
      <c r="E261" s="116"/>
      <c r="F261" s="116"/>
      <c r="G261" s="118"/>
      <c r="H261" s="119"/>
      <c r="I261" s="119"/>
      <c r="J261" s="119"/>
      <c r="K261" s="116"/>
      <c r="L261" s="116"/>
      <c r="M261" s="116"/>
      <c r="N261" s="116"/>
      <c r="O261" s="116"/>
      <c r="P261" s="118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spans="1:26" ht="17.25" customHeight="1">
      <c r="A262" s="3"/>
      <c r="B262" s="116"/>
      <c r="C262" s="116"/>
      <c r="D262" s="116"/>
      <c r="E262" s="116"/>
      <c r="F262" s="116"/>
      <c r="G262" s="118"/>
      <c r="H262" s="119"/>
      <c r="I262" s="119"/>
      <c r="J262" s="119"/>
      <c r="K262" s="116"/>
      <c r="L262" s="116"/>
      <c r="M262" s="116"/>
      <c r="N262" s="116"/>
      <c r="O262" s="116"/>
      <c r="P262" s="118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spans="1:26" ht="17.25" customHeight="1">
      <c r="A263" s="3"/>
      <c r="B263" s="116"/>
      <c r="C263" s="116"/>
      <c r="D263" s="116"/>
      <c r="E263" s="116"/>
      <c r="F263" s="116"/>
      <c r="G263" s="118"/>
      <c r="H263" s="119"/>
      <c r="I263" s="119"/>
      <c r="J263" s="119"/>
      <c r="K263" s="116"/>
      <c r="L263" s="116"/>
      <c r="M263" s="116"/>
      <c r="N263" s="116"/>
      <c r="O263" s="116"/>
      <c r="P263" s="118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spans="1:26" ht="17.25" customHeight="1">
      <c r="A264" s="3"/>
      <c r="B264" s="116"/>
      <c r="C264" s="116"/>
      <c r="D264" s="116"/>
      <c r="E264" s="116"/>
      <c r="F264" s="116"/>
      <c r="G264" s="118"/>
      <c r="H264" s="119"/>
      <c r="I264" s="119"/>
      <c r="J264" s="119"/>
      <c r="K264" s="116"/>
      <c r="L264" s="116"/>
      <c r="M264" s="116"/>
      <c r="N264" s="116"/>
      <c r="O264" s="116"/>
      <c r="P264" s="118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spans="1:26" ht="17.25" customHeight="1">
      <c r="A265" s="3"/>
      <c r="B265" s="116"/>
      <c r="C265" s="116"/>
      <c r="D265" s="116"/>
      <c r="E265" s="116"/>
      <c r="F265" s="116"/>
      <c r="G265" s="118"/>
      <c r="H265" s="119"/>
      <c r="I265" s="119"/>
      <c r="J265" s="119"/>
      <c r="K265" s="116"/>
      <c r="L265" s="116"/>
      <c r="M265" s="116"/>
      <c r="N265" s="116"/>
      <c r="O265" s="116"/>
      <c r="P265" s="118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spans="1:26" ht="17.25" customHeight="1">
      <c r="A266" s="3"/>
      <c r="B266" s="116"/>
      <c r="C266" s="116"/>
      <c r="D266" s="116"/>
      <c r="E266" s="116"/>
      <c r="F266" s="116"/>
      <c r="G266" s="118"/>
      <c r="H266" s="119"/>
      <c r="I266" s="119"/>
      <c r="J266" s="119"/>
      <c r="K266" s="116"/>
      <c r="L266" s="116"/>
      <c r="M266" s="116"/>
      <c r="N266" s="116"/>
      <c r="O266" s="116"/>
      <c r="P266" s="118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spans="1:26" ht="17.25" customHeight="1">
      <c r="A267" s="3"/>
      <c r="B267" s="116"/>
      <c r="C267" s="116"/>
      <c r="D267" s="116"/>
      <c r="E267" s="116"/>
      <c r="F267" s="116"/>
      <c r="G267" s="118"/>
      <c r="H267" s="119"/>
      <c r="I267" s="119"/>
      <c r="J267" s="119"/>
      <c r="K267" s="116"/>
      <c r="L267" s="116"/>
      <c r="M267" s="116"/>
      <c r="N267" s="116"/>
      <c r="O267" s="116"/>
      <c r="P267" s="118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spans="1:26" ht="17.25" customHeight="1">
      <c r="A268" s="3"/>
      <c r="B268" s="116"/>
      <c r="C268" s="116"/>
      <c r="D268" s="116"/>
      <c r="E268" s="116"/>
      <c r="F268" s="116"/>
      <c r="G268" s="118"/>
      <c r="H268" s="119"/>
      <c r="I268" s="119"/>
      <c r="J268" s="119"/>
      <c r="K268" s="116"/>
      <c r="L268" s="116"/>
      <c r="M268" s="116"/>
      <c r="N268" s="116"/>
      <c r="O268" s="116"/>
      <c r="P268" s="118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spans="1:26" ht="17.25" customHeight="1">
      <c r="A269" s="3"/>
      <c r="B269" s="116"/>
      <c r="C269" s="116"/>
      <c r="D269" s="116"/>
      <c r="E269" s="116"/>
      <c r="F269" s="116"/>
      <c r="G269" s="118"/>
      <c r="H269" s="119"/>
      <c r="I269" s="119"/>
      <c r="J269" s="119"/>
      <c r="K269" s="116"/>
      <c r="L269" s="116"/>
      <c r="M269" s="116"/>
      <c r="N269" s="116"/>
      <c r="O269" s="116"/>
      <c r="P269" s="118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spans="1:26" ht="17.25" customHeight="1">
      <c r="A270" s="3"/>
      <c r="B270" s="116"/>
      <c r="C270" s="116"/>
      <c r="D270" s="116"/>
      <c r="E270" s="116"/>
      <c r="F270" s="116"/>
      <c r="G270" s="118"/>
      <c r="H270" s="119"/>
      <c r="I270" s="119"/>
      <c r="J270" s="119"/>
      <c r="K270" s="116"/>
      <c r="L270" s="116"/>
      <c r="M270" s="116"/>
      <c r="N270" s="116"/>
      <c r="O270" s="116"/>
      <c r="P270" s="118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spans="1:26" ht="17.25" customHeight="1">
      <c r="A271" s="3"/>
      <c r="B271" s="116"/>
      <c r="C271" s="116"/>
      <c r="D271" s="116"/>
      <c r="E271" s="116"/>
      <c r="F271" s="116"/>
      <c r="G271" s="118"/>
      <c r="H271" s="119"/>
      <c r="I271" s="119"/>
      <c r="J271" s="119"/>
      <c r="K271" s="116"/>
      <c r="L271" s="116"/>
      <c r="M271" s="116"/>
      <c r="N271" s="116"/>
      <c r="O271" s="116"/>
      <c r="P271" s="118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spans="1:26" ht="17.25" customHeight="1">
      <c r="A272" s="3"/>
      <c r="B272" s="116"/>
      <c r="C272" s="116"/>
      <c r="D272" s="116"/>
      <c r="E272" s="116"/>
      <c r="F272" s="116"/>
      <c r="G272" s="118"/>
      <c r="H272" s="119"/>
      <c r="I272" s="119"/>
      <c r="J272" s="119"/>
      <c r="K272" s="116"/>
      <c r="L272" s="116"/>
      <c r="M272" s="116"/>
      <c r="N272" s="116"/>
      <c r="O272" s="116"/>
      <c r="P272" s="118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spans="1:26" ht="17.25" customHeight="1">
      <c r="A273" s="3"/>
      <c r="B273" s="116"/>
      <c r="C273" s="116"/>
      <c r="D273" s="116"/>
      <c r="E273" s="116"/>
      <c r="F273" s="116"/>
      <c r="G273" s="118"/>
      <c r="H273" s="119"/>
      <c r="I273" s="119"/>
      <c r="J273" s="119"/>
      <c r="K273" s="116"/>
      <c r="L273" s="116"/>
      <c r="M273" s="116"/>
      <c r="N273" s="116"/>
      <c r="O273" s="116"/>
      <c r="P273" s="118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spans="1:26" ht="17.25" customHeight="1">
      <c r="A274" s="3"/>
      <c r="B274" s="116"/>
      <c r="C274" s="116"/>
      <c r="D274" s="116"/>
      <c r="E274" s="116"/>
      <c r="F274" s="116"/>
      <c r="G274" s="118"/>
      <c r="H274" s="119"/>
      <c r="I274" s="119"/>
      <c r="J274" s="119"/>
      <c r="K274" s="116"/>
      <c r="L274" s="116"/>
      <c r="M274" s="116"/>
      <c r="N274" s="116"/>
      <c r="O274" s="116"/>
      <c r="P274" s="118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spans="1:26" ht="17.25" customHeight="1">
      <c r="A275" s="3"/>
      <c r="B275" s="116"/>
      <c r="C275" s="116"/>
      <c r="D275" s="116"/>
      <c r="E275" s="116"/>
      <c r="F275" s="116"/>
      <c r="G275" s="118"/>
      <c r="H275" s="119"/>
      <c r="I275" s="119"/>
      <c r="J275" s="119"/>
      <c r="K275" s="116"/>
      <c r="L275" s="116"/>
      <c r="M275" s="116"/>
      <c r="N275" s="116"/>
      <c r="O275" s="116"/>
      <c r="P275" s="118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spans="1:26" ht="17.25" customHeight="1">
      <c r="A276" s="3"/>
      <c r="B276" s="116"/>
      <c r="C276" s="116"/>
      <c r="D276" s="116"/>
      <c r="E276" s="116"/>
      <c r="F276" s="116"/>
      <c r="G276" s="118"/>
      <c r="H276" s="119"/>
      <c r="I276" s="119"/>
      <c r="J276" s="119"/>
      <c r="K276" s="116"/>
      <c r="L276" s="116"/>
      <c r="M276" s="116"/>
      <c r="N276" s="116"/>
      <c r="O276" s="116"/>
      <c r="P276" s="118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</row>
    <row r="277" spans="1:26" ht="17.25" customHeight="1">
      <c r="A277" s="3"/>
      <c r="B277" s="116"/>
      <c r="C277" s="116"/>
      <c r="D277" s="116"/>
      <c r="E277" s="116"/>
      <c r="F277" s="116"/>
      <c r="G277" s="118"/>
      <c r="H277" s="119"/>
      <c r="I277" s="119"/>
      <c r="J277" s="119"/>
      <c r="K277" s="116"/>
      <c r="L277" s="116"/>
      <c r="M277" s="116"/>
      <c r="N277" s="116"/>
      <c r="O277" s="116"/>
      <c r="P277" s="118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spans="1:26" ht="17.25" customHeight="1">
      <c r="A278" s="3"/>
      <c r="B278" s="116"/>
      <c r="C278" s="116"/>
      <c r="D278" s="116"/>
      <c r="E278" s="116"/>
      <c r="F278" s="116"/>
      <c r="G278" s="118"/>
      <c r="H278" s="119"/>
      <c r="I278" s="119"/>
      <c r="J278" s="119"/>
      <c r="K278" s="116"/>
      <c r="L278" s="116"/>
      <c r="M278" s="116"/>
      <c r="N278" s="116"/>
      <c r="O278" s="116"/>
      <c r="P278" s="118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spans="1:26" ht="17.25" customHeight="1">
      <c r="A279" s="3"/>
      <c r="B279" s="116"/>
      <c r="C279" s="116"/>
      <c r="D279" s="116"/>
      <c r="E279" s="116"/>
      <c r="F279" s="116"/>
      <c r="G279" s="118"/>
      <c r="H279" s="119"/>
      <c r="I279" s="119"/>
      <c r="J279" s="119"/>
      <c r="K279" s="116"/>
      <c r="L279" s="116"/>
      <c r="M279" s="116"/>
      <c r="N279" s="116"/>
      <c r="O279" s="116"/>
      <c r="P279" s="118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</row>
    <row r="280" spans="1:26" ht="17.25" customHeight="1">
      <c r="A280" s="3"/>
      <c r="B280" s="116"/>
      <c r="C280" s="116"/>
      <c r="D280" s="116"/>
      <c r="E280" s="116"/>
      <c r="F280" s="116"/>
      <c r="G280" s="118"/>
      <c r="H280" s="119"/>
      <c r="I280" s="119"/>
      <c r="J280" s="119"/>
      <c r="K280" s="116"/>
      <c r="L280" s="116"/>
      <c r="M280" s="116"/>
      <c r="N280" s="116"/>
      <c r="O280" s="116"/>
      <c r="P280" s="118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spans="1:26" ht="17.25" customHeight="1">
      <c r="A281" s="3"/>
      <c r="B281" s="116"/>
      <c r="C281" s="116"/>
      <c r="D281" s="116"/>
      <c r="E281" s="116"/>
      <c r="F281" s="116"/>
      <c r="G281" s="118"/>
      <c r="H281" s="119"/>
      <c r="I281" s="119"/>
      <c r="J281" s="119"/>
      <c r="K281" s="116"/>
      <c r="L281" s="116"/>
      <c r="M281" s="116"/>
      <c r="N281" s="116"/>
      <c r="O281" s="116"/>
      <c r="P281" s="118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spans="1:26" ht="17.25" customHeight="1">
      <c r="A282" s="3"/>
      <c r="B282" s="116"/>
      <c r="C282" s="116"/>
      <c r="D282" s="116"/>
      <c r="E282" s="116"/>
      <c r="F282" s="116"/>
      <c r="G282" s="118"/>
      <c r="H282" s="119"/>
      <c r="I282" s="119"/>
      <c r="J282" s="119"/>
      <c r="K282" s="116"/>
      <c r="L282" s="116"/>
      <c r="M282" s="116"/>
      <c r="N282" s="116"/>
      <c r="O282" s="116"/>
      <c r="P282" s="118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spans="1:26" ht="17.25" customHeight="1">
      <c r="A283" s="3"/>
      <c r="B283" s="116"/>
      <c r="C283" s="116"/>
      <c r="D283" s="116"/>
      <c r="E283" s="116"/>
      <c r="F283" s="116"/>
      <c r="G283" s="118"/>
      <c r="H283" s="119"/>
      <c r="I283" s="119"/>
      <c r="J283" s="119"/>
      <c r="K283" s="116"/>
      <c r="L283" s="116"/>
      <c r="M283" s="116"/>
      <c r="N283" s="116"/>
      <c r="O283" s="116"/>
      <c r="P283" s="118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spans="1:26" ht="17.25" customHeight="1">
      <c r="A284" s="3"/>
      <c r="B284" s="116"/>
      <c r="C284" s="116"/>
      <c r="D284" s="116"/>
      <c r="E284" s="116"/>
      <c r="F284" s="116"/>
      <c r="G284" s="118"/>
      <c r="H284" s="119"/>
      <c r="I284" s="119"/>
      <c r="J284" s="119"/>
      <c r="K284" s="116"/>
      <c r="L284" s="116"/>
      <c r="M284" s="116"/>
      <c r="N284" s="116"/>
      <c r="O284" s="116"/>
      <c r="P284" s="118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spans="1:26" ht="17.25" customHeight="1">
      <c r="A285" s="3"/>
      <c r="B285" s="116"/>
      <c r="C285" s="116"/>
      <c r="D285" s="116"/>
      <c r="E285" s="116"/>
      <c r="F285" s="116"/>
      <c r="G285" s="118"/>
      <c r="H285" s="119"/>
      <c r="I285" s="119"/>
      <c r="J285" s="119"/>
      <c r="K285" s="116"/>
      <c r="L285" s="116"/>
      <c r="M285" s="116"/>
      <c r="N285" s="116"/>
      <c r="O285" s="116"/>
      <c r="P285" s="118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spans="1:26" ht="17.25" customHeight="1">
      <c r="A286" s="3"/>
      <c r="B286" s="116"/>
      <c r="C286" s="116"/>
      <c r="D286" s="116"/>
      <c r="E286" s="116"/>
      <c r="F286" s="116"/>
      <c r="G286" s="118"/>
      <c r="H286" s="119"/>
      <c r="I286" s="119"/>
      <c r="J286" s="119"/>
      <c r="K286" s="116"/>
      <c r="L286" s="116"/>
      <c r="M286" s="116"/>
      <c r="N286" s="116"/>
      <c r="O286" s="116"/>
      <c r="P286" s="118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spans="1:26" ht="17.25" customHeight="1">
      <c r="A287" s="3"/>
      <c r="B287" s="116"/>
      <c r="C287" s="116"/>
      <c r="D287" s="116"/>
      <c r="E287" s="116"/>
      <c r="F287" s="116"/>
      <c r="G287" s="118"/>
      <c r="H287" s="119"/>
      <c r="I287" s="119"/>
      <c r="J287" s="119"/>
      <c r="K287" s="116"/>
      <c r="L287" s="116"/>
      <c r="M287" s="116"/>
      <c r="N287" s="116"/>
      <c r="O287" s="116"/>
      <c r="P287" s="118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</row>
    <row r="288" spans="1:26" ht="17.25" customHeight="1">
      <c r="A288" s="3"/>
      <c r="B288" s="116"/>
      <c r="C288" s="116"/>
      <c r="D288" s="116"/>
      <c r="E288" s="116"/>
      <c r="F288" s="116"/>
      <c r="G288" s="118"/>
      <c r="H288" s="119"/>
      <c r="I288" s="119"/>
      <c r="J288" s="119"/>
      <c r="K288" s="116"/>
      <c r="L288" s="116"/>
      <c r="M288" s="116"/>
      <c r="N288" s="116"/>
      <c r="O288" s="116"/>
      <c r="P288" s="118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spans="1:26" ht="17.25" customHeight="1">
      <c r="A289" s="3"/>
      <c r="B289" s="116"/>
      <c r="C289" s="116"/>
      <c r="D289" s="116"/>
      <c r="E289" s="116"/>
      <c r="F289" s="116"/>
      <c r="G289" s="118"/>
      <c r="H289" s="119"/>
      <c r="I289" s="119"/>
      <c r="J289" s="119"/>
      <c r="K289" s="116"/>
      <c r="L289" s="116"/>
      <c r="M289" s="116"/>
      <c r="N289" s="116"/>
      <c r="O289" s="116"/>
      <c r="P289" s="118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spans="1:26" ht="17.25" customHeight="1">
      <c r="A290" s="3"/>
      <c r="B290" s="116"/>
      <c r="C290" s="116"/>
      <c r="D290" s="116"/>
      <c r="E290" s="116"/>
      <c r="F290" s="116"/>
      <c r="G290" s="118"/>
      <c r="H290" s="119"/>
      <c r="I290" s="119"/>
      <c r="J290" s="119"/>
      <c r="K290" s="116"/>
      <c r="L290" s="116"/>
      <c r="M290" s="116"/>
      <c r="N290" s="116"/>
      <c r="O290" s="116"/>
      <c r="P290" s="118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spans="1:26" ht="17.25" customHeight="1">
      <c r="A291" s="3"/>
      <c r="B291" s="116"/>
      <c r="C291" s="116"/>
      <c r="D291" s="116"/>
      <c r="E291" s="116"/>
      <c r="F291" s="116"/>
      <c r="G291" s="118"/>
      <c r="H291" s="119"/>
      <c r="I291" s="119"/>
      <c r="J291" s="119"/>
      <c r="K291" s="116"/>
      <c r="L291" s="116"/>
      <c r="M291" s="116"/>
      <c r="N291" s="116"/>
      <c r="O291" s="116"/>
      <c r="P291" s="118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spans="1:26" ht="17.25" customHeight="1">
      <c r="A292" s="3"/>
      <c r="B292" s="116"/>
      <c r="C292" s="116"/>
      <c r="D292" s="116"/>
      <c r="E292" s="116"/>
      <c r="F292" s="116"/>
      <c r="G292" s="118"/>
      <c r="H292" s="119"/>
      <c r="I292" s="119"/>
      <c r="J292" s="119"/>
      <c r="K292" s="116"/>
      <c r="L292" s="116"/>
      <c r="M292" s="116"/>
      <c r="N292" s="116"/>
      <c r="O292" s="116"/>
      <c r="P292" s="118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spans="1:26" ht="17.25" customHeight="1">
      <c r="A293" s="3"/>
      <c r="B293" s="116"/>
      <c r="C293" s="116"/>
      <c r="D293" s="116"/>
      <c r="E293" s="116"/>
      <c r="F293" s="116"/>
      <c r="G293" s="118"/>
      <c r="H293" s="119"/>
      <c r="I293" s="119"/>
      <c r="J293" s="119"/>
      <c r="K293" s="116"/>
      <c r="L293" s="116"/>
      <c r="M293" s="116"/>
      <c r="N293" s="116"/>
      <c r="O293" s="116"/>
      <c r="P293" s="118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spans="1:26" ht="17.25" customHeight="1">
      <c r="A294" s="3"/>
      <c r="B294" s="116"/>
      <c r="C294" s="116"/>
      <c r="D294" s="116"/>
      <c r="E294" s="116"/>
      <c r="F294" s="116"/>
      <c r="G294" s="118"/>
      <c r="H294" s="119"/>
      <c r="I294" s="119"/>
      <c r="J294" s="119"/>
      <c r="K294" s="116"/>
      <c r="L294" s="116"/>
      <c r="M294" s="116"/>
      <c r="N294" s="116"/>
      <c r="O294" s="116"/>
      <c r="P294" s="118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spans="1:26" ht="17.25" customHeight="1">
      <c r="A295" s="3"/>
      <c r="B295" s="116"/>
      <c r="C295" s="116"/>
      <c r="D295" s="116"/>
      <c r="E295" s="116"/>
      <c r="F295" s="116"/>
      <c r="G295" s="118"/>
      <c r="H295" s="119"/>
      <c r="I295" s="119"/>
      <c r="J295" s="119"/>
      <c r="K295" s="116"/>
      <c r="L295" s="116"/>
      <c r="M295" s="116"/>
      <c r="N295" s="116"/>
      <c r="O295" s="116"/>
      <c r="P295" s="118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spans="1:26" ht="17.25" customHeight="1">
      <c r="A296" s="3"/>
      <c r="B296" s="116"/>
      <c r="C296" s="116"/>
      <c r="D296" s="116"/>
      <c r="E296" s="116"/>
      <c r="F296" s="116"/>
      <c r="G296" s="118"/>
      <c r="H296" s="119"/>
      <c r="I296" s="119"/>
      <c r="J296" s="119"/>
      <c r="K296" s="116"/>
      <c r="L296" s="116"/>
      <c r="M296" s="116"/>
      <c r="N296" s="116"/>
      <c r="O296" s="116"/>
      <c r="P296" s="118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</row>
    <row r="297" spans="1:26" ht="17.25" customHeight="1">
      <c r="A297" s="3"/>
      <c r="B297" s="116"/>
      <c r="C297" s="116"/>
      <c r="D297" s="116"/>
      <c r="E297" s="116"/>
      <c r="F297" s="116"/>
      <c r="G297" s="118"/>
      <c r="H297" s="119"/>
      <c r="I297" s="119"/>
      <c r="J297" s="119"/>
      <c r="K297" s="116"/>
      <c r="L297" s="116"/>
      <c r="M297" s="116"/>
      <c r="N297" s="116"/>
      <c r="O297" s="116"/>
      <c r="P297" s="118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spans="1:26" ht="17.25" customHeight="1">
      <c r="A298" s="3"/>
      <c r="B298" s="116"/>
      <c r="C298" s="116"/>
      <c r="D298" s="116"/>
      <c r="E298" s="116"/>
      <c r="F298" s="116"/>
      <c r="G298" s="118"/>
      <c r="H298" s="119"/>
      <c r="I298" s="119"/>
      <c r="J298" s="119"/>
      <c r="K298" s="116"/>
      <c r="L298" s="116"/>
      <c r="M298" s="116"/>
      <c r="N298" s="116"/>
      <c r="O298" s="116"/>
      <c r="P298" s="118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spans="1:26" ht="17.25" customHeight="1">
      <c r="A299" s="3"/>
      <c r="B299" s="116"/>
      <c r="C299" s="116"/>
      <c r="D299" s="116"/>
      <c r="E299" s="116"/>
      <c r="F299" s="116"/>
      <c r="G299" s="118"/>
      <c r="H299" s="119"/>
      <c r="I299" s="119"/>
      <c r="J299" s="119"/>
      <c r="K299" s="116"/>
      <c r="L299" s="116"/>
      <c r="M299" s="116"/>
      <c r="N299" s="116"/>
      <c r="O299" s="116"/>
      <c r="P299" s="118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spans="1:26" ht="17.25" customHeight="1">
      <c r="A300" s="3"/>
      <c r="B300" s="116"/>
      <c r="C300" s="116"/>
      <c r="D300" s="116"/>
      <c r="E300" s="116"/>
      <c r="F300" s="116"/>
      <c r="G300" s="118"/>
      <c r="H300" s="119"/>
      <c r="I300" s="119"/>
      <c r="J300" s="119"/>
      <c r="K300" s="116"/>
      <c r="L300" s="116"/>
      <c r="M300" s="116"/>
      <c r="N300" s="116"/>
      <c r="O300" s="116"/>
      <c r="P300" s="118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spans="1:26" ht="17.25" customHeight="1">
      <c r="A301" s="3"/>
      <c r="B301" s="116"/>
      <c r="C301" s="116"/>
      <c r="D301" s="116"/>
      <c r="E301" s="116"/>
      <c r="F301" s="116"/>
      <c r="G301" s="118"/>
      <c r="H301" s="119"/>
      <c r="I301" s="119"/>
      <c r="J301" s="119"/>
      <c r="K301" s="116"/>
      <c r="L301" s="116"/>
      <c r="M301" s="116"/>
      <c r="N301" s="116"/>
      <c r="O301" s="116"/>
      <c r="P301" s="118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spans="1:26" ht="17.25" customHeight="1">
      <c r="A302" s="3"/>
      <c r="B302" s="116"/>
      <c r="C302" s="116"/>
      <c r="D302" s="116"/>
      <c r="E302" s="116"/>
      <c r="F302" s="116"/>
      <c r="G302" s="118"/>
      <c r="H302" s="119"/>
      <c r="I302" s="119"/>
      <c r="J302" s="119"/>
      <c r="K302" s="116"/>
      <c r="L302" s="116"/>
      <c r="M302" s="116"/>
      <c r="N302" s="116"/>
      <c r="O302" s="116"/>
      <c r="P302" s="118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spans="1:26" ht="17.25" customHeight="1">
      <c r="A303" s="3"/>
      <c r="B303" s="116"/>
      <c r="C303" s="116"/>
      <c r="D303" s="116"/>
      <c r="E303" s="116"/>
      <c r="F303" s="116"/>
      <c r="G303" s="118"/>
      <c r="H303" s="119"/>
      <c r="I303" s="119"/>
      <c r="J303" s="119"/>
      <c r="K303" s="116"/>
      <c r="L303" s="116"/>
      <c r="M303" s="116"/>
      <c r="N303" s="116"/>
      <c r="O303" s="116"/>
      <c r="P303" s="118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spans="1:26" ht="17.25" customHeight="1">
      <c r="A304" s="3"/>
      <c r="B304" s="116"/>
      <c r="C304" s="116"/>
      <c r="D304" s="116"/>
      <c r="E304" s="116"/>
      <c r="F304" s="116"/>
      <c r="G304" s="118"/>
      <c r="H304" s="119"/>
      <c r="I304" s="119"/>
      <c r="J304" s="119"/>
      <c r="K304" s="116"/>
      <c r="L304" s="116"/>
      <c r="M304" s="116"/>
      <c r="N304" s="116"/>
      <c r="O304" s="116"/>
      <c r="P304" s="118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spans="1:26" ht="17.25" customHeight="1">
      <c r="A305" s="3"/>
      <c r="B305" s="116"/>
      <c r="C305" s="116"/>
      <c r="D305" s="116"/>
      <c r="E305" s="116"/>
      <c r="F305" s="116"/>
      <c r="G305" s="118"/>
      <c r="H305" s="119"/>
      <c r="I305" s="119"/>
      <c r="J305" s="119"/>
      <c r="K305" s="116"/>
      <c r="L305" s="116"/>
      <c r="M305" s="116"/>
      <c r="N305" s="116"/>
      <c r="O305" s="116"/>
      <c r="P305" s="118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spans="1:26" ht="17.25" customHeight="1">
      <c r="A306" s="3"/>
      <c r="B306" s="116"/>
      <c r="C306" s="116"/>
      <c r="D306" s="116"/>
      <c r="E306" s="116"/>
      <c r="F306" s="116"/>
      <c r="G306" s="118"/>
      <c r="H306" s="119"/>
      <c r="I306" s="119"/>
      <c r="J306" s="119"/>
      <c r="K306" s="116"/>
      <c r="L306" s="116"/>
      <c r="M306" s="116"/>
      <c r="N306" s="116"/>
      <c r="O306" s="116"/>
      <c r="P306" s="118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</row>
    <row r="307" spans="1:26" ht="17.25" customHeight="1">
      <c r="A307" s="3"/>
      <c r="B307" s="116"/>
      <c r="C307" s="116"/>
      <c r="D307" s="116"/>
      <c r="E307" s="116"/>
      <c r="F307" s="116"/>
      <c r="G307" s="118"/>
      <c r="H307" s="119"/>
      <c r="I307" s="119"/>
      <c r="J307" s="119"/>
      <c r="K307" s="116"/>
      <c r="L307" s="116"/>
      <c r="M307" s="116"/>
      <c r="N307" s="116"/>
      <c r="O307" s="116"/>
      <c r="P307" s="118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spans="1:26" ht="17.25" customHeight="1">
      <c r="A308" s="3"/>
      <c r="B308" s="116"/>
      <c r="C308" s="116"/>
      <c r="D308" s="116"/>
      <c r="E308" s="116"/>
      <c r="F308" s="116"/>
      <c r="G308" s="118"/>
      <c r="H308" s="119"/>
      <c r="I308" s="119"/>
      <c r="J308" s="119"/>
      <c r="K308" s="116"/>
      <c r="L308" s="116"/>
      <c r="M308" s="116"/>
      <c r="N308" s="116"/>
      <c r="O308" s="116"/>
      <c r="P308" s="118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spans="1:26" ht="17.25" customHeight="1">
      <c r="A309" s="3"/>
      <c r="B309" s="116"/>
      <c r="C309" s="116"/>
      <c r="D309" s="116"/>
      <c r="E309" s="116"/>
      <c r="F309" s="116"/>
      <c r="G309" s="118"/>
      <c r="H309" s="119"/>
      <c r="I309" s="119"/>
      <c r="J309" s="119"/>
      <c r="K309" s="116"/>
      <c r="L309" s="116"/>
      <c r="M309" s="116"/>
      <c r="N309" s="116"/>
      <c r="O309" s="116"/>
      <c r="P309" s="118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spans="1:26" ht="17.25" customHeight="1">
      <c r="A310" s="3"/>
      <c r="B310" s="116"/>
      <c r="C310" s="116"/>
      <c r="D310" s="116"/>
      <c r="E310" s="116"/>
      <c r="F310" s="116"/>
      <c r="G310" s="118"/>
      <c r="H310" s="119"/>
      <c r="I310" s="119"/>
      <c r="J310" s="119"/>
      <c r="K310" s="116"/>
      <c r="L310" s="116"/>
      <c r="M310" s="116"/>
      <c r="N310" s="116"/>
      <c r="O310" s="116"/>
      <c r="P310" s="118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spans="1:26" ht="17.25" customHeight="1">
      <c r="A311" s="3"/>
      <c r="B311" s="116"/>
      <c r="C311" s="116"/>
      <c r="D311" s="116"/>
      <c r="E311" s="116"/>
      <c r="F311" s="116"/>
      <c r="G311" s="118"/>
      <c r="H311" s="119"/>
      <c r="I311" s="119"/>
      <c r="J311" s="119"/>
      <c r="K311" s="116"/>
      <c r="L311" s="116"/>
      <c r="M311" s="116"/>
      <c r="N311" s="116"/>
      <c r="O311" s="116"/>
      <c r="P311" s="118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spans="1:26" ht="17.25" customHeight="1">
      <c r="A312" s="3"/>
      <c r="B312" s="116"/>
      <c r="C312" s="116"/>
      <c r="D312" s="116"/>
      <c r="E312" s="116"/>
      <c r="F312" s="116"/>
      <c r="G312" s="118"/>
      <c r="H312" s="119"/>
      <c r="I312" s="119"/>
      <c r="J312" s="119"/>
      <c r="K312" s="116"/>
      <c r="L312" s="116"/>
      <c r="M312" s="116"/>
      <c r="N312" s="116"/>
      <c r="O312" s="116"/>
      <c r="P312" s="118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spans="1:26" ht="17.25" customHeight="1">
      <c r="A313" s="3"/>
      <c r="B313" s="116"/>
      <c r="C313" s="116"/>
      <c r="D313" s="116"/>
      <c r="E313" s="116"/>
      <c r="F313" s="116"/>
      <c r="G313" s="118"/>
      <c r="H313" s="119"/>
      <c r="I313" s="119"/>
      <c r="J313" s="119"/>
      <c r="K313" s="116"/>
      <c r="L313" s="116"/>
      <c r="M313" s="116"/>
      <c r="N313" s="116"/>
      <c r="O313" s="116"/>
      <c r="P313" s="118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spans="1:26" ht="17.25" customHeight="1">
      <c r="A314" s="3"/>
      <c r="B314" s="116"/>
      <c r="C314" s="116"/>
      <c r="D314" s="116"/>
      <c r="E314" s="116"/>
      <c r="F314" s="116"/>
      <c r="G314" s="118"/>
      <c r="H314" s="119"/>
      <c r="I314" s="119"/>
      <c r="J314" s="119"/>
      <c r="K314" s="116"/>
      <c r="L314" s="116"/>
      <c r="M314" s="116"/>
      <c r="N314" s="116"/>
      <c r="O314" s="116"/>
      <c r="P314" s="118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spans="1:26" ht="17.25" customHeight="1">
      <c r="A315" s="3"/>
      <c r="B315" s="116"/>
      <c r="C315" s="116"/>
      <c r="D315" s="116"/>
      <c r="E315" s="116"/>
      <c r="F315" s="116"/>
      <c r="G315" s="118"/>
      <c r="H315" s="119"/>
      <c r="I315" s="119"/>
      <c r="J315" s="119"/>
      <c r="K315" s="116"/>
      <c r="L315" s="116"/>
      <c r="M315" s="116"/>
      <c r="N315" s="116"/>
      <c r="O315" s="116"/>
      <c r="P315" s="118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spans="1:26" ht="17.25" customHeight="1">
      <c r="A316" s="3"/>
      <c r="B316" s="116"/>
      <c r="C316" s="116"/>
      <c r="D316" s="116"/>
      <c r="E316" s="116"/>
      <c r="F316" s="116"/>
      <c r="G316" s="118"/>
      <c r="H316" s="119"/>
      <c r="I316" s="119"/>
      <c r="J316" s="119"/>
      <c r="K316" s="116"/>
      <c r="L316" s="116"/>
      <c r="M316" s="116"/>
      <c r="N316" s="116"/>
      <c r="O316" s="116"/>
      <c r="P316" s="118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spans="1:26" ht="17.25" customHeight="1">
      <c r="A317" s="3"/>
      <c r="B317" s="116"/>
      <c r="C317" s="116"/>
      <c r="D317" s="116"/>
      <c r="E317" s="116"/>
      <c r="F317" s="116"/>
      <c r="G317" s="118"/>
      <c r="H317" s="119"/>
      <c r="I317" s="119"/>
      <c r="J317" s="119"/>
      <c r="K317" s="116"/>
      <c r="L317" s="116"/>
      <c r="M317" s="116"/>
      <c r="N317" s="116"/>
      <c r="O317" s="116"/>
      <c r="P317" s="118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spans="1:26" ht="17.25" customHeight="1">
      <c r="A318" s="3"/>
      <c r="B318" s="116"/>
      <c r="C318" s="116"/>
      <c r="D318" s="116"/>
      <c r="E318" s="116"/>
      <c r="F318" s="116"/>
      <c r="G318" s="118"/>
      <c r="H318" s="119"/>
      <c r="I318" s="119"/>
      <c r="J318" s="119"/>
      <c r="K318" s="116"/>
      <c r="L318" s="116"/>
      <c r="M318" s="116"/>
      <c r="N318" s="116"/>
      <c r="O318" s="116"/>
      <c r="P318" s="118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spans="1:26" ht="17.25" customHeight="1">
      <c r="A319" s="3"/>
      <c r="B319" s="116"/>
      <c r="C319" s="116"/>
      <c r="D319" s="116"/>
      <c r="E319" s="116"/>
      <c r="F319" s="116"/>
      <c r="G319" s="118"/>
      <c r="H319" s="119"/>
      <c r="I319" s="119"/>
      <c r="J319" s="119"/>
      <c r="K319" s="116"/>
      <c r="L319" s="116"/>
      <c r="M319" s="116"/>
      <c r="N319" s="116"/>
      <c r="O319" s="116"/>
      <c r="P319" s="118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spans="1:26" ht="17.25" customHeight="1">
      <c r="A320" s="3"/>
      <c r="B320" s="116"/>
      <c r="C320" s="116"/>
      <c r="D320" s="116"/>
      <c r="E320" s="116"/>
      <c r="F320" s="116"/>
      <c r="G320" s="118"/>
      <c r="H320" s="119"/>
      <c r="I320" s="119"/>
      <c r="J320" s="119"/>
      <c r="K320" s="116"/>
      <c r="L320" s="116"/>
      <c r="M320" s="116"/>
      <c r="N320" s="116"/>
      <c r="O320" s="116"/>
      <c r="P320" s="118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spans="1:26" ht="17.25" customHeight="1">
      <c r="A321" s="3"/>
      <c r="B321" s="116"/>
      <c r="C321" s="116"/>
      <c r="D321" s="116"/>
      <c r="E321" s="116"/>
      <c r="F321" s="116"/>
      <c r="G321" s="118"/>
      <c r="H321" s="119"/>
      <c r="I321" s="119"/>
      <c r="J321" s="119"/>
      <c r="K321" s="116"/>
      <c r="L321" s="116"/>
      <c r="M321" s="116"/>
      <c r="N321" s="116"/>
      <c r="O321" s="116"/>
      <c r="P321" s="118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spans="1:26" ht="17.25" customHeight="1">
      <c r="A322" s="3"/>
      <c r="B322" s="116"/>
      <c r="C322" s="116"/>
      <c r="D322" s="116"/>
      <c r="E322" s="116"/>
      <c r="F322" s="116"/>
      <c r="G322" s="118"/>
      <c r="H322" s="119"/>
      <c r="I322" s="119"/>
      <c r="J322" s="119"/>
      <c r="K322" s="116"/>
      <c r="L322" s="116"/>
      <c r="M322" s="116"/>
      <c r="N322" s="116"/>
      <c r="O322" s="116"/>
      <c r="P322" s="118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spans="1:26" ht="17.25" customHeight="1">
      <c r="A323" s="3"/>
      <c r="B323" s="116"/>
      <c r="C323" s="116"/>
      <c r="D323" s="116"/>
      <c r="E323" s="116"/>
      <c r="F323" s="116"/>
      <c r="G323" s="118"/>
      <c r="H323" s="119"/>
      <c r="I323" s="119"/>
      <c r="J323" s="119"/>
      <c r="K323" s="116"/>
      <c r="L323" s="116"/>
      <c r="M323" s="116"/>
      <c r="N323" s="116"/>
      <c r="O323" s="116"/>
      <c r="P323" s="118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spans="1:26" ht="17.25" customHeight="1">
      <c r="A324" s="3"/>
      <c r="B324" s="116"/>
      <c r="C324" s="116"/>
      <c r="D324" s="116"/>
      <c r="E324" s="116"/>
      <c r="F324" s="116"/>
      <c r="G324" s="118"/>
      <c r="H324" s="119"/>
      <c r="I324" s="119"/>
      <c r="J324" s="119"/>
      <c r="K324" s="116"/>
      <c r="L324" s="116"/>
      <c r="M324" s="116"/>
      <c r="N324" s="116"/>
      <c r="O324" s="116"/>
      <c r="P324" s="118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spans="1:26" ht="17.25" customHeight="1">
      <c r="A325" s="3"/>
      <c r="B325" s="116"/>
      <c r="C325" s="116"/>
      <c r="D325" s="116"/>
      <c r="E325" s="116"/>
      <c r="F325" s="116"/>
      <c r="G325" s="118"/>
      <c r="H325" s="119"/>
      <c r="I325" s="119"/>
      <c r="J325" s="119"/>
      <c r="K325" s="116"/>
      <c r="L325" s="116"/>
      <c r="M325" s="116"/>
      <c r="N325" s="116"/>
      <c r="O325" s="116"/>
      <c r="P325" s="118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spans="1:26" ht="17.25" customHeight="1">
      <c r="A326" s="3"/>
      <c r="B326" s="116"/>
      <c r="C326" s="116"/>
      <c r="D326" s="116"/>
      <c r="E326" s="116"/>
      <c r="F326" s="116"/>
      <c r="G326" s="118"/>
      <c r="H326" s="119"/>
      <c r="I326" s="119"/>
      <c r="J326" s="119"/>
      <c r="K326" s="116"/>
      <c r="L326" s="116"/>
      <c r="M326" s="116"/>
      <c r="N326" s="116"/>
      <c r="O326" s="116"/>
      <c r="P326" s="118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spans="1:26" ht="17.25" customHeight="1">
      <c r="A327" s="3"/>
      <c r="B327" s="116"/>
      <c r="C327" s="116"/>
      <c r="D327" s="116"/>
      <c r="E327" s="116"/>
      <c r="F327" s="116"/>
      <c r="G327" s="118"/>
      <c r="H327" s="119"/>
      <c r="I327" s="119"/>
      <c r="J327" s="119"/>
      <c r="K327" s="116"/>
      <c r="L327" s="116"/>
      <c r="M327" s="116"/>
      <c r="N327" s="116"/>
      <c r="O327" s="116"/>
      <c r="P327" s="118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spans="1:26" ht="17.25" customHeight="1">
      <c r="A328" s="3"/>
      <c r="B328" s="116"/>
      <c r="C328" s="116"/>
      <c r="D328" s="116"/>
      <c r="E328" s="116"/>
      <c r="F328" s="116"/>
      <c r="G328" s="118"/>
      <c r="H328" s="119"/>
      <c r="I328" s="119"/>
      <c r="J328" s="119"/>
      <c r="K328" s="116"/>
      <c r="L328" s="116"/>
      <c r="M328" s="116"/>
      <c r="N328" s="116"/>
      <c r="O328" s="116"/>
      <c r="P328" s="118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spans="1:26" ht="17.25" customHeight="1">
      <c r="A329" s="3"/>
      <c r="B329" s="116"/>
      <c r="C329" s="116"/>
      <c r="D329" s="116"/>
      <c r="E329" s="116"/>
      <c r="F329" s="116"/>
      <c r="G329" s="118"/>
      <c r="H329" s="119"/>
      <c r="I329" s="119"/>
      <c r="J329" s="119"/>
      <c r="K329" s="116"/>
      <c r="L329" s="116"/>
      <c r="M329" s="116"/>
      <c r="N329" s="116"/>
      <c r="O329" s="116"/>
      <c r="P329" s="118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spans="1:26" ht="17.25" customHeight="1">
      <c r="A330" s="3"/>
      <c r="B330" s="116"/>
      <c r="C330" s="116"/>
      <c r="D330" s="116"/>
      <c r="E330" s="116"/>
      <c r="F330" s="116"/>
      <c r="G330" s="118"/>
      <c r="H330" s="119"/>
      <c r="I330" s="119"/>
      <c r="J330" s="119"/>
      <c r="K330" s="116"/>
      <c r="L330" s="116"/>
      <c r="M330" s="116"/>
      <c r="N330" s="116"/>
      <c r="O330" s="116"/>
      <c r="P330" s="118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spans="1:26" ht="17.25" customHeight="1">
      <c r="A331" s="3"/>
      <c r="B331" s="116"/>
      <c r="C331" s="116"/>
      <c r="D331" s="116"/>
      <c r="E331" s="116"/>
      <c r="F331" s="116"/>
      <c r="G331" s="118"/>
      <c r="H331" s="119"/>
      <c r="I331" s="119"/>
      <c r="J331" s="119"/>
      <c r="K331" s="116"/>
      <c r="L331" s="116"/>
      <c r="M331" s="116"/>
      <c r="N331" s="116"/>
      <c r="O331" s="116"/>
      <c r="P331" s="118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spans="1:26" ht="17.25" customHeight="1">
      <c r="A332" s="3"/>
      <c r="B332" s="116"/>
      <c r="C332" s="116"/>
      <c r="D332" s="116"/>
      <c r="E332" s="116"/>
      <c r="F332" s="116"/>
      <c r="G332" s="118"/>
      <c r="H332" s="119"/>
      <c r="I332" s="119"/>
      <c r="J332" s="119"/>
      <c r="K332" s="116"/>
      <c r="L332" s="116"/>
      <c r="M332" s="116"/>
      <c r="N332" s="116"/>
      <c r="O332" s="116"/>
      <c r="P332" s="118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spans="1:26" ht="17.25" customHeight="1">
      <c r="A333" s="3"/>
      <c r="B333" s="116"/>
      <c r="C333" s="116"/>
      <c r="D333" s="116"/>
      <c r="E333" s="116"/>
      <c r="F333" s="116"/>
      <c r="G333" s="118"/>
      <c r="H333" s="119"/>
      <c r="I333" s="119"/>
      <c r="J333" s="119"/>
      <c r="K333" s="116"/>
      <c r="L333" s="116"/>
      <c r="M333" s="116"/>
      <c r="N333" s="116"/>
      <c r="O333" s="116"/>
      <c r="P333" s="118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spans="1:26" ht="17.25" customHeight="1">
      <c r="A334" s="3"/>
      <c r="B334" s="116"/>
      <c r="C334" s="116"/>
      <c r="D334" s="116"/>
      <c r="E334" s="116"/>
      <c r="F334" s="116"/>
      <c r="G334" s="118"/>
      <c r="H334" s="119"/>
      <c r="I334" s="119"/>
      <c r="J334" s="119"/>
      <c r="K334" s="116"/>
      <c r="L334" s="116"/>
      <c r="M334" s="116"/>
      <c r="N334" s="116"/>
      <c r="O334" s="116"/>
      <c r="P334" s="118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</row>
    <row r="335" spans="1:26" ht="17.25" customHeight="1">
      <c r="A335" s="3"/>
      <c r="B335" s="116"/>
      <c r="C335" s="116"/>
      <c r="D335" s="116"/>
      <c r="E335" s="116"/>
      <c r="F335" s="116"/>
      <c r="G335" s="118"/>
      <c r="H335" s="119"/>
      <c r="I335" s="119"/>
      <c r="J335" s="119"/>
      <c r="K335" s="116"/>
      <c r="L335" s="116"/>
      <c r="M335" s="116"/>
      <c r="N335" s="116"/>
      <c r="O335" s="116"/>
      <c r="P335" s="118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spans="1:26" ht="17.25" customHeight="1">
      <c r="A336" s="3"/>
      <c r="B336" s="116"/>
      <c r="C336" s="116"/>
      <c r="D336" s="116"/>
      <c r="E336" s="116"/>
      <c r="F336" s="116"/>
      <c r="G336" s="118"/>
      <c r="H336" s="119"/>
      <c r="I336" s="119"/>
      <c r="J336" s="119"/>
      <c r="K336" s="116"/>
      <c r="L336" s="116"/>
      <c r="M336" s="116"/>
      <c r="N336" s="116"/>
      <c r="O336" s="116"/>
      <c r="P336" s="118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spans="1:26" ht="17.25" customHeight="1">
      <c r="A337" s="3"/>
      <c r="B337" s="116"/>
      <c r="C337" s="116"/>
      <c r="D337" s="116"/>
      <c r="E337" s="116"/>
      <c r="F337" s="116"/>
      <c r="G337" s="118"/>
      <c r="H337" s="119"/>
      <c r="I337" s="119"/>
      <c r="J337" s="119"/>
      <c r="K337" s="116"/>
      <c r="L337" s="116"/>
      <c r="M337" s="116"/>
      <c r="N337" s="116"/>
      <c r="O337" s="116"/>
      <c r="P337" s="118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spans="1:26" ht="17.25" customHeight="1">
      <c r="A338" s="3"/>
      <c r="B338" s="116"/>
      <c r="C338" s="116"/>
      <c r="D338" s="116"/>
      <c r="E338" s="116"/>
      <c r="F338" s="116"/>
      <c r="G338" s="118"/>
      <c r="H338" s="119"/>
      <c r="I338" s="119"/>
      <c r="J338" s="119"/>
      <c r="K338" s="116"/>
      <c r="L338" s="116"/>
      <c r="M338" s="116"/>
      <c r="N338" s="116"/>
      <c r="O338" s="116"/>
      <c r="P338" s="118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</row>
    <row r="339" spans="1:26" ht="17.25" customHeight="1">
      <c r="A339" s="3"/>
      <c r="B339" s="116"/>
      <c r="C339" s="116"/>
      <c r="D339" s="116"/>
      <c r="E339" s="116"/>
      <c r="F339" s="116"/>
      <c r="G339" s="118"/>
      <c r="H339" s="119"/>
      <c r="I339" s="119"/>
      <c r="J339" s="119"/>
      <c r="K339" s="116"/>
      <c r="L339" s="116"/>
      <c r="M339" s="116"/>
      <c r="N339" s="116"/>
      <c r="O339" s="116"/>
      <c r="P339" s="118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spans="1:26" ht="17.25" customHeight="1">
      <c r="A340" s="3"/>
      <c r="B340" s="116"/>
      <c r="C340" s="116"/>
      <c r="D340" s="116"/>
      <c r="E340" s="116"/>
      <c r="F340" s="116"/>
      <c r="G340" s="118"/>
      <c r="H340" s="119"/>
      <c r="I340" s="119"/>
      <c r="J340" s="119"/>
      <c r="K340" s="116"/>
      <c r="L340" s="116"/>
      <c r="M340" s="116"/>
      <c r="N340" s="116"/>
      <c r="O340" s="116"/>
      <c r="P340" s="118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spans="1:26" ht="17.25" customHeight="1">
      <c r="A341" s="3"/>
      <c r="B341" s="116"/>
      <c r="C341" s="116"/>
      <c r="D341" s="116"/>
      <c r="E341" s="116"/>
      <c r="F341" s="116"/>
      <c r="G341" s="118"/>
      <c r="H341" s="119"/>
      <c r="I341" s="119"/>
      <c r="J341" s="119"/>
      <c r="K341" s="116"/>
      <c r="L341" s="116"/>
      <c r="M341" s="116"/>
      <c r="N341" s="116"/>
      <c r="O341" s="116"/>
      <c r="P341" s="118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spans="1:26" ht="17.25" customHeight="1">
      <c r="A342" s="3"/>
      <c r="B342" s="116"/>
      <c r="C342" s="116"/>
      <c r="D342" s="116"/>
      <c r="E342" s="116"/>
      <c r="F342" s="116"/>
      <c r="G342" s="118"/>
      <c r="H342" s="119"/>
      <c r="I342" s="119"/>
      <c r="J342" s="119"/>
      <c r="K342" s="116"/>
      <c r="L342" s="116"/>
      <c r="M342" s="116"/>
      <c r="N342" s="116"/>
      <c r="O342" s="116"/>
      <c r="P342" s="118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spans="1:26" ht="17.25" customHeight="1">
      <c r="A343" s="3"/>
      <c r="B343" s="116"/>
      <c r="C343" s="116"/>
      <c r="D343" s="116"/>
      <c r="E343" s="116"/>
      <c r="F343" s="116"/>
      <c r="G343" s="118"/>
      <c r="H343" s="119"/>
      <c r="I343" s="119"/>
      <c r="J343" s="119"/>
      <c r="K343" s="116"/>
      <c r="L343" s="116"/>
      <c r="M343" s="116"/>
      <c r="N343" s="116"/>
      <c r="O343" s="116"/>
      <c r="P343" s="118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spans="1:26" ht="17.25" customHeight="1">
      <c r="A344" s="3"/>
      <c r="B344" s="116"/>
      <c r="C344" s="116"/>
      <c r="D344" s="116"/>
      <c r="E344" s="116"/>
      <c r="F344" s="116"/>
      <c r="G344" s="118"/>
      <c r="H344" s="119"/>
      <c r="I344" s="119"/>
      <c r="J344" s="119"/>
      <c r="K344" s="116"/>
      <c r="L344" s="116"/>
      <c r="M344" s="116"/>
      <c r="N344" s="116"/>
      <c r="O344" s="116"/>
      <c r="P344" s="118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</row>
    <row r="345" spans="1:26" ht="17.25" customHeight="1">
      <c r="A345" s="3"/>
      <c r="B345" s="116"/>
      <c r="C345" s="116"/>
      <c r="D345" s="116"/>
      <c r="E345" s="116"/>
      <c r="F345" s="116"/>
      <c r="G345" s="118"/>
      <c r="H345" s="119"/>
      <c r="I345" s="119"/>
      <c r="J345" s="119"/>
      <c r="K345" s="116"/>
      <c r="L345" s="116"/>
      <c r="M345" s="116"/>
      <c r="N345" s="116"/>
      <c r="O345" s="116"/>
      <c r="P345" s="118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spans="1:26" ht="17.25" customHeight="1">
      <c r="A346" s="3"/>
      <c r="B346" s="116"/>
      <c r="C346" s="116"/>
      <c r="D346" s="116"/>
      <c r="E346" s="116"/>
      <c r="F346" s="116"/>
      <c r="G346" s="118"/>
      <c r="H346" s="119"/>
      <c r="I346" s="119"/>
      <c r="J346" s="119"/>
      <c r="K346" s="116"/>
      <c r="L346" s="116"/>
      <c r="M346" s="116"/>
      <c r="N346" s="116"/>
      <c r="O346" s="116"/>
      <c r="P346" s="118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spans="1:26" ht="17.25" customHeight="1">
      <c r="A347" s="3"/>
      <c r="B347" s="116"/>
      <c r="C347" s="116"/>
      <c r="D347" s="116"/>
      <c r="E347" s="116"/>
      <c r="F347" s="116"/>
      <c r="G347" s="118"/>
      <c r="H347" s="119"/>
      <c r="I347" s="119"/>
      <c r="J347" s="119"/>
      <c r="K347" s="116"/>
      <c r="L347" s="116"/>
      <c r="M347" s="116"/>
      <c r="N347" s="116"/>
      <c r="O347" s="116"/>
      <c r="P347" s="118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spans="1:26" ht="17.25" customHeight="1">
      <c r="A348" s="3"/>
      <c r="B348" s="116"/>
      <c r="C348" s="116"/>
      <c r="D348" s="116"/>
      <c r="E348" s="116"/>
      <c r="F348" s="116"/>
      <c r="G348" s="118"/>
      <c r="H348" s="119"/>
      <c r="I348" s="119"/>
      <c r="J348" s="119"/>
      <c r="K348" s="116"/>
      <c r="L348" s="116"/>
      <c r="M348" s="116"/>
      <c r="N348" s="116"/>
      <c r="O348" s="116"/>
      <c r="P348" s="118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spans="1:26" ht="17.25" customHeight="1">
      <c r="A349" s="3"/>
      <c r="B349" s="116"/>
      <c r="C349" s="116"/>
      <c r="D349" s="116"/>
      <c r="E349" s="116"/>
      <c r="F349" s="116"/>
      <c r="G349" s="118"/>
      <c r="H349" s="119"/>
      <c r="I349" s="119"/>
      <c r="J349" s="119"/>
      <c r="K349" s="116"/>
      <c r="L349" s="116"/>
      <c r="M349" s="116"/>
      <c r="N349" s="116"/>
      <c r="O349" s="116"/>
      <c r="P349" s="118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spans="1:26" ht="17.25" customHeight="1">
      <c r="A350" s="3"/>
      <c r="B350" s="116"/>
      <c r="C350" s="116"/>
      <c r="D350" s="116"/>
      <c r="E350" s="116"/>
      <c r="F350" s="116"/>
      <c r="G350" s="118"/>
      <c r="H350" s="119"/>
      <c r="I350" s="119"/>
      <c r="J350" s="119"/>
      <c r="K350" s="116"/>
      <c r="L350" s="116"/>
      <c r="M350" s="116"/>
      <c r="N350" s="116"/>
      <c r="O350" s="116"/>
      <c r="P350" s="118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spans="1:26" ht="17.25" customHeight="1">
      <c r="A351" s="3"/>
      <c r="B351" s="116"/>
      <c r="C351" s="116"/>
      <c r="D351" s="116"/>
      <c r="E351" s="116"/>
      <c r="F351" s="116"/>
      <c r="G351" s="118"/>
      <c r="H351" s="119"/>
      <c r="I351" s="119"/>
      <c r="J351" s="119"/>
      <c r="K351" s="116"/>
      <c r="L351" s="116"/>
      <c r="M351" s="116"/>
      <c r="N351" s="116"/>
      <c r="O351" s="116"/>
      <c r="P351" s="118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spans="1:26" ht="17.25" customHeight="1">
      <c r="A352" s="3"/>
      <c r="B352" s="116"/>
      <c r="C352" s="116"/>
      <c r="D352" s="116"/>
      <c r="E352" s="116"/>
      <c r="F352" s="116"/>
      <c r="G352" s="118"/>
      <c r="H352" s="119"/>
      <c r="I352" s="119"/>
      <c r="J352" s="119"/>
      <c r="K352" s="116"/>
      <c r="L352" s="116"/>
      <c r="M352" s="116"/>
      <c r="N352" s="116"/>
      <c r="O352" s="116"/>
      <c r="P352" s="118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spans="1:26" ht="17.25" customHeight="1">
      <c r="A353" s="3"/>
      <c r="B353" s="116"/>
      <c r="C353" s="116"/>
      <c r="D353" s="116"/>
      <c r="E353" s="116"/>
      <c r="F353" s="116"/>
      <c r="G353" s="118"/>
      <c r="H353" s="119"/>
      <c r="I353" s="119"/>
      <c r="J353" s="119"/>
      <c r="K353" s="116"/>
      <c r="L353" s="116"/>
      <c r="M353" s="116"/>
      <c r="N353" s="116"/>
      <c r="O353" s="116"/>
      <c r="P353" s="118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spans="1:26" ht="17.25" customHeight="1">
      <c r="A354" s="3"/>
      <c r="B354" s="116"/>
      <c r="C354" s="116"/>
      <c r="D354" s="116"/>
      <c r="E354" s="116"/>
      <c r="F354" s="116"/>
      <c r="G354" s="118"/>
      <c r="H354" s="119"/>
      <c r="I354" s="119"/>
      <c r="J354" s="119"/>
      <c r="K354" s="116"/>
      <c r="L354" s="116"/>
      <c r="M354" s="116"/>
      <c r="N354" s="116"/>
      <c r="O354" s="116"/>
      <c r="P354" s="118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spans="1:26" ht="17.25" customHeight="1">
      <c r="A355" s="3"/>
      <c r="B355" s="116"/>
      <c r="C355" s="116"/>
      <c r="D355" s="116"/>
      <c r="E355" s="116"/>
      <c r="F355" s="116"/>
      <c r="G355" s="118"/>
      <c r="H355" s="119"/>
      <c r="I355" s="119"/>
      <c r="J355" s="119"/>
      <c r="K355" s="116"/>
      <c r="L355" s="116"/>
      <c r="M355" s="116"/>
      <c r="N355" s="116"/>
      <c r="O355" s="116"/>
      <c r="P355" s="118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spans="1:26" ht="17.25" customHeight="1">
      <c r="A356" s="3"/>
      <c r="B356" s="116"/>
      <c r="C356" s="116"/>
      <c r="D356" s="116"/>
      <c r="E356" s="116"/>
      <c r="F356" s="116"/>
      <c r="G356" s="118"/>
      <c r="H356" s="119"/>
      <c r="I356" s="119"/>
      <c r="J356" s="119"/>
      <c r="K356" s="116"/>
      <c r="L356" s="116"/>
      <c r="M356" s="116"/>
      <c r="N356" s="116"/>
      <c r="O356" s="116"/>
      <c r="P356" s="118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spans="1:26" ht="17.25" customHeight="1">
      <c r="A357" s="3"/>
      <c r="B357" s="116"/>
      <c r="C357" s="116"/>
      <c r="D357" s="116"/>
      <c r="E357" s="116"/>
      <c r="F357" s="116"/>
      <c r="G357" s="118"/>
      <c r="H357" s="119"/>
      <c r="I357" s="119"/>
      <c r="J357" s="119"/>
      <c r="K357" s="116"/>
      <c r="L357" s="116"/>
      <c r="M357" s="116"/>
      <c r="N357" s="116"/>
      <c r="O357" s="116"/>
      <c r="P357" s="118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spans="1:26" ht="17.25" customHeight="1">
      <c r="A358" s="3"/>
      <c r="B358" s="116"/>
      <c r="C358" s="116"/>
      <c r="D358" s="116"/>
      <c r="E358" s="116"/>
      <c r="F358" s="116"/>
      <c r="G358" s="118"/>
      <c r="H358" s="119"/>
      <c r="I358" s="119"/>
      <c r="J358" s="119"/>
      <c r="K358" s="116"/>
      <c r="L358" s="116"/>
      <c r="M358" s="116"/>
      <c r="N358" s="116"/>
      <c r="O358" s="116"/>
      <c r="P358" s="118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spans="1:26" ht="17.25" customHeight="1">
      <c r="A359" s="3"/>
      <c r="B359" s="116"/>
      <c r="C359" s="116"/>
      <c r="D359" s="116"/>
      <c r="E359" s="116"/>
      <c r="F359" s="116"/>
      <c r="G359" s="118"/>
      <c r="H359" s="119"/>
      <c r="I359" s="119"/>
      <c r="J359" s="119"/>
      <c r="K359" s="116"/>
      <c r="L359" s="116"/>
      <c r="M359" s="116"/>
      <c r="N359" s="116"/>
      <c r="O359" s="116"/>
      <c r="P359" s="118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spans="1:26" ht="17.25" customHeight="1">
      <c r="A360" s="3"/>
      <c r="B360" s="116"/>
      <c r="C360" s="116"/>
      <c r="D360" s="116"/>
      <c r="E360" s="116"/>
      <c r="F360" s="116"/>
      <c r="G360" s="118"/>
      <c r="H360" s="119"/>
      <c r="I360" s="119"/>
      <c r="J360" s="119"/>
      <c r="K360" s="116"/>
      <c r="L360" s="116"/>
      <c r="M360" s="116"/>
      <c r="N360" s="116"/>
      <c r="O360" s="116"/>
      <c r="P360" s="118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spans="1:26" ht="17.25" customHeight="1">
      <c r="A361" s="3"/>
      <c r="B361" s="116"/>
      <c r="C361" s="116"/>
      <c r="D361" s="116"/>
      <c r="E361" s="116"/>
      <c r="F361" s="116"/>
      <c r="G361" s="118"/>
      <c r="H361" s="119"/>
      <c r="I361" s="119"/>
      <c r="J361" s="119"/>
      <c r="K361" s="116"/>
      <c r="L361" s="116"/>
      <c r="M361" s="116"/>
      <c r="N361" s="116"/>
      <c r="O361" s="116"/>
      <c r="P361" s="118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spans="1:26" ht="17.25" customHeight="1">
      <c r="A362" s="3"/>
      <c r="B362" s="116"/>
      <c r="C362" s="116"/>
      <c r="D362" s="116"/>
      <c r="E362" s="116"/>
      <c r="F362" s="116"/>
      <c r="G362" s="118"/>
      <c r="H362" s="119"/>
      <c r="I362" s="119"/>
      <c r="J362" s="119"/>
      <c r="K362" s="116"/>
      <c r="L362" s="116"/>
      <c r="M362" s="116"/>
      <c r="N362" s="116"/>
      <c r="O362" s="116"/>
      <c r="P362" s="118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</row>
    <row r="363" spans="1:26" ht="17.25" customHeight="1">
      <c r="A363" s="3"/>
      <c r="B363" s="116"/>
      <c r="C363" s="116"/>
      <c r="D363" s="116"/>
      <c r="E363" s="116"/>
      <c r="F363" s="116"/>
      <c r="G363" s="118"/>
      <c r="H363" s="119"/>
      <c r="I363" s="119"/>
      <c r="J363" s="119"/>
      <c r="K363" s="116"/>
      <c r="L363" s="116"/>
      <c r="M363" s="116"/>
      <c r="N363" s="116"/>
      <c r="O363" s="116"/>
      <c r="P363" s="118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spans="1:26" ht="17.25" customHeight="1">
      <c r="A364" s="3"/>
      <c r="B364" s="116"/>
      <c r="C364" s="116"/>
      <c r="D364" s="116"/>
      <c r="E364" s="116"/>
      <c r="F364" s="116"/>
      <c r="G364" s="118"/>
      <c r="H364" s="119"/>
      <c r="I364" s="119"/>
      <c r="J364" s="119"/>
      <c r="K364" s="116"/>
      <c r="L364" s="116"/>
      <c r="M364" s="116"/>
      <c r="N364" s="116"/>
      <c r="O364" s="116"/>
      <c r="P364" s="118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spans="1:26" ht="17.25" customHeight="1">
      <c r="A365" s="3"/>
      <c r="B365" s="116"/>
      <c r="C365" s="116"/>
      <c r="D365" s="116"/>
      <c r="E365" s="116"/>
      <c r="F365" s="116"/>
      <c r="G365" s="118"/>
      <c r="H365" s="119"/>
      <c r="I365" s="119"/>
      <c r="J365" s="119"/>
      <c r="K365" s="116"/>
      <c r="L365" s="116"/>
      <c r="M365" s="116"/>
      <c r="N365" s="116"/>
      <c r="O365" s="116"/>
      <c r="P365" s="118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spans="1:26" ht="17.25" customHeight="1">
      <c r="A366" s="3"/>
      <c r="B366" s="116"/>
      <c r="C366" s="116"/>
      <c r="D366" s="116"/>
      <c r="E366" s="116"/>
      <c r="F366" s="116"/>
      <c r="G366" s="118"/>
      <c r="H366" s="119"/>
      <c r="I366" s="119"/>
      <c r="J366" s="119"/>
      <c r="K366" s="116"/>
      <c r="L366" s="116"/>
      <c r="M366" s="116"/>
      <c r="N366" s="116"/>
      <c r="O366" s="116"/>
      <c r="P366" s="118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spans="1:26" ht="17.25" customHeight="1">
      <c r="A367" s="3"/>
      <c r="B367" s="116"/>
      <c r="C367" s="116"/>
      <c r="D367" s="116"/>
      <c r="E367" s="116"/>
      <c r="F367" s="116"/>
      <c r="G367" s="118"/>
      <c r="H367" s="119"/>
      <c r="I367" s="119"/>
      <c r="J367" s="119"/>
      <c r="K367" s="116"/>
      <c r="L367" s="116"/>
      <c r="M367" s="116"/>
      <c r="N367" s="116"/>
      <c r="O367" s="116"/>
      <c r="P367" s="118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spans="1:26" ht="17.25" customHeight="1">
      <c r="A368" s="3"/>
      <c r="B368" s="116"/>
      <c r="C368" s="116"/>
      <c r="D368" s="116"/>
      <c r="E368" s="116"/>
      <c r="F368" s="116"/>
      <c r="G368" s="118"/>
      <c r="H368" s="119"/>
      <c r="I368" s="119"/>
      <c r="J368" s="119"/>
      <c r="K368" s="116"/>
      <c r="L368" s="116"/>
      <c r="M368" s="116"/>
      <c r="N368" s="116"/>
      <c r="O368" s="116"/>
      <c r="P368" s="118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spans="1:26" ht="17.25" customHeight="1">
      <c r="A369" s="3"/>
      <c r="B369" s="116"/>
      <c r="C369" s="116"/>
      <c r="D369" s="116"/>
      <c r="E369" s="116"/>
      <c r="F369" s="116"/>
      <c r="G369" s="118"/>
      <c r="H369" s="119"/>
      <c r="I369" s="119"/>
      <c r="J369" s="119"/>
      <c r="K369" s="116"/>
      <c r="L369" s="116"/>
      <c r="M369" s="116"/>
      <c r="N369" s="116"/>
      <c r="O369" s="116"/>
      <c r="P369" s="118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spans="1:26" ht="17.25" customHeight="1">
      <c r="A370" s="3"/>
      <c r="B370" s="116"/>
      <c r="C370" s="116"/>
      <c r="D370" s="116"/>
      <c r="E370" s="116"/>
      <c r="F370" s="116"/>
      <c r="G370" s="118"/>
      <c r="H370" s="119"/>
      <c r="I370" s="119"/>
      <c r="J370" s="119"/>
      <c r="K370" s="116"/>
      <c r="L370" s="116"/>
      <c r="M370" s="116"/>
      <c r="N370" s="116"/>
      <c r="O370" s="116"/>
      <c r="P370" s="118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spans="1:26" ht="17.25" customHeight="1">
      <c r="A371" s="3"/>
      <c r="B371" s="116"/>
      <c r="C371" s="116"/>
      <c r="D371" s="116"/>
      <c r="E371" s="116"/>
      <c r="F371" s="116"/>
      <c r="G371" s="118"/>
      <c r="H371" s="119"/>
      <c r="I371" s="119"/>
      <c r="J371" s="119"/>
      <c r="K371" s="116"/>
      <c r="L371" s="116"/>
      <c r="M371" s="116"/>
      <c r="N371" s="116"/>
      <c r="O371" s="116"/>
      <c r="P371" s="118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spans="1:26" ht="17.25" customHeight="1">
      <c r="A372" s="3"/>
      <c r="B372" s="116"/>
      <c r="C372" s="116"/>
      <c r="D372" s="116"/>
      <c r="E372" s="116"/>
      <c r="F372" s="116"/>
      <c r="G372" s="118"/>
      <c r="H372" s="119"/>
      <c r="I372" s="119"/>
      <c r="J372" s="119"/>
      <c r="K372" s="116"/>
      <c r="L372" s="116"/>
      <c r="M372" s="116"/>
      <c r="N372" s="116"/>
      <c r="O372" s="116"/>
      <c r="P372" s="118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spans="1:26" ht="17.25" customHeight="1">
      <c r="A373" s="3"/>
      <c r="B373" s="116"/>
      <c r="C373" s="116"/>
      <c r="D373" s="116"/>
      <c r="E373" s="116"/>
      <c r="F373" s="116"/>
      <c r="G373" s="118"/>
      <c r="H373" s="119"/>
      <c r="I373" s="119"/>
      <c r="J373" s="119"/>
      <c r="K373" s="116"/>
      <c r="L373" s="116"/>
      <c r="M373" s="116"/>
      <c r="N373" s="116"/>
      <c r="O373" s="116"/>
      <c r="P373" s="118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spans="1:26" ht="17.25" customHeight="1">
      <c r="A374" s="3"/>
      <c r="B374" s="116"/>
      <c r="C374" s="116"/>
      <c r="D374" s="116"/>
      <c r="E374" s="116"/>
      <c r="F374" s="116"/>
      <c r="G374" s="118"/>
      <c r="H374" s="119"/>
      <c r="I374" s="119"/>
      <c r="J374" s="119"/>
      <c r="K374" s="116"/>
      <c r="L374" s="116"/>
      <c r="M374" s="116"/>
      <c r="N374" s="116"/>
      <c r="O374" s="116"/>
      <c r="P374" s="118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spans="1:26" ht="17.25" customHeight="1">
      <c r="A375" s="3"/>
      <c r="B375" s="116"/>
      <c r="C375" s="116"/>
      <c r="D375" s="116"/>
      <c r="E375" s="116"/>
      <c r="F375" s="116"/>
      <c r="G375" s="118"/>
      <c r="H375" s="119"/>
      <c r="I375" s="119"/>
      <c r="J375" s="119"/>
      <c r="K375" s="116"/>
      <c r="L375" s="116"/>
      <c r="M375" s="116"/>
      <c r="N375" s="116"/>
      <c r="O375" s="116"/>
      <c r="P375" s="118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spans="1:26" ht="17.25" customHeight="1">
      <c r="A376" s="3"/>
      <c r="B376" s="116"/>
      <c r="C376" s="116"/>
      <c r="D376" s="116"/>
      <c r="E376" s="116"/>
      <c r="F376" s="116"/>
      <c r="G376" s="118"/>
      <c r="H376" s="119"/>
      <c r="I376" s="119"/>
      <c r="J376" s="119"/>
      <c r="K376" s="116"/>
      <c r="L376" s="116"/>
      <c r="M376" s="116"/>
      <c r="N376" s="116"/>
      <c r="O376" s="116"/>
      <c r="P376" s="118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spans="1:26" ht="17.25" customHeight="1">
      <c r="A377" s="3"/>
      <c r="B377" s="116"/>
      <c r="C377" s="116"/>
      <c r="D377" s="116"/>
      <c r="E377" s="116"/>
      <c r="F377" s="116"/>
      <c r="G377" s="118"/>
      <c r="H377" s="119"/>
      <c r="I377" s="119"/>
      <c r="J377" s="119"/>
      <c r="K377" s="116"/>
      <c r="L377" s="116"/>
      <c r="M377" s="116"/>
      <c r="N377" s="116"/>
      <c r="O377" s="116"/>
      <c r="P377" s="118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spans="1:26" ht="17.25" customHeight="1">
      <c r="A378" s="3"/>
      <c r="B378" s="116"/>
      <c r="C378" s="116"/>
      <c r="D378" s="116"/>
      <c r="E378" s="116"/>
      <c r="F378" s="116"/>
      <c r="G378" s="118"/>
      <c r="H378" s="119"/>
      <c r="I378" s="119"/>
      <c r="J378" s="119"/>
      <c r="K378" s="116"/>
      <c r="L378" s="116"/>
      <c r="M378" s="116"/>
      <c r="N378" s="116"/>
      <c r="O378" s="116"/>
      <c r="P378" s="118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spans="1:26" ht="17.25" customHeight="1">
      <c r="A379" s="3"/>
      <c r="B379" s="116"/>
      <c r="C379" s="116"/>
      <c r="D379" s="116"/>
      <c r="E379" s="116"/>
      <c r="F379" s="116"/>
      <c r="G379" s="118"/>
      <c r="H379" s="119"/>
      <c r="I379" s="119"/>
      <c r="J379" s="119"/>
      <c r="K379" s="116"/>
      <c r="L379" s="116"/>
      <c r="M379" s="116"/>
      <c r="N379" s="116"/>
      <c r="O379" s="116"/>
      <c r="P379" s="118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spans="1:26" ht="17.25" customHeight="1">
      <c r="A380" s="3"/>
      <c r="B380" s="116"/>
      <c r="C380" s="116"/>
      <c r="D380" s="116"/>
      <c r="E380" s="116"/>
      <c r="F380" s="116"/>
      <c r="G380" s="118"/>
      <c r="H380" s="119"/>
      <c r="I380" s="119"/>
      <c r="J380" s="119"/>
      <c r="K380" s="116"/>
      <c r="L380" s="116"/>
      <c r="M380" s="116"/>
      <c r="N380" s="116"/>
      <c r="O380" s="116"/>
      <c r="P380" s="118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spans="1:26" ht="17.25" customHeight="1">
      <c r="A381" s="3"/>
      <c r="B381" s="116"/>
      <c r="C381" s="116"/>
      <c r="D381" s="116"/>
      <c r="E381" s="116"/>
      <c r="F381" s="116"/>
      <c r="G381" s="118"/>
      <c r="H381" s="119"/>
      <c r="I381" s="119"/>
      <c r="J381" s="119"/>
      <c r="K381" s="116"/>
      <c r="L381" s="116"/>
      <c r="M381" s="116"/>
      <c r="N381" s="116"/>
      <c r="O381" s="116"/>
      <c r="P381" s="118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spans="1:26" ht="17.25" customHeight="1">
      <c r="A382" s="3"/>
      <c r="B382" s="116"/>
      <c r="C382" s="116"/>
      <c r="D382" s="116"/>
      <c r="E382" s="116"/>
      <c r="F382" s="116"/>
      <c r="G382" s="118"/>
      <c r="H382" s="119"/>
      <c r="I382" s="119"/>
      <c r="J382" s="119"/>
      <c r="K382" s="116"/>
      <c r="L382" s="116"/>
      <c r="M382" s="116"/>
      <c r="N382" s="116"/>
      <c r="O382" s="116"/>
      <c r="P382" s="118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spans="1:26" ht="17.25" customHeight="1">
      <c r="A383" s="3"/>
      <c r="B383" s="116"/>
      <c r="C383" s="116"/>
      <c r="D383" s="116"/>
      <c r="E383" s="116"/>
      <c r="F383" s="116"/>
      <c r="G383" s="118"/>
      <c r="H383" s="119"/>
      <c r="I383" s="119"/>
      <c r="J383" s="119"/>
      <c r="K383" s="116"/>
      <c r="L383" s="116"/>
      <c r="M383" s="116"/>
      <c r="N383" s="116"/>
      <c r="O383" s="116"/>
      <c r="P383" s="118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spans="1:26" ht="17.25" customHeight="1">
      <c r="A384" s="3"/>
      <c r="B384" s="116"/>
      <c r="C384" s="116"/>
      <c r="D384" s="116"/>
      <c r="E384" s="116"/>
      <c r="F384" s="116"/>
      <c r="G384" s="118"/>
      <c r="H384" s="119"/>
      <c r="I384" s="119"/>
      <c r="J384" s="119"/>
      <c r="K384" s="116"/>
      <c r="L384" s="116"/>
      <c r="M384" s="116"/>
      <c r="N384" s="116"/>
      <c r="O384" s="116"/>
      <c r="P384" s="118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spans="1:26" ht="17.25" customHeight="1">
      <c r="A385" s="3"/>
      <c r="B385" s="116"/>
      <c r="C385" s="116"/>
      <c r="D385" s="116"/>
      <c r="E385" s="116"/>
      <c r="F385" s="116"/>
      <c r="G385" s="118"/>
      <c r="H385" s="119"/>
      <c r="I385" s="119"/>
      <c r="J385" s="119"/>
      <c r="K385" s="116"/>
      <c r="L385" s="116"/>
      <c r="M385" s="116"/>
      <c r="N385" s="116"/>
      <c r="O385" s="116"/>
      <c r="P385" s="118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spans="1:26" ht="17.25" customHeight="1">
      <c r="A386" s="3"/>
      <c r="B386" s="116"/>
      <c r="C386" s="116"/>
      <c r="D386" s="116"/>
      <c r="E386" s="116"/>
      <c r="F386" s="116"/>
      <c r="G386" s="118"/>
      <c r="H386" s="119"/>
      <c r="I386" s="119"/>
      <c r="J386" s="119"/>
      <c r="K386" s="116"/>
      <c r="L386" s="116"/>
      <c r="M386" s="116"/>
      <c r="N386" s="116"/>
      <c r="O386" s="116"/>
      <c r="P386" s="118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spans="1:26" ht="17.25" customHeight="1">
      <c r="A387" s="3"/>
      <c r="B387" s="116"/>
      <c r="C387" s="116"/>
      <c r="D387" s="116"/>
      <c r="E387" s="116"/>
      <c r="F387" s="116"/>
      <c r="G387" s="118"/>
      <c r="H387" s="119"/>
      <c r="I387" s="119"/>
      <c r="J387" s="119"/>
      <c r="K387" s="116"/>
      <c r="L387" s="116"/>
      <c r="M387" s="116"/>
      <c r="N387" s="116"/>
      <c r="O387" s="116"/>
      <c r="P387" s="118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spans="1:26" ht="17.25" customHeight="1">
      <c r="A388" s="3"/>
      <c r="B388" s="116"/>
      <c r="C388" s="116"/>
      <c r="D388" s="116"/>
      <c r="E388" s="116"/>
      <c r="F388" s="116"/>
      <c r="G388" s="118"/>
      <c r="H388" s="119"/>
      <c r="I388" s="119"/>
      <c r="J388" s="119"/>
      <c r="K388" s="116"/>
      <c r="L388" s="116"/>
      <c r="M388" s="116"/>
      <c r="N388" s="116"/>
      <c r="O388" s="116"/>
      <c r="P388" s="118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spans="1:26" ht="17.25" customHeight="1">
      <c r="A389" s="3"/>
      <c r="B389" s="116"/>
      <c r="C389" s="116"/>
      <c r="D389" s="116"/>
      <c r="E389" s="116"/>
      <c r="F389" s="116"/>
      <c r="G389" s="118"/>
      <c r="H389" s="119"/>
      <c r="I389" s="119"/>
      <c r="J389" s="119"/>
      <c r="K389" s="116"/>
      <c r="L389" s="116"/>
      <c r="M389" s="116"/>
      <c r="N389" s="116"/>
      <c r="O389" s="116"/>
      <c r="P389" s="118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spans="1:26" ht="17.25" customHeight="1">
      <c r="A390" s="3"/>
      <c r="B390" s="116"/>
      <c r="C390" s="116"/>
      <c r="D390" s="116"/>
      <c r="E390" s="116"/>
      <c r="F390" s="116"/>
      <c r="G390" s="118"/>
      <c r="H390" s="119"/>
      <c r="I390" s="119"/>
      <c r="J390" s="119"/>
      <c r="K390" s="116"/>
      <c r="L390" s="116"/>
      <c r="M390" s="116"/>
      <c r="N390" s="116"/>
      <c r="O390" s="116"/>
      <c r="P390" s="118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spans="1:26" ht="17.25" customHeight="1">
      <c r="A391" s="3"/>
      <c r="B391" s="116"/>
      <c r="C391" s="116"/>
      <c r="D391" s="116"/>
      <c r="E391" s="116"/>
      <c r="F391" s="116"/>
      <c r="G391" s="118"/>
      <c r="H391" s="119"/>
      <c r="I391" s="119"/>
      <c r="J391" s="119"/>
      <c r="K391" s="116"/>
      <c r="L391" s="116"/>
      <c r="M391" s="116"/>
      <c r="N391" s="116"/>
      <c r="O391" s="116"/>
      <c r="P391" s="118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spans="1:26" ht="17.25" customHeight="1">
      <c r="A392" s="3"/>
      <c r="B392" s="116"/>
      <c r="C392" s="116"/>
      <c r="D392" s="116"/>
      <c r="E392" s="116"/>
      <c r="F392" s="116"/>
      <c r="G392" s="118"/>
      <c r="H392" s="119"/>
      <c r="I392" s="119"/>
      <c r="J392" s="119"/>
      <c r="K392" s="116"/>
      <c r="L392" s="116"/>
      <c r="M392" s="116"/>
      <c r="N392" s="116"/>
      <c r="O392" s="116"/>
      <c r="P392" s="118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spans="1:26" ht="17.25" customHeight="1">
      <c r="A393" s="3"/>
      <c r="B393" s="116"/>
      <c r="C393" s="116"/>
      <c r="D393" s="116"/>
      <c r="E393" s="116"/>
      <c r="F393" s="116"/>
      <c r="G393" s="118"/>
      <c r="H393" s="119"/>
      <c r="I393" s="119"/>
      <c r="J393" s="119"/>
      <c r="K393" s="116"/>
      <c r="L393" s="116"/>
      <c r="M393" s="116"/>
      <c r="N393" s="116"/>
      <c r="O393" s="116"/>
      <c r="P393" s="118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spans="1:26" ht="17.25" customHeight="1">
      <c r="A394" s="3"/>
      <c r="B394" s="116"/>
      <c r="C394" s="116"/>
      <c r="D394" s="116"/>
      <c r="E394" s="116"/>
      <c r="F394" s="116"/>
      <c r="G394" s="118"/>
      <c r="H394" s="119"/>
      <c r="I394" s="119"/>
      <c r="J394" s="119"/>
      <c r="K394" s="116"/>
      <c r="L394" s="116"/>
      <c r="M394" s="116"/>
      <c r="N394" s="116"/>
      <c r="O394" s="116"/>
      <c r="P394" s="118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spans="1:26" ht="17.25" customHeight="1">
      <c r="A395" s="3"/>
      <c r="B395" s="116"/>
      <c r="C395" s="116"/>
      <c r="D395" s="116"/>
      <c r="E395" s="116"/>
      <c r="F395" s="116"/>
      <c r="G395" s="118"/>
      <c r="H395" s="119"/>
      <c r="I395" s="119"/>
      <c r="J395" s="119"/>
      <c r="K395" s="116"/>
      <c r="L395" s="116"/>
      <c r="M395" s="116"/>
      <c r="N395" s="116"/>
      <c r="O395" s="116"/>
      <c r="P395" s="118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spans="1:26" ht="17.25" customHeight="1">
      <c r="A396" s="3"/>
      <c r="B396" s="116"/>
      <c r="C396" s="116"/>
      <c r="D396" s="116"/>
      <c r="E396" s="116"/>
      <c r="F396" s="116"/>
      <c r="G396" s="118"/>
      <c r="H396" s="119"/>
      <c r="I396" s="119"/>
      <c r="J396" s="119"/>
      <c r="K396" s="116"/>
      <c r="L396" s="116"/>
      <c r="M396" s="116"/>
      <c r="N396" s="116"/>
      <c r="O396" s="116"/>
      <c r="P396" s="118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spans="1:26" ht="17.25" customHeight="1">
      <c r="A397" s="3"/>
      <c r="B397" s="116"/>
      <c r="C397" s="116"/>
      <c r="D397" s="116"/>
      <c r="E397" s="116"/>
      <c r="F397" s="116"/>
      <c r="G397" s="118"/>
      <c r="H397" s="119"/>
      <c r="I397" s="119"/>
      <c r="J397" s="119"/>
      <c r="K397" s="116"/>
      <c r="L397" s="116"/>
      <c r="M397" s="116"/>
      <c r="N397" s="116"/>
      <c r="O397" s="116"/>
      <c r="P397" s="118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spans="1:26" ht="17.25" customHeight="1">
      <c r="A398" s="3"/>
      <c r="B398" s="116"/>
      <c r="C398" s="116"/>
      <c r="D398" s="116"/>
      <c r="E398" s="116"/>
      <c r="F398" s="116"/>
      <c r="G398" s="118"/>
      <c r="H398" s="119"/>
      <c r="I398" s="119"/>
      <c r="J398" s="119"/>
      <c r="K398" s="116"/>
      <c r="L398" s="116"/>
      <c r="M398" s="116"/>
      <c r="N398" s="116"/>
      <c r="O398" s="116"/>
      <c r="P398" s="118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spans="1:26" ht="17.25" customHeight="1">
      <c r="A399" s="3"/>
      <c r="B399" s="116"/>
      <c r="C399" s="116"/>
      <c r="D399" s="116"/>
      <c r="E399" s="116"/>
      <c r="F399" s="116"/>
      <c r="G399" s="118"/>
      <c r="H399" s="119"/>
      <c r="I399" s="119"/>
      <c r="J399" s="119"/>
      <c r="K399" s="116"/>
      <c r="L399" s="116"/>
      <c r="M399" s="116"/>
      <c r="N399" s="116"/>
      <c r="O399" s="116"/>
      <c r="P399" s="118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spans="1:26" ht="17.25" customHeight="1">
      <c r="A400" s="3"/>
      <c r="B400" s="116"/>
      <c r="C400" s="116"/>
      <c r="D400" s="116"/>
      <c r="E400" s="116"/>
      <c r="F400" s="116"/>
      <c r="G400" s="118"/>
      <c r="H400" s="119"/>
      <c r="I400" s="119"/>
      <c r="J400" s="119"/>
      <c r="K400" s="116"/>
      <c r="L400" s="116"/>
      <c r="M400" s="116"/>
      <c r="N400" s="116"/>
      <c r="O400" s="116"/>
      <c r="P400" s="118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spans="1:26" ht="17.25" customHeight="1">
      <c r="A401" s="3"/>
      <c r="B401" s="116"/>
      <c r="C401" s="116"/>
      <c r="D401" s="116"/>
      <c r="E401" s="116"/>
      <c r="F401" s="116"/>
      <c r="G401" s="118"/>
      <c r="H401" s="119"/>
      <c r="I401" s="119"/>
      <c r="J401" s="119"/>
      <c r="K401" s="116"/>
      <c r="L401" s="116"/>
      <c r="M401" s="116"/>
      <c r="N401" s="116"/>
      <c r="O401" s="116"/>
      <c r="P401" s="118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spans="1:26" ht="17.25" customHeight="1">
      <c r="A402" s="3"/>
      <c r="B402" s="116"/>
      <c r="C402" s="116"/>
      <c r="D402" s="116"/>
      <c r="E402" s="116"/>
      <c r="F402" s="116"/>
      <c r="G402" s="118"/>
      <c r="H402" s="119"/>
      <c r="I402" s="119"/>
      <c r="J402" s="119"/>
      <c r="K402" s="116"/>
      <c r="L402" s="116"/>
      <c r="M402" s="116"/>
      <c r="N402" s="116"/>
      <c r="O402" s="116"/>
      <c r="P402" s="118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spans="1:26" ht="17.25" customHeight="1">
      <c r="A403" s="3"/>
      <c r="B403" s="116"/>
      <c r="C403" s="116"/>
      <c r="D403" s="116"/>
      <c r="E403" s="116"/>
      <c r="F403" s="116"/>
      <c r="G403" s="118"/>
      <c r="H403" s="119"/>
      <c r="I403" s="119"/>
      <c r="J403" s="119"/>
      <c r="K403" s="116"/>
      <c r="L403" s="116"/>
      <c r="M403" s="116"/>
      <c r="N403" s="116"/>
      <c r="O403" s="116"/>
      <c r="P403" s="118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spans="1:26" ht="17.25" customHeight="1">
      <c r="A404" s="3"/>
      <c r="B404" s="116"/>
      <c r="C404" s="116"/>
      <c r="D404" s="116"/>
      <c r="E404" s="116"/>
      <c r="F404" s="116"/>
      <c r="G404" s="118"/>
      <c r="H404" s="119"/>
      <c r="I404" s="119"/>
      <c r="J404" s="119"/>
      <c r="K404" s="116"/>
      <c r="L404" s="116"/>
      <c r="M404" s="116"/>
      <c r="N404" s="116"/>
      <c r="O404" s="116"/>
      <c r="P404" s="118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spans="1:26" ht="17.25" customHeight="1">
      <c r="A405" s="3"/>
      <c r="B405" s="116"/>
      <c r="C405" s="116"/>
      <c r="D405" s="116"/>
      <c r="E405" s="116"/>
      <c r="F405" s="116"/>
      <c r="G405" s="118"/>
      <c r="H405" s="119"/>
      <c r="I405" s="119"/>
      <c r="J405" s="119"/>
      <c r="K405" s="116"/>
      <c r="L405" s="116"/>
      <c r="M405" s="116"/>
      <c r="N405" s="116"/>
      <c r="O405" s="116"/>
      <c r="P405" s="118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spans="1:26" ht="17.25" customHeight="1">
      <c r="A406" s="3"/>
      <c r="B406" s="116"/>
      <c r="C406" s="116"/>
      <c r="D406" s="116"/>
      <c r="E406" s="116"/>
      <c r="F406" s="116"/>
      <c r="G406" s="118"/>
      <c r="H406" s="119"/>
      <c r="I406" s="119"/>
      <c r="J406" s="119"/>
      <c r="K406" s="116"/>
      <c r="L406" s="116"/>
      <c r="M406" s="116"/>
      <c r="N406" s="116"/>
      <c r="O406" s="116"/>
      <c r="P406" s="118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spans="1:26" ht="17.25" customHeight="1">
      <c r="A407" s="3"/>
      <c r="B407" s="116"/>
      <c r="C407" s="116"/>
      <c r="D407" s="116"/>
      <c r="E407" s="116"/>
      <c r="F407" s="116"/>
      <c r="G407" s="118"/>
      <c r="H407" s="119"/>
      <c r="I407" s="119"/>
      <c r="J407" s="119"/>
      <c r="K407" s="116"/>
      <c r="L407" s="116"/>
      <c r="M407" s="116"/>
      <c r="N407" s="116"/>
      <c r="O407" s="116"/>
      <c r="P407" s="118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spans="1:26" ht="17.25" customHeight="1">
      <c r="A408" s="3"/>
      <c r="B408" s="116"/>
      <c r="C408" s="116"/>
      <c r="D408" s="116"/>
      <c r="E408" s="116"/>
      <c r="F408" s="116"/>
      <c r="G408" s="118"/>
      <c r="H408" s="119"/>
      <c r="I408" s="119"/>
      <c r="J408" s="119"/>
      <c r="K408" s="116"/>
      <c r="L408" s="116"/>
      <c r="M408" s="116"/>
      <c r="N408" s="116"/>
      <c r="O408" s="116"/>
      <c r="P408" s="118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spans="1:26" ht="17.25" customHeight="1">
      <c r="A409" s="3"/>
      <c r="B409" s="116"/>
      <c r="C409" s="116"/>
      <c r="D409" s="116"/>
      <c r="E409" s="116"/>
      <c r="F409" s="116"/>
      <c r="G409" s="118"/>
      <c r="H409" s="119"/>
      <c r="I409" s="119"/>
      <c r="J409" s="119"/>
      <c r="K409" s="116"/>
      <c r="L409" s="116"/>
      <c r="M409" s="116"/>
      <c r="N409" s="116"/>
      <c r="O409" s="116"/>
      <c r="P409" s="118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spans="1:26" ht="17.25" customHeight="1">
      <c r="A410" s="3"/>
      <c r="B410" s="116"/>
      <c r="C410" s="116"/>
      <c r="D410" s="116"/>
      <c r="E410" s="116"/>
      <c r="F410" s="116"/>
      <c r="G410" s="118"/>
      <c r="H410" s="119"/>
      <c r="I410" s="119"/>
      <c r="J410" s="119"/>
      <c r="K410" s="116"/>
      <c r="L410" s="116"/>
      <c r="M410" s="116"/>
      <c r="N410" s="116"/>
      <c r="O410" s="116"/>
      <c r="P410" s="118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spans="1:26" ht="17.25" customHeight="1">
      <c r="A411" s="3"/>
      <c r="B411" s="116"/>
      <c r="C411" s="116"/>
      <c r="D411" s="116"/>
      <c r="E411" s="116"/>
      <c r="F411" s="116"/>
      <c r="G411" s="118"/>
      <c r="H411" s="119"/>
      <c r="I411" s="119"/>
      <c r="J411" s="119"/>
      <c r="K411" s="116"/>
      <c r="L411" s="116"/>
      <c r="M411" s="116"/>
      <c r="N411" s="116"/>
      <c r="O411" s="116"/>
      <c r="P411" s="118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spans="1:26" ht="17.25" customHeight="1">
      <c r="A412" s="3"/>
      <c r="B412" s="116"/>
      <c r="C412" s="116"/>
      <c r="D412" s="116"/>
      <c r="E412" s="116"/>
      <c r="F412" s="116"/>
      <c r="G412" s="118"/>
      <c r="H412" s="119"/>
      <c r="I412" s="119"/>
      <c r="J412" s="119"/>
      <c r="K412" s="116"/>
      <c r="L412" s="116"/>
      <c r="M412" s="116"/>
      <c r="N412" s="116"/>
      <c r="O412" s="116"/>
      <c r="P412" s="118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spans="1:26" ht="17.25" customHeight="1">
      <c r="A413" s="3"/>
      <c r="B413" s="116"/>
      <c r="C413" s="116"/>
      <c r="D413" s="116"/>
      <c r="E413" s="116"/>
      <c r="F413" s="116"/>
      <c r="G413" s="118"/>
      <c r="H413" s="119"/>
      <c r="I413" s="119"/>
      <c r="J413" s="119"/>
      <c r="K413" s="116"/>
      <c r="L413" s="116"/>
      <c r="M413" s="116"/>
      <c r="N413" s="116"/>
      <c r="O413" s="116"/>
      <c r="P413" s="118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spans="1:26" ht="17.25" customHeight="1">
      <c r="A414" s="3"/>
      <c r="B414" s="116"/>
      <c r="C414" s="116"/>
      <c r="D414" s="116"/>
      <c r="E414" s="116"/>
      <c r="F414" s="116"/>
      <c r="G414" s="118"/>
      <c r="H414" s="119"/>
      <c r="I414" s="119"/>
      <c r="J414" s="119"/>
      <c r="K414" s="116"/>
      <c r="L414" s="116"/>
      <c r="M414" s="116"/>
      <c r="N414" s="116"/>
      <c r="O414" s="116"/>
      <c r="P414" s="118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spans="1:26" ht="17.25" customHeight="1">
      <c r="A415" s="3"/>
      <c r="B415" s="116"/>
      <c r="C415" s="116"/>
      <c r="D415" s="116"/>
      <c r="E415" s="116"/>
      <c r="F415" s="116"/>
      <c r="G415" s="118"/>
      <c r="H415" s="119"/>
      <c r="I415" s="119"/>
      <c r="J415" s="119"/>
      <c r="K415" s="116"/>
      <c r="L415" s="116"/>
      <c r="M415" s="116"/>
      <c r="N415" s="116"/>
      <c r="O415" s="116"/>
      <c r="P415" s="118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spans="1:26" ht="17.25" customHeight="1">
      <c r="A416" s="3"/>
      <c r="B416" s="116"/>
      <c r="C416" s="116"/>
      <c r="D416" s="116"/>
      <c r="E416" s="116"/>
      <c r="F416" s="116"/>
      <c r="G416" s="118"/>
      <c r="H416" s="119"/>
      <c r="I416" s="119"/>
      <c r="J416" s="119"/>
      <c r="K416" s="116"/>
      <c r="L416" s="116"/>
      <c r="M416" s="116"/>
      <c r="N416" s="116"/>
      <c r="O416" s="116"/>
      <c r="P416" s="118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spans="1:26" ht="17.25" customHeight="1">
      <c r="A417" s="3"/>
      <c r="B417" s="116"/>
      <c r="C417" s="116"/>
      <c r="D417" s="116"/>
      <c r="E417" s="116"/>
      <c r="F417" s="116"/>
      <c r="G417" s="118"/>
      <c r="H417" s="119"/>
      <c r="I417" s="119"/>
      <c r="J417" s="119"/>
      <c r="K417" s="116"/>
      <c r="L417" s="116"/>
      <c r="M417" s="116"/>
      <c r="N417" s="116"/>
      <c r="O417" s="116"/>
      <c r="P417" s="118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spans="1:26" ht="17.25" customHeight="1">
      <c r="A418" s="3"/>
      <c r="B418" s="116"/>
      <c r="C418" s="116"/>
      <c r="D418" s="116"/>
      <c r="E418" s="116"/>
      <c r="F418" s="116"/>
      <c r="G418" s="118"/>
      <c r="H418" s="119"/>
      <c r="I418" s="119"/>
      <c r="J418" s="119"/>
      <c r="K418" s="116"/>
      <c r="L418" s="116"/>
      <c r="M418" s="116"/>
      <c r="N418" s="116"/>
      <c r="O418" s="116"/>
      <c r="P418" s="118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spans="1:26" ht="17.25" customHeight="1">
      <c r="A419" s="3"/>
      <c r="B419" s="116"/>
      <c r="C419" s="116"/>
      <c r="D419" s="116"/>
      <c r="E419" s="116"/>
      <c r="F419" s="116"/>
      <c r="G419" s="118"/>
      <c r="H419" s="119"/>
      <c r="I419" s="119"/>
      <c r="J419" s="119"/>
      <c r="K419" s="116"/>
      <c r="L419" s="116"/>
      <c r="M419" s="116"/>
      <c r="N419" s="116"/>
      <c r="O419" s="116"/>
      <c r="P419" s="118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spans="1:26" ht="17.25" customHeight="1">
      <c r="A420" s="3"/>
      <c r="B420" s="116"/>
      <c r="C420" s="116"/>
      <c r="D420" s="116"/>
      <c r="E420" s="116"/>
      <c r="F420" s="116"/>
      <c r="G420" s="118"/>
      <c r="H420" s="119"/>
      <c r="I420" s="119"/>
      <c r="J420" s="119"/>
      <c r="K420" s="116"/>
      <c r="L420" s="116"/>
      <c r="M420" s="116"/>
      <c r="N420" s="116"/>
      <c r="O420" s="116"/>
      <c r="P420" s="118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spans="1:26" ht="17.25" customHeight="1">
      <c r="A421" s="3"/>
      <c r="B421" s="116"/>
      <c r="C421" s="116"/>
      <c r="D421" s="116"/>
      <c r="E421" s="116"/>
      <c r="F421" s="116"/>
      <c r="G421" s="118"/>
      <c r="H421" s="119"/>
      <c r="I421" s="119"/>
      <c r="J421" s="119"/>
      <c r="K421" s="116"/>
      <c r="L421" s="116"/>
      <c r="M421" s="116"/>
      <c r="N421" s="116"/>
      <c r="O421" s="116"/>
      <c r="P421" s="118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spans="1:26" ht="17.25" customHeight="1">
      <c r="A422" s="3"/>
      <c r="B422" s="116"/>
      <c r="C422" s="116"/>
      <c r="D422" s="116"/>
      <c r="E422" s="116"/>
      <c r="F422" s="116"/>
      <c r="G422" s="118"/>
      <c r="H422" s="119"/>
      <c r="I422" s="119"/>
      <c r="J422" s="119"/>
      <c r="K422" s="116"/>
      <c r="L422" s="116"/>
      <c r="M422" s="116"/>
      <c r="N422" s="116"/>
      <c r="O422" s="116"/>
      <c r="P422" s="118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spans="1:26" ht="17.25" customHeight="1">
      <c r="A423" s="3"/>
      <c r="B423" s="116"/>
      <c r="C423" s="116"/>
      <c r="D423" s="116"/>
      <c r="E423" s="116"/>
      <c r="F423" s="116"/>
      <c r="G423" s="118"/>
      <c r="H423" s="119"/>
      <c r="I423" s="119"/>
      <c r="J423" s="119"/>
      <c r="K423" s="116"/>
      <c r="L423" s="116"/>
      <c r="M423" s="116"/>
      <c r="N423" s="116"/>
      <c r="O423" s="116"/>
      <c r="P423" s="118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spans="1:26" ht="17.25" customHeight="1">
      <c r="A424" s="3"/>
      <c r="B424" s="116"/>
      <c r="C424" s="116"/>
      <c r="D424" s="116"/>
      <c r="E424" s="116"/>
      <c r="F424" s="116"/>
      <c r="G424" s="118"/>
      <c r="H424" s="119"/>
      <c r="I424" s="119"/>
      <c r="J424" s="119"/>
      <c r="K424" s="116"/>
      <c r="L424" s="116"/>
      <c r="M424" s="116"/>
      <c r="N424" s="116"/>
      <c r="O424" s="116"/>
      <c r="P424" s="118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spans="1:26" ht="17.25" customHeight="1">
      <c r="A425" s="3"/>
      <c r="B425" s="116"/>
      <c r="C425" s="116"/>
      <c r="D425" s="116"/>
      <c r="E425" s="116"/>
      <c r="F425" s="116"/>
      <c r="G425" s="118"/>
      <c r="H425" s="119"/>
      <c r="I425" s="119"/>
      <c r="J425" s="119"/>
      <c r="K425" s="116"/>
      <c r="L425" s="116"/>
      <c r="M425" s="116"/>
      <c r="N425" s="116"/>
      <c r="O425" s="116"/>
      <c r="P425" s="118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spans="1:26" ht="17.25" customHeight="1">
      <c r="A426" s="3"/>
      <c r="B426" s="116"/>
      <c r="C426" s="116"/>
      <c r="D426" s="116"/>
      <c r="E426" s="116"/>
      <c r="F426" s="116"/>
      <c r="G426" s="118"/>
      <c r="H426" s="119"/>
      <c r="I426" s="119"/>
      <c r="J426" s="119"/>
      <c r="K426" s="116"/>
      <c r="L426" s="116"/>
      <c r="M426" s="116"/>
      <c r="N426" s="116"/>
      <c r="O426" s="116"/>
      <c r="P426" s="118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spans="1:26" ht="17.25" customHeight="1">
      <c r="A427" s="3"/>
      <c r="B427" s="116"/>
      <c r="C427" s="116"/>
      <c r="D427" s="116"/>
      <c r="E427" s="116"/>
      <c r="F427" s="116"/>
      <c r="G427" s="118"/>
      <c r="H427" s="119"/>
      <c r="I427" s="119"/>
      <c r="J427" s="119"/>
      <c r="K427" s="116"/>
      <c r="L427" s="116"/>
      <c r="M427" s="116"/>
      <c r="N427" s="116"/>
      <c r="O427" s="116"/>
      <c r="P427" s="118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spans="1:26" ht="17.25" customHeight="1">
      <c r="A428" s="3"/>
      <c r="B428" s="116"/>
      <c r="C428" s="116"/>
      <c r="D428" s="116"/>
      <c r="E428" s="116"/>
      <c r="F428" s="116"/>
      <c r="G428" s="118"/>
      <c r="H428" s="119"/>
      <c r="I428" s="119"/>
      <c r="J428" s="119"/>
      <c r="K428" s="116"/>
      <c r="L428" s="116"/>
      <c r="M428" s="116"/>
      <c r="N428" s="116"/>
      <c r="O428" s="116"/>
      <c r="P428" s="118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spans="1:26" ht="17.25" customHeight="1">
      <c r="A429" s="3"/>
      <c r="B429" s="116"/>
      <c r="C429" s="116"/>
      <c r="D429" s="116"/>
      <c r="E429" s="116"/>
      <c r="F429" s="116"/>
      <c r="G429" s="118"/>
      <c r="H429" s="119"/>
      <c r="I429" s="119"/>
      <c r="J429" s="119"/>
      <c r="K429" s="116"/>
      <c r="L429" s="116"/>
      <c r="M429" s="116"/>
      <c r="N429" s="116"/>
      <c r="O429" s="116"/>
      <c r="P429" s="118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spans="1:26" ht="17.25" customHeight="1">
      <c r="A430" s="3"/>
      <c r="B430" s="116"/>
      <c r="C430" s="116"/>
      <c r="D430" s="116"/>
      <c r="E430" s="116"/>
      <c r="F430" s="116"/>
      <c r="G430" s="118"/>
      <c r="H430" s="119"/>
      <c r="I430" s="119"/>
      <c r="J430" s="119"/>
      <c r="K430" s="116"/>
      <c r="L430" s="116"/>
      <c r="M430" s="116"/>
      <c r="N430" s="116"/>
      <c r="O430" s="116"/>
      <c r="P430" s="118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spans="1:26" ht="17.25" customHeight="1">
      <c r="A431" s="3"/>
      <c r="B431" s="116"/>
      <c r="C431" s="116"/>
      <c r="D431" s="116"/>
      <c r="E431" s="116"/>
      <c r="F431" s="116"/>
      <c r="G431" s="118"/>
      <c r="H431" s="119"/>
      <c r="I431" s="119"/>
      <c r="J431" s="119"/>
      <c r="K431" s="116"/>
      <c r="L431" s="116"/>
      <c r="M431" s="116"/>
      <c r="N431" s="116"/>
      <c r="O431" s="116"/>
      <c r="P431" s="118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spans="1:26" ht="17.25" customHeight="1">
      <c r="A432" s="3"/>
      <c r="B432" s="116"/>
      <c r="C432" s="116"/>
      <c r="D432" s="116"/>
      <c r="E432" s="116"/>
      <c r="F432" s="116"/>
      <c r="G432" s="118"/>
      <c r="H432" s="119"/>
      <c r="I432" s="119"/>
      <c r="J432" s="119"/>
      <c r="K432" s="116"/>
      <c r="L432" s="116"/>
      <c r="M432" s="116"/>
      <c r="N432" s="116"/>
      <c r="O432" s="116"/>
      <c r="P432" s="118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spans="1:26" ht="17.25" customHeight="1">
      <c r="A433" s="3"/>
      <c r="B433" s="116"/>
      <c r="C433" s="116"/>
      <c r="D433" s="116"/>
      <c r="E433" s="116"/>
      <c r="F433" s="116"/>
      <c r="G433" s="118"/>
      <c r="H433" s="119"/>
      <c r="I433" s="119"/>
      <c r="J433" s="119"/>
      <c r="K433" s="116"/>
      <c r="L433" s="116"/>
      <c r="M433" s="116"/>
      <c r="N433" s="116"/>
      <c r="O433" s="116"/>
      <c r="P433" s="118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spans="1:26" ht="17.25" customHeight="1">
      <c r="A434" s="3"/>
      <c r="B434" s="116"/>
      <c r="C434" s="116"/>
      <c r="D434" s="116"/>
      <c r="E434" s="116"/>
      <c r="F434" s="116"/>
      <c r="G434" s="118"/>
      <c r="H434" s="119"/>
      <c r="I434" s="119"/>
      <c r="J434" s="119"/>
      <c r="K434" s="116"/>
      <c r="L434" s="116"/>
      <c r="M434" s="116"/>
      <c r="N434" s="116"/>
      <c r="O434" s="116"/>
      <c r="P434" s="118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spans="1:26" ht="17.25" customHeight="1">
      <c r="A435" s="3"/>
      <c r="B435" s="116"/>
      <c r="C435" s="116"/>
      <c r="D435" s="116"/>
      <c r="E435" s="116"/>
      <c r="F435" s="116"/>
      <c r="G435" s="118"/>
      <c r="H435" s="119"/>
      <c r="I435" s="119"/>
      <c r="J435" s="119"/>
      <c r="K435" s="116"/>
      <c r="L435" s="116"/>
      <c r="M435" s="116"/>
      <c r="N435" s="116"/>
      <c r="O435" s="116"/>
      <c r="P435" s="118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spans="1:26" ht="17.25" customHeight="1">
      <c r="A436" s="3"/>
      <c r="B436" s="116"/>
      <c r="C436" s="116"/>
      <c r="D436" s="116"/>
      <c r="E436" s="116"/>
      <c r="F436" s="116"/>
      <c r="G436" s="118"/>
      <c r="H436" s="119"/>
      <c r="I436" s="119"/>
      <c r="J436" s="119"/>
      <c r="K436" s="116"/>
      <c r="L436" s="116"/>
      <c r="M436" s="116"/>
      <c r="N436" s="116"/>
      <c r="O436" s="116"/>
      <c r="P436" s="118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spans="1:26" ht="17.25" customHeight="1">
      <c r="A437" s="3"/>
      <c r="B437" s="116"/>
      <c r="C437" s="116"/>
      <c r="D437" s="116"/>
      <c r="E437" s="116"/>
      <c r="F437" s="116"/>
      <c r="G437" s="118"/>
      <c r="H437" s="119"/>
      <c r="I437" s="119"/>
      <c r="J437" s="119"/>
      <c r="K437" s="116"/>
      <c r="L437" s="116"/>
      <c r="M437" s="116"/>
      <c r="N437" s="116"/>
      <c r="O437" s="116"/>
      <c r="P437" s="118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spans="1:26" ht="17.25" customHeight="1">
      <c r="A438" s="3"/>
      <c r="B438" s="116"/>
      <c r="C438" s="116"/>
      <c r="D438" s="116"/>
      <c r="E438" s="116"/>
      <c r="F438" s="116"/>
      <c r="G438" s="118"/>
      <c r="H438" s="119"/>
      <c r="I438" s="119"/>
      <c r="J438" s="119"/>
      <c r="K438" s="116"/>
      <c r="L438" s="116"/>
      <c r="M438" s="116"/>
      <c r="N438" s="116"/>
      <c r="O438" s="116"/>
      <c r="P438" s="118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spans="1:26" ht="17.25" customHeight="1">
      <c r="A439" s="3"/>
      <c r="B439" s="116"/>
      <c r="C439" s="116"/>
      <c r="D439" s="116"/>
      <c r="E439" s="116"/>
      <c r="F439" s="116"/>
      <c r="G439" s="118"/>
      <c r="H439" s="119"/>
      <c r="I439" s="119"/>
      <c r="J439" s="119"/>
      <c r="K439" s="116"/>
      <c r="L439" s="116"/>
      <c r="M439" s="116"/>
      <c r="N439" s="116"/>
      <c r="O439" s="116"/>
      <c r="P439" s="118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spans="1:26" ht="17.25" customHeight="1">
      <c r="A440" s="3"/>
      <c r="B440" s="116"/>
      <c r="C440" s="116"/>
      <c r="D440" s="116"/>
      <c r="E440" s="116"/>
      <c r="F440" s="116"/>
      <c r="G440" s="118"/>
      <c r="H440" s="119"/>
      <c r="I440" s="119"/>
      <c r="J440" s="119"/>
      <c r="K440" s="116"/>
      <c r="L440" s="116"/>
      <c r="M440" s="116"/>
      <c r="N440" s="116"/>
      <c r="O440" s="116"/>
      <c r="P440" s="118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spans="1:26" ht="17.25" customHeight="1">
      <c r="A441" s="3"/>
      <c r="B441" s="116"/>
      <c r="C441" s="116"/>
      <c r="D441" s="116"/>
      <c r="E441" s="116"/>
      <c r="F441" s="116"/>
      <c r="G441" s="118"/>
      <c r="H441" s="119"/>
      <c r="I441" s="119"/>
      <c r="J441" s="119"/>
      <c r="K441" s="116"/>
      <c r="L441" s="116"/>
      <c r="M441" s="116"/>
      <c r="N441" s="116"/>
      <c r="O441" s="116"/>
      <c r="P441" s="118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spans="1:26" ht="17.25" customHeight="1">
      <c r="A442" s="3"/>
      <c r="B442" s="116"/>
      <c r="C442" s="116"/>
      <c r="D442" s="116"/>
      <c r="E442" s="116"/>
      <c r="F442" s="116"/>
      <c r="G442" s="118"/>
      <c r="H442" s="119"/>
      <c r="I442" s="119"/>
      <c r="J442" s="119"/>
      <c r="K442" s="116"/>
      <c r="L442" s="116"/>
      <c r="M442" s="116"/>
      <c r="N442" s="116"/>
      <c r="O442" s="116"/>
      <c r="P442" s="118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spans="1:26" ht="17.25" customHeight="1">
      <c r="A443" s="3"/>
      <c r="B443" s="116"/>
      <c r="C443" s="116"/>
      <c r="D443" s="116"/>
      <c r="E443" s="116"/>
      <c r="F443" s="116"/>
      <c r="G443" s="118"/>
      <c r="H443" s="119"/>
      <c r="I443" s="119"/>
      <c r="J443" s="119"/>
      <c r="K443" s="116"/>
      <c r="L443" s="116"/>
      <c r="M443" s="116"/>
      <c r="N443" s="116"/>
      <c r="O443" s="116"/>
      <c r="P443" s="118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spans="1:26" ht="17.25" customHeight="1">
      <c r="A444" s="3"/>
      <c r="B444" s="116"/>
      <c r="C444" s="116"/>
      <c r="D444" s="116"/>
      <c r="E444" s="116"/>
      <c r="F444" s="116"/>
      <c r="G444" s="118"/>
      <c r="H444" s="119"/>
      <c r="I444" s="119"/>
      <c r="J444" s="119"/>
      <c r="K444" s="116"/>
      <c r="L444" s="116"/>
      <c r="M444" s="116"/>
      <c r="N444" s="116"/>
      <c r="O444" s="116"/>
      <c r="P444" s="118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spans="1:26" ht="17.25" customHeight="1">
      <c r="A445" s="3"/>
      <c r="B445" s="116"/>
      <c r="C445" s="116"/>
      <c r="D445" s="116"/>
      <c r="E445" s="116"/>
      <c r="F445" s="116"/>
      <c r="G445" s="118"/>
      <c r="H445" s="119"/>
      <c r="I445" s="119"/>
      <c r="J445" s="119"/>
      <c r="K445" s="116"/>
      <c r="L445" s="116"/>
      <c r="M445" s="116"/>
      <c r="N445" s="116"/>
      <c r="O445" s="116"/>
      <c r="P445" s="118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spans="1:26" ht="17.25" customHeight="1">
      <c r="A446" s="3"/>
      <c r="B446" s="116"/>
      <c r="C446" s="116"/>
      <c r="D446" s="116"/>
      <c r="E446" s="116"/>
      <c r="F446" s="116"/>
      <c r="G446" s="118"/>
      <c r="H446" s="119"/>
      <c r="I446" s="119"/>
      <c r="J446" s="119"/>
      <c r="K446" s="116"/>
      <c r="L446" s="116"/>
      <c r="M446" s="116"/>
      <c r="N446" s="116"/>
      <c r="O446" s="116"/>
      <c r="P446" s="118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spans="1:26" ht="17.25" customHeight="1">
      <c r="A447" s="3"/>
      <c r="B447" s="116"/>
      <c r="C447" s="116"/>
      <c r="D447" s="116"/>
      <c r="E447" s="116"/>
      <c r="F447" s="116"/>
      <c r="G447" s="118"/>
      <c r="H447" s="119"/>
      <c r="I447" s="119"/>
      <c r="J447" s="119"/>
      <c r="K447" s="116"/>
      <c r="L447" s="116"/>
      <c r="M447" s="116"/>
      <c r="N447" s="116"/>
      <c r="O447" s="116"/>
      <c r="P447" s="118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spans="1:26" ht="17.25" customHeight="1">
      <c r="A448" s="3"/>
      <c r="B448" s="116"/>
      <c r="C448" s="116"/>
      <c r="D448" s="116"/>
      <c r="E448" s="116"/>
      <c r="F448" s="116"/>
      <c r="G448" s="118"/>
      <c r="H448" s="119"/>
      <c r="I448" s="119"/>
      <c r="J448" s="119"/>
      <c r="K448" s="116"/>
      <c r="L448" s="116"/>
      <c r="M448" s="116"/>
      <c r="N448" s="116"/>
      <c r="O448" s="116"/>
      <c r="P448" s="118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spans="1:26" ht="17.25" customHeight="1">
      <c r="A449" s="3"/>
      <c r="B449" s="116"/>
      <c r="C449" s="116"/>
      <c r="D449" s="116"/>
      <c r="E449" s="116"/>
      <c r="F449" s="116"/>
      <c r="G449" s="118"/>
      <c r="H449" s="119"/>
      <c r="I449" s="119"/>
      <c r="J449" s="119"/>
      <c r="K449" s="116"/>
      <c r="L449" s="116"/>
      <c r="M449" s="116"/>
      <c r="N449" s="116"/>
      <c r="O449" s="116"/>
      <c r="P449" s="118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spans="1:26" ht="17.25" customHeight="1">
      <c r="A450" s="3"/>
      <c r="B450" s="116"/>
      <c r="C450" s="116"/>
      <c r="D450" s="116"/>
      <c r="E450" s="116"/>
      <c r="F450" s="116"/>
      <c r="G450" s="118"/>
      <c r="H450" s="119"/>
      <c r="I450" s="119"/>
      <c r="J450" s="119"/>
      <c r="K450" s="116"/>
      <c r="L450" s="116"/>
      <c r="M450" s="116"/>
      <c r="N450" s="116"/>
      <c r="O450" s="116"/>
      <c r="P450" s="118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spans="1:26" ht="17.25" customHeight="1">
      <c r="A451" s="3"/>
      <c r="B451" s="116"/>
      <c r="C451" s="116"/>
      <c r="D451" s="116"/>
      <c r="E451" s="116"/>
      <c r="F451" s="116"/>
      <c r="G451" s="118"/>
      <c r="H451" s="119"/>
      <c r="I451" s="119"/>
      <c r="J451" s="119"/>
      <c r="K451" s="116"/>
      <c r="L451" s="116"/>
      <c r="M451" s="116"/>
      <c r="N451" s="116"/>
      <c r="O451" s="116"/>
      <c r="P451" s="118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spans="1:26" ht="17.25" customHeight="1">
      <c r="A452" s="3"/>
      <c r="B452" s="116"/>
      <c r="C452" s="116"/>
      <c r="D452" s="116"/>
      <c r="E452" s="116"/>
      <c r="F452" s="116"/>
      <c r="G452" s="118"/>
      <c r="H452" s="119"/>
      <c r="I452" s="119"/>
      <c r="J452" s="119"/>
      <c r="K452" s="116"/>
      <c r="L452" s="116"/>
      <c r="M452" s="116"/>
      <c r="N452" s="116"/>
      <c r="O452" s="116"/>
      <c r="P452" s="118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spans="1:26" ht="17.25" customHeight="1">
      <c r="A453" s="3"/>
      <c r="B453" s="116"/>
      <c r="C453" s="116"/>
      <c r="D453" s="116"/>
      <c r="E453" s="116"/>
      <c r="F453" s="116"/>
      <c r="G453" s="118"/>
      <c r="H453" s="119"/>
      <c r="I453" s="119"/>
      <c r="J453" s="119"/>
      <c r="K453" s="116"/>
      <c r="L453" s="116"/>
      <c r="M453" s="116"/>
      <c r="N453" s="116"/>
      <c r="O453" s="116"/>
      <c r="P453" s="118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spans="1:26" ht="17.25" customHeight="1">
      <c r="A454" s="3"/>
      <c r="B454" s="116"/>
      <c r="C454" s="116"/>
      <c r="D454" s="116"/>
      <c r="E454" s="116"/>
      <c r="F454" s="116"/>
      <c r="G454" s="118"/>
      <c r="H454" s="119"/>
      <c r="I454" s="119"/>
      <c r="J454" s="119"/>
      <c r="K454" s="116"/>
      <c r="L454" s="116"/>
      <c r="M454" s="116"/>
      <c r="N454" s="116"/>
      <c r="O454" s="116"/>
      <c r="P454" s="118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spans="1:26" ht="17.25" customHeight="1">
      <c r="A455" s="3"/>
      <c r="B455" s="116"/>
      <c r="C455" s="116"/>
      <c r="D455" s="116"/>
      <c r="E455" s="116"/>
      <c r="F455" s="116"/>
      <c r="G455" s="118"/>
      <c r="H455" s="119"/>
      <c r="I455" s="119"/>
      <c r="J455" s="119"/>
      <c r="K455" s="116"/>
      <c r="L455" s="116"/>
      <c r="M455" s="116"/>
      <c r="N455" s="116"/>
      <c r="O455" s="116"/>
      <c r="P455" s="118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spans="1:26" ht="17.25" customHeight="1">
      <c r="A456" s="3"/>
      <c r="B456" s="116"/>
      <c r="C456" s="116"/>
      <c r="D456" s="116"/>
      <c r="E456" s="116"/>
      <c r="F456" s="116"/>
      <c r="G456" s="118"/>
      <c r="H456" s="119"/>
      <c r="I456" s="119"/>
      <c r="J456" s="119"/>
      <c r="K456" s="116"/>
      <c r="L456" s="116"/>
      <c r="M456" s="116"/>
      <c r="N456" s="116"/>
      <c r="O456" s="116"/>
      <c r="P456" s="118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spans="1:26" ht="17.25" customHeight="1">
      <c r="A457" s="3"/>
      <c r="B457" s="116"/>
      <c r="C457" s="116"/>
      <c r="D457" s="116"/>
      <c r="E457" s="116"/>
      <c r="F457" s="116"/>
      <c r="G457" s="118"/>
      <c r="H457" s="119"/>
      <c r="I457" s="119"/>
      <c r="J457" s="119"/>
      <c r="K457" s="116"/>
      <c r="L457" s="116"/>
      <c r="M457" s="116"/>
      <c r="N457" s="116"/>
      <c r="O457" s="116"/>
      <c r="P457" s="118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spans="1:26" ht="17.25" customHeight="1">
      <c r="A458" s="3"/>
      <c r="B458" s="116"/>
      <c r="C458" s="116"/>
      <c r="D458" s="116"/>
      <c r="E458" s="116"/>
      <c r="F458" s="116"/>
      <c r="G458" s="118"/>
      <c r="H458" s="119"/>
      <c r="I458" s="119"/>
      <c r="J458" s="119"/>
      <c r="K458" s="116"/>
      <c r="L458" s="116"/>
      <c r="M458" s="116"/>
      <c r="N458" s="116"/>
      <c r="O458" s="116"/>
      <c r="P458" s="118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spans="1:26" ht="17.25" customHeight="1">
      <c r="A459" s="3"/>
      <c r="B459" s="116"/>
      <c r="C459" s="116"/>
      <c r="D459" s="116"/>
      <c r="E459" s="116"/>
      <c r="F459" s="116"/>
      <c r="G459" s="118"/>
      <c r="H459" s="119"/>
      <c r="I459" s="119"/>
      <c r="J459" s="119"/>
      <c r="K459" s="116"/>
      <c r="L459" s="116"/>
      <c r="M459" s="116"/>
      <c r="N459" s="116"/>
      <c r="O459" s="116"/>
      <c r="P459" s="118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spans="1:26" ht="17.25" customHeight="1">
      <c r="A460" s="3"/>
      <c r="B460" s="116"/>
      <c r="C460" s="116"/>
      <c r="D460" s="116"/>
      <c r="E460" s="116"/>
      <c r="F460" s="116"/>
      <c r="G460" s="118"/>
      <c r="H460" s="119"/>
      <c r="I460" s="119"/>
      <c r="J460" s="119"/>
      <c r="K460" s="116"/>
      <c r="L460" s="116"/>
      <c r="M460" s="116"/>
      <c r="N460" s="116"/>
      <c r="O460" s="116"/>
      <c r="P460" s="118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spans="1:26" ht="17.25" customHeight="1">
      <c r="A461" s="3"/>
      <c r="B461" s="116"/>
      <c r="C461" s="116"/>
      <c r="D461" s="116"/>
      <c r="E461" s="116"/>
      <c r="F461" s="116"/>
      <c r="G461" s="118"/>
      <c r="H461" s="119"/>
      <c r="I461" s="119"/>
      <c r="J461" s="119"/>
      <c r="K461" s="116"/>
      <c r="L461" s="116"/>
      <c r="M461" s="116"/>
      <c r="N461" s="116"/>
      <c r="O461" s="116"/>
      <c r="P461" s="118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spans="1:26" ht="17.25" customHeight="1">
      <c r="A462" s="3"/>
      <c r="B462" s="116"/>
      <c r="C462" s="116"/>
      <c r="D462" s="116"/>
      <c r="E462" s="116"/>
      <c r="F462" s="116"/>
      <c r="G462" s="118"/>
      <c r="H462" s="119"/>
      <c r="I462" s="119"/>
      <c r="J462" s="119"/>
      <c r="K462" s="116"/>
      <c r="L462" s="116"/>
      <c r="M462" s="116"/>
      <c r="N462" s="116"/>
      <c r="O462" s="116"/>
      <c r="P462" s="118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spans="1:26" ht="17.25" customHeight="1">
      <c r="A463" s="3"/>
      <c r="B463" s="116"/>
      <c r="C463" s="116"/>
      <c r="D463" s="116"/>
      <c r="E463" s="116"/>
      <c r="F463" s="116"/>
      <c r="G463" s="118"/>
      <c r="H463" s="119"/>
      <c r="I463" s="119"/>
      <c r="J463" s="119"/>
      <c r="K463" s="116"/>
      <c r="L463" s="116"/>
      <c r="M463" s="116"/>
      <c r="N463" s="116"/>
      <c r="O463" s="116"/>
      <c r="P463" s="118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spans="1:26" ht="17.25" customHeight="1">
      <c r="A464" s="3"/>
      <c r="B464" s="116"/>
      <c r="C464" s="116"/>
      <c r="D464" s="116"/>
      <c r="E464" s="116"/>
      <c r="F464" s="116"/>
      <c r="G464" s="118"/>
      <c r="H464" s="119"/>
      <c r="I464" s="119"/>
      <c r="J464" s="119"/>
      <c r="K464" s="116"/>
      <c r="L464" s="116"/>
      <c r="M464" s="116"/>
      <c r="N464" s="116"/>
      <c r="O464" s="116"/>
      <c r="P464" s="118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spans="1:26" ht="17.25" customHeight="1">
      <c r="A465" s="3"/>
      <c r="B465" s="116"/>
      <c r="C465" s="116"/>
      <c r="D465" s="116"/>
      <c r="E465" s="116"/>
      <c r="F465" s="116"/>
      <c r="G465" s="118"/>
      <c r="H465" s="119"/>
      <c r="I465" s="119"/>
      <c r="J465" s="119"/>
      <c r="K465" s="116"/>
      <c r="L465" s="116"/>
      <c r="M465" s="116"/>
      <c r="N465" s="116"/>
      <c r="O465" s="116"/>
      <c r="P465" s="118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spans="1:26" ht="17.25" customHeight="1">
      <c r="A466" s="3"/>
      <c r="B466" s="116"/>
      <c r="C466" s="116"/>
      <c r="D466" s="116"/>
      <c r="E466" s="116"/>
      <c r="F466" s="116"/>
      <c r="G466" s="118"/>
      <c r="H466" s="119"/>
      <c r="I466" s="119"/>
      <c r="J466" s="119"/>
      <c r="K466" s="116"/>
      <c r="L466" s="116"/>
      <c r="M466" s="116"/>
      <c r="N466" s="116"/>
      <c r="O466" s="116"/>
      <c r="P466" s="118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spans="1:26" ht="17.25" customHeight="1">
      <c r="A467" s="3"/>
      <c r="B467" s="116"/>
      <c r="C467" s="116"/>
      <c r="D467" s="116"/>
      <c r="E467" s="116"/>
      <c r="F467" s="116"/>
      <c r="G467" s="118"/>
      <c r="H467" s="119"/>
      <c r="I467" s="119"/>
      <c r="J467" s="119"/>
      <c r="K467" s="116"/>
      <c r="L467" s="116"/>
      <c r="M467" s="116"/>
      <c r="N467" s="116"/>
      <c r="O467" s="116"/>
      <c r="P467" s="118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spans="1:26" ht="17.25" customHeight="1">
      <c r="A468" s="3"/>
      <c r="B468" s="116"/>
      <c r="C468" s="116"/>
      <c r="D468" s="116"/>
      <c r="E468" s="116"/>
      <c r="F468" s="116"/>
      <c r="G468" s="118"/>
      <c r="H468" s="119"/>
      <c r="I468" s="119"/>
      <c r="J468" s="119"/>
      <c r="K468" s="116"/>
      <c r="L468" s="116"/>
      <c r="M468" s="116"/>
      <c r="N468" s="116"/>
      <c r="O468" s="116"/>
      <c r="P468" s="118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spans="1:26" ht="17.25" customHeight="1">
      <c r="A469" s="3"/>
      <c r="B469" s="116"/>
      <c r="C469" s="116"/>
      <c r="D469" s="116"/>
      <c r="E469" s="116"/>
      <c r="F469" s="116"/>
      <c r="G469" s="118"/>
      <c r="H469" s="119"/>
      <c r="I469" s="119"/>
      <c r="J469" s="119"/>
      <c r="K469" s="116"/>
      <c r="L469" s="116"/>
      <c r="M469" s="116"/>
      <c r="N469" s="116"/>
      <c r="O469" s="116"/>
      <c r="P469" s="118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spans="1:26" ht="17.25" customHeight="1">
      <c r="A470" s="3"/>
      <c r="B470" s="116"/>
      <c r="C470" s="116"/>
      <c r="D470" s="116"/>
      <c r="E470" s="116"/>
      <c r="F470" s="116"/>
      <c r="G470" s="118"/>
      <c r="H470" s="119"/>
      <c r="I470" s="119"/>
      <c r="J470" s="119"/>
      <c r="K470" s="116"/>
      <c r="L470" s="116"/>
      <c r="M470" s="116"/>
      <c r="N470" s="116"/>
      <c r="O470" s="116"/>
      <c r="P470" s="118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spans="1:26" ht="17.25" customHeight="1">
      <c r="A471" s="3"/>
      <c r="B471" s="116"/>
      <c r="C471" s="116"/>
      <c r="D471" s="116"/>
      <c r="E471" s="116"/>
      <c r="F471" s="116"/>
      <c r="G471" s="118"/>
      <c r="H471" s="119"/>
      <c r="I471" s="119"/>
      <c r="J471" s="119"/>
      <c r="K471" s="116"/>
      <c r="L471" s="116"/>
      <c r="M471" s="116"/>
      <c r="N471" s="116"/>
      <c r="O471" s="116"/>
      <c r="P471" s="118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spans="1:26" ht="17.25" customHeight="1">
      <c r="A472" s="3"/>
      <c r="B472" s="116"/>
      <c r="C472" s="116"/>
      <c r="D472" s="116"/>
      <c r="E472" s="116"/>
      <c r="F472" s="116"/>
      <c r="G472" s="118"/>
      <c r="H472" s="119"/>
      <c r="I472" s="119"/>
      <c r="J472" s="119"/>
      <c r="K472" s="116"/>
      <c r="L472" s="116"/>
      <c r="M472" s="116"/>
      <c r="N472" s="116"/>
      <c r="O472" s="116"/>
      <c r="P472" s="118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spans="1:26" ht="17.25" customHeight="1">
      <c r="A473" s="3"/>
      <c r="B473" s="116"/>
      <c r="C473" s="116"/>
      <c r="D473" s="116"/>
      <c r="E473" s="116"/>
      <c r="F473" s="116"/>
      <c r="G473" s="118"/>
      <c r="H473" s="119"/>
      <c r="I473" s="119"/>
      <c r="J473" s="119"/>
      <c r="K473" s="116"/>
      <c r="L473" s="116"/>
      <c r="M473" s="116"/>
      <c r="N473" s="116"/>
      <c r="O473" s="116"/>
      <c r="P473" s="118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spans="1:26" ht="17.25" customHeight="1">
      <c r="A474" s="3"/>
      <c r="B474" s="116"/>
      <c r="C474" s="116"/>
      <c r="D474" s="116"/>
      <c r="E474" s="116"/>
      <c r="F474" s="116"/>
      <c r="G474" s="118"/>
      <c r="H474" s="119"/>
      <c r="I474" s="119"/>
      <c r="J474" s="119"/>
      <c r="K474" s="116"/>
      <c r="L474" s="116"/>
      <c r="M474" s="116"/>
      <c r="N474" s="116"/>
      <c r="O474" s="116"/>
      <c r="P474" s="118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spans="1:26" ht="17.25" customHeight="1">
      <c r="A475" s="3"/>
      <c r="B475" s="116"/>
      <c r="C475" s="116"/>
      <c r="D475" s="116"/>
      <c r="E475" s="116"/>
      <c r="F475" s="116"/>
      <c r="G475" s="118"/>
      <c r="H475" s="119"/>
      <c r="I475" s="119"/>
      <c r="J475" s="119"/>
      <c r="K475" s="116"/>
      <c r="L475" s="116"/>
      <c r="M475" s="116"/>
      <c r="N475" s="116"/>
      <c r="O475" s="116"/>
      <c r="P475" s="118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spans="1:26" ht="17.25" customHeight="1">
      <c r="A476" s="3"/>
      <c r="B476" s="116"/>
      <c r="C476" s="116"/>
      <c r="D476" s="116"/>
      <c r="E476" s="116"/>
      <c r="F476" s="116"/>
      <c r="G476" s="118"/>
      <c r="H476" s="119"/>
      <c r="I476" s="119"/>
      <c r="J476" s="119"/>
      <c r="K476" s="116"/>
      <c r="L476" s="116"/>
      <c r="M476" s="116"/>
      <c r="N476" s="116"/>
      <c r="O476" s="116"/>
      <c r="P476" s="118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spans="1:26" ht="17.25" customHeight="1">
      <c r="A477" s="3"/>
      <c r="B477" s="116"/>
      <c r="C477" s="116"/>
      <c r="D477" s="116"/>
      <c r="E477" s="116"/>
      <c r="F477" s="116"/>
      <c r="G477" s="118"/>
      <c r="H477" s="119"/>
      <c r="I477" s="119"/>
      <c r="J477" s="119"/>
      <c r="K477" s="116"/>
      <c r="L477" s="116"/>
      <c r="M477" s="116"/>
      <c r="N477" s="116"/>
      <c r="O477" s="116"/>
      <c r="P477" s="118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spans="1:26" ht="17.25" customHeight="1">
      <c r="A478" s="3"/>
      <c r="B478" s="116"/>
      <c r="C478" s="116"/>
      <c r="D478" s="116"/>
      <c r="E478" s="116"/>
      <c r="F478" s="116"/>
      <c r="G478" s="118"/>
      <c r="H478" s="119"/>
      <c r="I478" s="119"/>
      <c r="J478" s="119"/>
      <c r="K478" s="116"/>
      <c r="L478" s="116"/>
      <c r="M478" s="116"/>
      <c r="N478" s="116"/>
      <c r="O478" s="116"/>
      <c r="P478" s="118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spans="1:26" ht="17.25" customHeight="1">
      <c r="A479" s="3"/>
      <c r="B479" s="116"/>
      <c r="C479" s="116"/>
      <c r="D479" s="116"/>
      <c r="E479" s="116"/>
      <c r="F479" s="116"/>
      <c r="G479" s="118"/>
      <c r="H479" s="119"/>
      <c r="I479" s="119"/>
      <c r="J479" s="119"/>
      <c r="K479" s="116"/>
      <c r="L479" s="116"/>
      <c r="M479" s="116"/>
      <c r="N479" s="116"/>
      <c r="O479" s="116"/>
      <c r="P479" s="118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spans="1:26" ht="17.25" customHeight="1">
      <c r="A480" s="3"/>
      <c r="B480" s="116"/>
      <c r="C480" s="116"/>
      <c r="D480" s="116"/>
      <c r="E480" s="116"/>
      <c r="F480" s="116"/>
      <c r="G480" s="118"/>
      <c r="H480" s="119"/>
      <c r="I480" s="119"/>
      <c r="J480" s="119"/>
      <c r="K480" s="116"/>
      <c r="L480" s="116"/>
      <c r="M480" s="116"/>
      <c r="N480" s="116"/>
      <c r="O480" s="116"/>
      <c r="P480" s="118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spans="1:26" ht="17.25" customHeight="1">
      <c r="A481" s="3"/>
      <c r="B481" s="116"/>
      <c r="C481" s="116"/>
      <c r="D481" s="116"/>
      <c r="E481" s="116"/>
      <c r="F481" s="116"/>
      <c r="G481" s="118"/>
      <c r="H481" s="119"/>
      <c r="I481" s="119"/>
      <c r="J481" s="119"/>
      <c r="K481" s="116"/>
      <c r="L481" s="116"/>
      <c r="M481" s="116"/>
      <c r="N481" s="116"/>
      <c r="O481" s="116"/>
      <c r="P481" s="118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spans="1:26" ht="17.25" customHeight="1">
      <c r="A482" s="3"/>
      <c r="B482" s="116"/>
      <c r="C482" s="116"/>
      <c r="D482" s="116"/>
      <c r="E482" s="116"/>
      <c r="F482" s="116"/>
      <c r="G482" s="118"/>
      <c r="H482" s="119"/>
      <c r="I482" s="119"/>
      <c r="J482" s="119"/>
      <c r="K482" s="116"/>
      <c r="L482" s="116"/>
      <c r="M482" s="116"/>
      <c r="N482" s="116"/>
      <c r="O482" s="116"/>
      <c r="P482" s="118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spans="1:26" ht="17.25" customHeight="1">
      <c r="A483" s="3"/>
      <c r="B483" s="116"/>
      <c r="C483" s="116"/>
      <c r="D483" s="116"/>
      <c r="E483" s="116"/>
      <c r="F483" s="116"/>
      <c r="G483" s="118"/>
      <c r="H483" s="119"/>
      <c r="I483" s="119"/>
      <c r="J483" s="119"/>
      <c r="K483" s="116"/>
      <c r="L483" s="116"/>
      <c r="M483" s="116"/>
      <c r="N483" s="116"/>
      <c r="O483" s="116"/>
      <c r="P483" s="118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spans="1:26" ht="17.25" customHeight="1">
      <c r="A484" s="3"/>
      <c r="B484" s="116"/>
      <c r="C484" s="116"/>
      <c r="D484" s="116"/>
      <c r="E484" s="116"/>
      <c r="F484" s="116"/>
      <c r="G484" s="118"/>
      <c r="H484" s="119"/>
      <c r="I484" s="119"/>
      <c r="J484" s="119"/>
      <c r="K484" s="116"/>
      <c r="L484" s="116"/>
      <c r="M484" s="116"/>
      <c r="N484" s="116"/>
      <c r="O484" s="116"/>
      <c r="P484" s="118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spans="1:26" ht="17.25" customHeight="1">
      <c r="A485" s="3"/>
      <c r="B485" s="116"/>
      <c r="C485" s="116"/>
      <c r="D485" s="116"/>
      <c r="E485" s="116"/>
      <c r="F485" s="116"/>
      <c r="G485" s="118"/>
      <c r="H485" s="119"/>
      <c r="I485" s="119"/>
      <c r="J485" s="119"/>
      <c r="K485" s="116"/>
      <c r="L485" s="116"/>
      <c r="M485" s="116"/>
      <c r="N485" s="116"/>
      <c r="O485" s="116"/>
      <c r="P485" s="118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spans="1:26" ht="17.25" customHeight="1">
      <c r="A486" s="3"/>
      <c r="B486" s="116"/>
      <c r="C486" s="116"/>
      <c r="D486" s="116"/>
      <c r="E486" s="116"/>
      <c r="F486" s="116"/>
      <c r="G486" s="118"/>
      <c r="H486" s="119"/>
      <c r="I486" s="119"/>
      <c r="J486" s="119"/>
      <c r="K486" s="116"/>
      <c r="L486" s="116"/>
      <c r="M486" s="116"/>
      <c r="N486" s="116"/>
      <c r="O486" s="116"/>
      <c r="P486" s="118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spans="1:26" ht="17.25" customHeight="1">
      <c r="A487" s="3"/>
      <c r="B487" s="116"/>
      <c r="C487" s="116"/>
      <c r="D487" s="116"/>
      <c r="E487" s="116"/>
      <c r="F487" s="116"/>
      <c r="G487" s="118"/>
      <c r="H487" s="119"/>
      <c r="I487" s="119"/>
      <c r="J487" s="119"/>
      <c r="K487" s="116"/>
      <c r="L487" s="116"/>
      <c r="M487" s="116"/>
      <c r="N487" s="116"/>
      <c r="O487" s="116"/>
      <c r="P487" s="118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spans="1:26" ht="17.25" customHeight="1">
      <c r="A488" s="3"/>
      <c r="B488" s="116"/>
      <c r="C488" s="116"/>
      <c r="D488" s="116"/>
      <c r="E488" s="116"/>
      <c r="F488" s="116"/>
      <c r="G488" s="118"/>
      <c r="H488" s="119"/>
      <c r="I488" s="119"/>
      <c r="J488" s="119"/>
      <c r="K488" s="116"/>
      <c r="L488" s="116"/>
      <c r="M488" s="116"/>
      <c r="N488" s="116"/>
      <c r="O488" s="116"/>
      <c r="P488" s="118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spans="1:26" ht="17.25" customHeight="1">
      <c r="A489" s="3"/>
      <c r="B489" s="116"/>
      <c r="C489" s="116"/>
      <c r="D489" s="116"/>
      <c r="E489" s="116"/>
      <c r="F489" s="116"/>
      <c r="G489" s="118"/>
      <c r="H489" s="119"/>
      <c r="I489" s="119"/>
      <c r="J489" s="119"/>
      <c r="K489" s="116"/>
      <c r="L489" s="116"/>
      <c r="M489" s="116"/>
      <c r="N489" s="116"/>
      <c r="O489" s="116"/>
      <c r="P489" s="118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spans="1:26" ht="17.25" customHeight="1">
      <c r="A490" s="3"/>
      <c r="B490" s="116"/>
      <c r="C490" s="116"/>
      <c r="D490" s="116"/>
      <c r="E490" s="116"/>
      <c r="F490" s="116"/>
      <c r="G490" s="118"/>
      <c r="H490" s="119"/>
      <c r="I490" s="119"/>
      <c r="J490" s="119"/>
      <c r="K490" s="116"/>
      <c r="L490" s="116"/>
      <c r="M490" s="116"/>
      <c r="N490" s="116"/>
      <c r="O490" s="116"/>
      <c r="P490" s="118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spans="1:26" ht="17.25" customHeight="1">
      <c r="A491" s="3"/>
      <c r="B491" s="116"/>
      <c r="C491" s="116"/>
      <c r="D491" s="116"/>
      <c r="E491" s="116"/>
      <c r="F491" s="116"/>
      <c r="G491" s="118"/>
      <c r="H491" s="119"/>
      <c r="I491" s="119"/>
      <c r="J491" s="119"/>
      <c r="K491" s="116"/>
      <c r="L491" s="116"/>
      <c r="M491" s="116"/>
      <c r="N491" s="116"/>
      <c r="O491" s="116"/>
      <c r="P491" s="118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spans="1:26" ht="17.25" customHeight="1">
      <c r="A492" s="3"/>
      <c r="B492" s="116"/>
      <c r="C492" s="116"/>
      <c r="D492" s="116"/>
      <c r="E492" s="116"/>
      <c r="F492" s="116"/>
      <c r="G492" s="118"/>
      <c r="H492" s="119"/>
      <c r="I492" s="119"/>
      <c r="J492" s="119"/>
      <c r="K492" s="116"/>
      <c r="L492" s="116"/>
      <c r="M492" s="116"/>
      <c r="N492" s="116"/>
      <c r="O492" s="116"/>
      <c r="P492" s="118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spans="1:26" ht="17.25" customHeight="1">
      <c r="A493" s="3"/>
      <c r="B493" s="116"/>
      <c r="C493" s="116"/>
      <c r="D493" s="116"/>
      <c r="E493" s="116"/>
      <c r="F493" s="116"/>
      <c r="G493" s="118"/>
      <c r="H493" s="119"/>
      <c r="I493" s="119"/>
      <c r="J493" s="119"/>
      <c r="K493" s="116"/>
      <c r="L493" s="116"/>
      <c r="M493" s="116"/>
      <c r="N493" s="116"/>
      <c r="O493" s="116"/>
      <c r="P493" s="118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spans="1:26" ht="17.25" customHeight="1">
      <c r="A494" s="3"/>
      <c r="B494" s="116"/>
      <c r="C494" s="116"/>
      <c r="D494" s="116"/>
      <c r="E494" s="116"/>
      <c r="F494" s="116"/>
      <c r="G494" s="118"/>
      <c r="H494" s="119"/>
      <c r="I494" s="119"/>
      <c r="J494" s="119"/>
      <c r="K494" s="116"/>
      <c r="L494" s="116"/>
      <c r="M494" s="116"/>
      <c r="N494" s="116"/>
      <c r="O494" s="116"/>
      <c r="P494" s="118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spans="1:26" ht="17.25" customHeight="1">
      <c r="A495" s="3"/>
      <c r="B495" s="116"/>
      <c r="C495" s="116"/>
      <c r="D495" s="116"/>
      <c r="E495" s="116"/>
      <c r="F495" s="116"/>
      <c r="G495" s="118"/>
      <c r="H495" s="119"/>
      <c r="I495" s="119"/>
      <c r="J495" s="119"/>
      <c r="K495" s="116"/>
      <c r="L495" s="116"/>
      <c r="M495" s="116"/>
      <c r="N495" s="116"/>
      <c r="O495" s="116"/>
      <c r="P495" s="118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spans="1:26" ht="17.25" customHeight="1">
      <c r="A496" s="3"/>
      <c r="B496" s="116"/>
      <c r="C496" s="116"/>
      <c r="D496" s="116"/>
      <c r="E496" s="116"/>
      <c r="F496" s="116"/>
      <c r="G496" s="118"/>
      <c r="H496" s="119"/>
      <c r="I496" s="119"/>
      <c r="J496" s="119"/>
      <c r="K496" s="116"/>
      <c r="L496" s="116"/>
      <c r="M496" s="116"/>
      <c r="N496" s="116"/>
      <c r="O496" s="116"/>
      <c r="P496" s="118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spans="1:26" ht="17.25" customHeight="1">
      <c r="A497" s="3"/>
      <c r="B497" s="116"/>
      <c r="C497" s="116"/>
      <c r="D497" s="116"/>
      <c r="E497" s="116"/>
      <c r="F497" s="116"/>
      <c r="G497" s="118"/>
      <c r="H497" s="119"/>
      <c r="I497" s="119"/>
      <c r="J497" s="119"/>
      <c r="K497" s="116"/>
      <c r="L497" s="116"/>
      <c r="M497" s="116"/>
      <c r="N497" s="116"/>
      <c r="O497" s="116"/>
      <c r="P497" s="118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spans="1:26" ht="17.25" customHeight="1">
      <c r="A498" s="3"/>
      <c r="B498" s="116"/>
      <c r="C498" s="116"/>
      <c r="D498" s="116"/>
      <c r="E498" s="116"/>
      <c r="F498" s="116"/>
      <c r="G498" s="118"/>
      <c r="H498" s="119"/>
      <c r="I498" s="119"/>
      <c r="J498" s="119"/>
      <c r="K498" s="116"/>
      <c r="L498" s="116"/>
      <c r="M498" s="116"/>
      <c r="N498" s="116"/>
      <c r="O498" s="116"/>
      <c r="P498" s="118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spans="1:26" ht="17.25" customHeight="1">
      <c r="A499" s="3"/>
      <c r="B499" s="116"/>
      <c r="C499" s="116"/>
      <c r="D499" s="116"/>
      <c r="E499" s="116"/>
      <c r="F499" s="116"/>
      <c r="G499" s="118"/>
      <c r="H499" s="119"/>
      <c r="I499" s="119"/>
      <c r="J499" s="119"/>
      <c r="K499" s="116"/>
      <c r="L499" s="116"/>
      <c r="M499" s="116"/>
      <c r="N499" s="116"/>
      <c r="O499" s="116"/>
      <c r="P499" s="118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spans="1:26" ht="17.25" customHeight="1">
      <c r="A500" s="3"/>
      <c r="B500" s="116"/>
      <c r="C500" s="116"/>
      <c r="D500" s="116"/>
      <c r="E500" s="116"/>
      <c r="F500" s="116"/>
      <c r="G500" s="118"/>
      <c r="H500" s="119"/>
      <c r="I500" s="119"/>
      <c r="J500" s="119"/>
      <c r="K500" s="116"/>
      <c r="L500" s="116"/>
      <c r="M500" s="116"/>
      <c r="N500" s="116"/>
      <c r="O500" s="116"/>
      <c r="P500" s="118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spans="1:26" ht="17.25" customHeight="1">
      <c r="A501" s="3"/>
      <c r="B501" s="116"/>
      <c r="C501" s="116"/>
      <c r="D501" s="116"/>
      <c r="E501" s="116"/>
      <c r="F501" s="116"/>
      <c r="G501" s="118"/>
      <c r="H501" s="119"/>
      <c r="I501" s="119"/>
      <c r="J501" s="119"/>
      <c r="K501" s="116"/>
      <c r="L501" s="116"/>
      <c r="M501" s="116"/>
      <c r="N501" s="116"/>
      <c r="O501" s="116"/>
      <c r="P501" s="118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spans="1:26" ht="17.25" customHeight="1">
      <c r="A502" s="3"/>
      <c r="B502" s="116"/>
      <c r="C502" s="116"/>
      <c r="D502" s="116"/>
      <c r="E502" s="116"/>
      <c r="F502" s="116"/>
      <c r="G502" s="118"/>
      <c r="H502" s="119"/>
      <c r="I502" s="119"/>
      <c r="J502" s="119"/>
      <c r="K502" s="116"/>
      <c r="L502" s="116"/>
      <c r="M502" s="116"/>
      <c r="N502" s="116"/>
      <c r="O502" s="116"/>
      <c r="P502" s="118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spans="1:26" ht="17.25" customHeight="1">
      <c r="A503" s="3"/>
      <c r="B503" s="116"/>
      <c r="C503" s="116"/>
      <c r="D503" s="116"/>
      <c r="E503" s="116"/>
      <c r="F503" s="116"/>
      <c r="G503" s="118"/>
      <c r="H503" s="119"/>
      <c r="I503" s="119"/>
      <c r="J503" s="119"/>
      <c r="K503" s="116"/>
      <c r="L503" s="116"/>
      <c r="M503" s="116"/>
      <c r="N503" s="116"/>
      <c r="O503" s="116"/>
      <c r="P503" s="118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spans="1:26" ht="17.25" customHeight="1">
      <c r="A504" s="3"/>
      <c r="B504" s="116"/>
      <c r="C504" s="116"/>
      <c r="D504" s="116"/>
      <c r="E504" s="116"/>
      <c r="F504" s="116"/>
      <c r="G504" s="118"/>
      <c r="H504" s="119"/>
      <c r="I504" s="119"/>
      <c r="J504" s="119"/>
      <c r="K504" s="116"/>
      <c r="L504" s="116"/>
      <c r="M504" s="116"/>
      <c r="N504" s="116"/>
      <c r="O504" s="116"/>
      <c r="P504" s="118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spans="1:26" ht="17.25" customHeight="1">
      <c r="A505" s="3"/>
      <c r="B505" s="116"/>
      <c r="C505" s="116"/>
      <c r="D505" s="116"/>
      <c r="E505" s="116"/>
      <c r="F505" s="116"/>
      <c r="G505" s="118"/>
      <c r="H505" s="119"/>
      <c r="I505" s="119"/>
      <c r="J505" s="119"/>
      <c r="K505" s="116"/>
      <c r="L505" s="116"/>
      <c r="M505" s="116"/>
      <c r="N505" s="116"/>
      <c r="O505" s="116"/>
      <c r="P505" s="118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spans="1:26" ht="17.25" customHeight="1">
      <c r="A506" s="3"/>
      <c r="B506" s="116"/>
      <c r="C506" s="116"/>
      <c r="D506" s="116"/>
      <c r="E506" s="116"/>
      <c r="F506" s="116"/>
      <c r="G506" s="118"/>
      <c r="H506" s="119"/>
      <c r="I506" s="119"/>
      <c r="J506" s="119"/>
      <c r="K506" s="116"/>
      <c r="L506" s="116"/>
      <c r="M506" s="116"/>
      <c r="N506" s="116"/>
      <c r="O506" s="116"/>
      <c r="P506" s="118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spans="1:26" ht="17.25" customHeight="1">
      <c r="A507" s="3"/>
      <c r="B507" s="116"/>
      <c r="C507" s="116"/>
      <c r="D507" s="116"/>
      <c r="E507" s="116"/>
      <c r="F507" s="116"/>
      <c r="G507" s="118"/>
      <c r="H507" s="119"/>
      <c r="I507" s="119"/>
      <c r="J507" s="119"/>
      <c r="K507" s="116"/>
      <c r="L507" s="116"/>
      <c r="M507" s="116"/>
      <c r="N507" s="116"/>
      <c r="O507" s="116"/>
      <c r="P507" s="118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spans="1:26" ht="17.25" customHeight="1">
      <c r="A508" s="3"/>
      <c r="B508" s="116"/>
      <c r="C508" s="116"/>
      <c r="D508" s="116"/>
      <c r="E508" s="116"/>
      <c r="F508" s="116"/>
      <c r="G508" s="118"/>
      <c r="H508" s="119"/>
      <c r="I508" s="119"/>
      <c r="J508" s="119"/>
      <c r="K508" s="116"/>
      <c r="L508" s="116"/>
      <c r="M508" s="116"/>
      <c r="N508" s="116"/>
      <c r="O508" s="116"/>
      <c r="P508" s="118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spans="1:26" ht="17.25" customHeight="1">
      <c r="A509" s="3"/>
      <c r="B509" s="116"/>
      <c r="C509" s="116"/>
      <c r="D509" s="116"/>
      <c r="E509" s="116"/>
      <c r="F509" s="116"/>
      <c r="G509" s="118"/>
      <c r="H509" s="119"/>
      <c r="I509" s="119"/>
      <c r="J509" s="119"/>
      <c r="K509" s="116"/>
      <c r="L509" s="116"/>
      <c r="M509" s="116"/>
      <c r="N509" s="116"/>
      <c r="O509" s="116"/>
      <c r="P509" s="118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spans="1:26" ht="17.25" customHeight="1">
      <c r="A510" s="3"/>
      <c r="B510" s="116"/>
      <c r="C510" s="116"/>
      <c r="D510" s="116"/>
      <c r="E510" s="116"/>
      <c r="F510" s="116"/>
      <c r="G510" s="118"/>
      <c r="H510" s="119"/>
      <c r="I510" s="119"/>
      <c r="J510" s="119"/>
      <c r="K510" s="116"/>
      <c r="L510" s="116"/>
      <c r="M510" s="116"/>
      <c r="N510" s="116"/>
      <c r="O510" s="116"/>
      <c r="P510" s="118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spans="1:26" ht="17.25" customHeight="1">
      <c r="A511" s="3"/>
      <c r="B511" s="116"/>
      <c r="C511" s="116"/>
      <c r="D511" s="116"/>
      <c r="E511" s="116"/>
      <c r="F511" s="116"/>
      <c r="G511" s="118"/>
      <c r="H511" s="119"/>
      <c r="I511" s="119"/>
      <c r="J511" s="119"/>
      <c r="K511" s="116"/>
      <c r="L511" s="116"/>
      <c r="M511" s="116"/>
      <c r="N511" s="116"/>
      <c r="O511" s="116"/>
      <c r="P511" s="118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spans="1:26" ht="17.25" customHeight="1">
      <c r="A512" s="3"/>
      <c r="B512" s="116"/>
      <c r="C512" s="116"/>
      <c r="D512" s="116"/>
      <c r="E512" s="116"/>
      <c r="F512" s="116"/>
      <c r="G512" s="118"/>
      <c r="H512" s="119"/>
      <c r="I512" s="119"/>
      <c r="J512" s="119"/>
      <c r="K512" s="116"/>
      <c r="L512" s="116"/>
      <c r="M512" s="116"/>
      <c r="N512" s="116"/>
      <c r="O512" s="116"/>
      <c r="P512" s="118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spans="1:26" ht="17.25" customHeight="1">
      <c r="A513" s="3"/>
      <c r="B513" s="116"/>
      <c r="C513" s="116"/>
      <c r="D513" s="116"/>
      <c r="E513" s="116"/>
      <c r="F513" s="116"/>
      <c r="G513" s="118"/>
      <c r="H513" s="119"/>
      <c r="I513" s="119"/>
      <c r="J513" s="119"/>
      <c r="K513" s="116"/>
      <c r="L513" s="116"/>
      <c r="M513" s="116"/>
      <c r="N513" s="116"/>
      <c r="O513" s="116"/>
      <c r="P513" s="118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spans="1:26" ht="17.25" customHeight="1">
      <c r="A514" s="3"/>
      <c r="B514" s="116"/>
      <c r="C514" s="116"/>
      <c r="D514" s="116"/>
      <c r="E514" s="116"/>
      <c r="F514" s="116"/>
      <c r="G514" s="118"/>
      <c r="H514" s="119"/>
      <c r="I514" s="119"/>
      <c r="J514" s="119"/>
      <c r="K514" s="116"/>
      <c r="L514" s="116"/>
      <c r="M514" s="116"/>
      <c r="N514" s="116"/>
      <c r="O514" s="116"/>
      <c r="P514" s="118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spans="1:26" ht="17.25" customHeight="1">
      <c r="A515" s="3"/>
      <c r="B515" s="116"/>
      <c r="C515" s="116"/>
      <c r="D515" s="116"/>
      <c r="E515" s="116"/>
      <c r="F515" s="116"/>
      <c r="G515" s="118"/>
      <c r="H515" s="119"/>
      <c r="I515" s="119"/>
      <c r="J515" s="119"/>
      <c r="K515" s="116"/>
      <c r="L515" s="116"/>
      <c r="M515" s="116"/>
      <c r="N515" s="116"/>
      <c r="O515" s="116"/>
      <c r="P515" s="118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spans="1:26" ht="17.25" customHeight="1">
      <c r="A516" s="3"/>
      <c r="B516" s="116"/>
      <c r="C516" s="116"/>
      <c r="D516" s="116"/>
      <c r="E516" s="116"/>
      <c r="F516" s="116"/>
      <c r="G516" s="118"/>
      <c r="H516" s="119"/>
      <c r="I516" s="119"/>
      <c r="J516" s="119"/>
      <c r="K516" s="116"/>
      <c r="L516" s="116"/>
      <c r="M516" s="116"/>
      <c r="N516" s="116"/>
      <c r="O516" s="116"/>
      <c r="P516" s="118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spans="1:26" ht="17.25" customHeight="1">
      <c r="A517" s="3"/>
      <c r="B517" s="116"/>
      <c r="C517" s="116"/>
      <c r="D517" s="116"/>
      <c r="E517" s="116"/>
      <c r="F517" s="116"/>
      <c r="G517" s="118"/>
      <c r="H517" s="119"/>
      <c r="I517" s="119"/>
      <c r="J517" s="119"/>
      <c r="K517" s="116"/>
      <c r="L517" s="116"/>
      <c r="M517" s="116"/>
      <c r="N517" s="116"/>
      <c r="O517" s="116"/>
      <c r="P517" s="118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spans="1:26" ht="17.25" customHeight="1">
      <c r="A518" s="3"/>
      <c r="B518" s="116"/>
      <c r="C518" s="116"/>
      <c r="D518" s="116"/>
      <c r="E518" s="116"/>
      <c r="F518" s="116"/>
      <c r="G518" s="118"/>
      <c r="H518" s="119"/>
      <c r="I518" s="119"/>
      <c r="J518" s="119"/>
      <c r="K518" s="116"/>
      <c r="L518" s="116"/>
      <c r="M518" s="116"/>
      <c r="N518" s="116"/>
      <c r="O518" s="116"/>
      <c r="P518" s="118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spans="1:26" ht="17.25" customHeight="1">
      <c r="A519" s="3"/>
      <c r="B519" s="116"/>
      <c r="C519" s="116"/>
      <c r="D519" s="116"/>
      <c r="E519" s="116"/>
      <c r="F519" s="116"/>
      <c r="G519" s="118"/>
      <c r="H519" s="119"/>
      <c r="I519" s="119"/>
      <c r="J519" s="119"/>
      <c r="K519" s="116"/>
      <c r="L519" s="116"/>
      <c r="M519" s="116"/>
      <c r="N519" s="116"/>
      <c r="O519" s="116"/>
      <c r="P519" s="118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spans="1:26" ht="17.25" customHeight="1">
      <c r="A520" s="3"/>
      <c r="B520" s="116"/>
      <c r="C520" s="116"/>
      <c r="D520" s="116"/>
      <c r="E520" s="116"/>
      <c r="F520" s="116"/>
      <c r="G520" s="118"/>
      <c r="H520" s="119"/>
      <c r="I520" s="119"/>
      <c r="J520" s="119"/>
      <c r="K520" s="116"/>
      <c r="L520" s="116"/>
      <c r="M520" s="116"/>
      <c r="N520" s="116"/>
      <c r="O520" s="116"/>
      <c r="P520" s="118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spans="1:26" ht="17.25" customHeight="1">
      <c r="A521" s="3"/>
      <c r="B521" s="116"/>
      <c r="C521" s="116"/>
      <c r="D521" s="116"/>
      <c r="E521" s="116"/>
      <c r="F521" s="116"/>
      <c r="G521" s="118"/>
      <c r="H521" s="119"/>
      <c r="I521" s="119"/>
      <c r="J521" s="119"/>
      <c r="K521" s="116"/>
      <c r="L521" s="116"/>
      <c r="M521" s="116"/>
      <c r="N521" s="116"/>
      <c r="O521" s="116"/>
      <c r="P521" s="118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spans="1:26" ht="17.25" customHeight="1">
      <c r="A522" s="3"/>
      <c r="B522" s="116"/>
      <c r="C522" s="116"/>
      <c r="D522" s="116"/>
      <c r="E522" s="116"/>
      <c r="F522" s="116"/>
      <c r="G522" s="118"/>
      <c r="H522" s="119"/>
      <c r="I522" s="119"/>
      <c r="J522" s="119"/>
      <c r="K522" s="116"/>
      <c r="L522" s="116"/>
      <c r="M522" s="116"/>
      <c r="N522" s="116"/>
      <c r="O522" s="116"/>
      <c r="P522" s="118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spans="1:26" ht="17.25" customHeight="1">
      <c r="A523" s="3"/>
      <c r="B523" s="116"/>
      <c r="C523" s="116"/>
      <c r="D523" s="116"/>
      <c r="E523" s="116"/>
      <c r="F523" s="116"/>
      <c r="G523" s="118"/>
      <c r="H523" s="119"/>
      <c r="I523" s="119"/>
      <c r="J523" s="119"/>
      <c r="K523" s="116"/>
      <c r="L523" s="116"/>
      <c r="M523" s="116"/>
      <c r="N523" s="116"/>
      <c r="O523" s="116"/>
      <c r="P523" s="118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spans="1:26" ht="17.25" customHeight="1">
      <c r="A524" s="3"/>
      <c r="B524" s="116"/>
      <c r="C524" s="116"/>
      <c r="D524" s="116"/>
      <c r="E524" s="116"/>
      <c r="F524" s="116"/>
      <c r="G524" s="118"/>
      <c r="H524" s="119"/>
      <c r="I524" s="119"/>
      <c r="J524" s="119"/>
      <c r="K524" s="116"/>
      <c r="L524" s="116"/>
      <c r="M524" s="116"/>
      <c r="N524" s="116"/>
      <c r="O524" s="116"/>
      <c r="P524" s="118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spans="1:26" ht="17.25" customHeight="1">
      <c r="A525" s="3"/>
      <c r="B525" s="116"/>
      <c r="C525" s="116"/>
      <c r="D525" s="116"/>
      <c r="E525" s="116"/>
      <c r="F525" s="116"/>
      <c r="G525" s="118"/>
      <c r="H525" s="119"/>
      <c r="I525" s="119"/>
      <c r="J525" s="119"/>
      <c r="K525" s="116"/>
      <c r="L525" s="116"/>
      <c r="M525" s="116"/>
      <c r="N525" s="116"/>
      <c r="O525" s="116"/>
      <c r="P525" s="118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spans="1:26" ht="17.25" customHeight="1">
      <c r="A526" s="3"/>
      <c r="B526" s="116"/>
      <c r="C526" s="116"/>
      <c r="D526" s="116"/>
      <c r="E526" s="116"/>
      <c r="F526" s="116"/>
      <c r="G526" s="118"/>
      <c r="H526" s="119"/>
      <c r="I526" s="119"/>
      <c r="J526" s="119"/>
      <c r="K526" s="116"/>
      <c r="L526" s="116"/>
      <c r="M526" s="116"/>
      <c r="N526" s="116"/>
      <c r="O526" s="116"/>
      <c r="P526" s="118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spans="1:26" ht="17.25" customHeight="1">
      <c r="A527" s="3"/>
      <c r="B527" s="116"/>
      <c r="C527" s="116"/>
      <c r="D527" s="116"/>
      <c r="E527" s="116"/>
      <c r="F527" s="116"/>
      <c r="G527" s="118"/>
      <c r="H527" s="119"/>
      <c r="I527" s="119"/>
      <c r="J527" s="119"/>
      <c r="K527" s="116"/>
      <c r="L527" s="116"/>
      <c r="M527" s="116"/>
      <c r="N527" s="116"/>
      <c r="O527" s="116"/>
      <c r="P527" s="118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spans="1:26" ht="17.25" customHeight="1">
      <c r="A528" s="3"/>
      <c r="B528" s="116"/>
      <c r="C528" s="116"/>
      <c r="D528" s="116"/>
      <c r="E528" s="116"/>
      <c r="F528" s="116"/>
      <c r="G528" s="118"/>
      <c r="H528" s="119"/>
      <c r="I528" s="119"/>
      <c r="J528" s="119"/>
      <c r="K528" s="116"/>
      <c r="L528" s="116"/>
      <c r="M528" s="116"/>
      <c r="N528" s="116"/>
      <c r="O528" s="116"/>
      <c r="P528" s="118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spans="1:26" ht="17.25" customHeight="1">
      <c r="A529" s="3"/>
      <c r="B529" s="116"/>
      <c r="C529" s="116"/>
      <c r="D529" s="116"/>
      <c r="E529" s="116"/>
      <c r="F529" s="116"/>
      <c r="G529" s="118"/>
      <c r="H529" s="119"/>
      <c r="I529" s="119"/>
      <c r="J529" s="119"/>
      <c r="K529" s="116"/>
      <c r="L529" s="116"/>
      <c r="M529" s="116"/>
      <c r="N529" s="116"/>
      <c r="O529" s="116"/>
      <c r="P529" s="118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spans="1:26" ht="17.25" customHeight="1">
      <c r="A530" s="3"/>
      <c r="B530" s="116"/>
      <c r="C530" s="116"/>
      <c r="D530" s="116"/>
      <c r="E530" s="116"/>
      <c r="F530" s="116"/>
      <c r="G530" s="118"/>
      <c r="H530" s="119"/>
      <c r="I530" s="119"/>
      <c r="J530" s="119"/>
      <c r="K530" s="116"/>
      <c r="L530" s="116"/>
      <c r="M530" s="116"/>
      <c r="N530" s="116"/>
      <c r="O530" s="116"/>
      <c r="P530" s="118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spans="1:26" ht="17.25" customHeight="1">
      <c r="A531" s="3"/>
      <c r="B531" s="116"/>
      <c r="C531" s="116"/>
      <c r="D531" s="116"/>
      <c r="E531" s="116"/>
      <c r="F531" s="116"/>
      <c r="G531" s="118"/>
      <c r="H531" s="119"/>
      <c r="I531" s="119"/>
      <c r="J531" s="119"/>
      <c r="K531" s="116"/>
      <c r="L531" s="116"/>
      <c r="M531" s="116"/>
      <c r="N531" s="116"/>
      <c r="O531" s="116"/>
      <c r="P531" s="118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spans="1:26" ht="17.25" customHeight="1">
      <c r="A532" s="3"/>
      <c r="B532" s="116"/>
      <c r="C532" s="116"/>
      <c r="D532" s="116"/>
      <c r="E532" s="116"/>
      <c r="F532" s="116"/>
      <c r="G532" s="118"/>
      <c r="H532" s="119"/>
      <c r="I532" s="119"/>
      <c r="J532" s="119"/>
      <c r="K532" s="116"/>
      <c r="L532" s="116"/>
      <c r="M532" s="116"/>
      <c r="N532" s="116"/>
      <c r="O532" s="116"/>
      <c r="P532" s="118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spans="1:26" ht="17.25" customHeight="1">
      <c r="A533" s="3"/>
      <c r="B533" s="116"/>
      <c r="C533" s="116"/>
      <c r="D533" s="116"/>
      <c r="E533" s="116"/>
      <c r="F533" s="116"/>
      <c r="G533" s="118"/>
      <c r="H533" s="119"/>
      <c r="I533" s="119"/>
      <c r="J533" s="119"/>
      <c r="K533" s="116"/>
      <c r="L533" s="116"/>
      <c r="M533" s="116"/>
      <c r="N533" s="116"/>
      <c r="O533" s="116"/>
      <c r="P533" s="118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spans="1:26" ht="17.25" customHeight="1">
      <c r="A534" s="3"/>
      <c r="B534" s="116"/>
      <c r="C534" s="116"/>
      <c r="D534" s="116"/>
      <c r="E534" s="116"/>
      <c r="F534" s="116"/>
      <c r="G534" s="118"/>
      <c r="H534" s="119"/>
      <c r="I534" s="119"/>
      <c r="J534" s="119"/>
      <c r="K534" s="116"/>
      <c r="L534" s="116"/>
      <c r="M534" s="116"/>
      <c r="N534" s="116"/>
      <c r="O534" s="116"/>
      <c r="P534" s="118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spans="1:26" ht="17.25" customHeight="1">
      <c r="A535" s="3"/>
      <c r="B535" s="116"/>
      <c r="C535" s="116"/>
      <c r="D535" s="116"/>
      <c r="E535" s="116"/>
      <c r="F535" s="116"/>
      <c r="G535" s="118"/>
      <c r="H535" s="119"/>
      <c r="I535" s="119"/>
      <c r="J535" s="119"/>
      <c r="K535" s="116"/>
      <c r="L535" s="116"/>
      <c r="M535" s="116"/>
      <c r="N535" s="116"/>
      <c r="O535" s="116"/>
      <c r="P535" s="118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spans="1:26" ht="17.25" customHeight="1">
      <c r="A536" s="3"/>
      <c r="B536" s="116"/>
      <c r="C536" s="116"/>
      <c r="D536" s="116"/>
      <c r="E536" s="116"/>
      <c r="F536" s="116"/>
      <c r="G536" s="118"/>
      <c r="H536" s="119"/>
      <c r="I536" s="119"/>
      <c r="J536" s="119"/>
      <c r="K536" s="116"/>
      <c r="L536" s="116"/>
      <c r="M536" s="116"/>
      <c r="N536" s="116"/>
      <c r="O536" s="116"/>
      <c r="P536" s="118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spans="1:26" ht="17.25" customHeight="1">
      <c r="A537" s="3"/>
      <c r="B537" s="116"/>
      <c r="C537" s="116"/>
      <c r="D537" s="116"/>
      <c r="E537" s="116"/>
      <c r="F537" s="116"/>
      <c r="G537" s="118"/>
      <c r="H537" s="119"/>
      <c r="I537" s="119"/>
      <c r="J537" s="119"/>
      <c r="K537" s="116"/>
      <c r="L537" s="116"/>
      <c r="M537" s="116"/>
      <c r="N537" s="116"/>
      <c r="O537" s="116"/>
      <c r="P537" s="118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spans="1:26" ht="17.25" customHeight="1">
      <c r="A538" s="3"/>
      <c r="B538" s="116"/>
      <c r="C538" s="116"/>
      <c r="D538" s="116"/>
      <c r="E538" s="116"/>
      <c r="F538" s="116"/>
      <c r="G538" s="118"/>
      <c r="H538" s="119"/>
      <c r="I538" s="119"/>
      <c r="J538" s="119"/>
      <c r="K538" s="116"/>
      <c r="L538" s="116"/>
      <c r="M538" s="116"/>
      <c r="N538" s="116"/>
      <c r="O538" s="116"/>
      <c r="P538" s="118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spans="1:26" ht="17.25" customHeight="1">
      <c r="A539" s="3"/>
      <c r="B539" s="116"/>
      <c r="C539" s="116"/>
      <c r="D539" s="116"/>
      <c r="E539" s="116"/>
      <c r="F539" s="116"/>
      <c r="G539" s="118"/>
      <c r="H539" s="119"/>
      <c r="I539" s="119"/>
      <c r="J539" s="119"/>
      <c r="K539" s="116"/>
      <c r="L539" s="116"/>
      <c r="M539" s="116"/>
      <c r="N539" s="116"/>
      <c r="O539" s="116"/>
      <c r="P539" s="118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spans="1:26" ht="17.25" customHeight="1">
      <c r="A540" s="3"/>
      <c r="B540" s="116"/>
      <c r="C540" s="116"/>
      <c r="D540" s="116"/>
      <c r="E540" s="116"/>
      <c r="F540" s="116"/>
      <c r="G540" s="118"/>
      <c r="H540" s="119"/>
      <c r="I540" s="119"/>
      <c r="J540" s="119"/>
      <c r="K540" s="116"/>
      <c r="L540" s="116"/>
      <c r="M540" s="116"/>
      <c r="N540" s="116"/>
      <c r="O540" s="116"/>
      <c r="P540" s="118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spans="1:26" ht="17.25" customHeight="1">
      <c r="A541" s="3"/>
      <c r="B541" s="116"/>
      <c r="C541" s="116"/>
      <c r="D541" s="116"/>
      <c r="E541" s="116"/>
      <c r="F541" s="116"/>
      <c r="G541" s="118"/>
      <c r="H541" s="119"/>
      <c r="I541" s="119"/>
      <c r="J541" s="119"/>
      <c r="K541" s="116"/>
      <c r="L541" s="116"/>
      <c r="M541" s="116"/>
      <c r="N541" s="116"/>
      <c r="O541" s="116"/>
      <c r="P541" s="118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spans="1:26" ht="17.25" customHeight="1">
      <c r="A542" s="3"/>
      <c r="B542" s="116"/>
      <c r="C542" s="116"/>
      <c r="D542" s="116"/>
      <c r="E542" s="116"/>
      <c r="F542" s="116"/>
      <c r="G542" s="118"/>
      <c r="H542" s="119"/>
      <c r="I542" s="119"/>
      <c r="J542" s="119"/>
      <c r="K542" s="116"/>
      <c r="L542" s="116"/>
      <c r="M542" s="116"/>
      <c r="N542" s="116"/>
      <c r="O542" s="116"/>
      <c r="P542" s="118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spans="1:26" ht="17.25" customHeight="1">
      <c r="A543" s="3"/>
      <c r="B543" s="116"/>
      <c r="C543" s="116"/>
      <c r="D543" s="116"/>
      <c r="E543" s="116"/>
      <c r="F543" s="116"/>
      <c r="G543" s="118"/>
      <c r="H543" s="119"/>
      <c r="I543" s="119"/>
      <c r="J543" s="119"/>
      <c r="K543" s="116"/>
      <c r="L543" s="116"/>
      <c r="M543" s="116"/>
      <c r="N543" s="116"/>
      <c r="O543" s="116"/>
      <c r="P543" s="118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spans="1:26" ht="17.25" customHeight="1">
      <c r="A544" s="3"/>
      <c r="B544" s="116"/>
      <c r="C544" s="116"/>
      <c r="D544" s="116"/>
      <c r="E544" s="116"/>
      <c r="F544" s="116"/>
      <c r="G544" s="118"/>
      <c r="H544" s="119"/>
      <c r="I544" s="119"/>
      <c r="J544" s="119"/>
      <c r="K544" s="116"/>
      <c r="L544" s="116"/>
      <c r="M544" s="116"/>
      <c r="N544" s="116"/>
      <c r="O544" s="116"/>
      <c r="P544" s="118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spans="1:26" ht="17.25" customHeight="1">
      <c r="A545" s="3"/>
      <c r="B545" s="116"/>
      <c r="C545" s="116"/>
      <c r="D545" s="116"/>
      <c r="E545" s="116"/>
      <c r="F545" s="116"/>
      <c r="G545" s="118"/>
      <c r="H545" s="119"/>
      <c r="I545" s="119"/>
      <c r="J545" s="119"/>
      <c r="K545" s="116"/>
      <c r="L545" s="116"/>
      <c r="M545" s="116"/>
      <c r="N545" s="116"/>
      <c r="O545" s="116"/>
      <c r="P545" s="118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spans="1:26" ht="17.25" customHeight="1">
      <c r="A546" s="3"/>
      <c r="B546" s="116"/>
      <c r="C546" s="116"/>
      <c r="D546" s="116"/>
      <c r="E546" s="116"/>
      <c r="F546" s="116"/>
      <c r="G546" s="118"/>
      <c r="H546" s="119"/>
      <c r="I546" s="119"/>
      <c r="J546" s="119"/>
      <c r="K546" s="116"/>
      <c r="L546" s="116"/>
      <c r="M546" s="116"/>
      <c r="N546" s="116"/>
      <c r="O546" s="116"/>
      <c r="P546" s="118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spans="1:26" ht="17.25" customHeight="1">
      <c r="A547" s="3"/>
      <c r="B547" s="116"/>
      <c r="C547" s="116"/>
      <c r="D547" s="116"/>
      <c r="E547" s="116"/>
      <c r="F547" s="116"/>
      <c r="G547" s="118"/>
      <c r="H547" s="119"/>
      <c r="I547" s="119"/>
      <c r="J547" s="119"/>
      <c r="K547" s="116"/>
      <c r="L547" s="116"/>
      <c r="M547" s="116"/>
      <c r="N547" s="116"/>
      <c r="O547" s="116"/>
      <c r="P547" s="118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spans="1:26" ht="17.25" customHeight="1">
      <c r="A548" s="3"/>
      <c r="B548" s="116"/>
      <c r="C548" s="116"/>
      <c r="D548" s="116"/>
      <c r="E548" s="116"/>
      <c r="F548" s="116"/>
      <c r="G548" s="118"/>
      <c r="H548" s="119"/>
      <c r="I548" s="119"/>
      <c r="J548" s="119"/>
      <c r="K548" s="116"/>
      <c r="L548" s="116"/>
      <c r="M548" s="116"/>
      <c r="N548" s="116"/>
      <c r="O548" s="116"/>
      <c r="P548" s="118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spans="1:26" ht="17.25" customHeight="1">
      <c r="A549" s="3"/>
      <c r="B549" s="116"/>
      <c r="C549" s="116"/>
      <c r="D549" s="116"/>
      <c r="E549" s="116"/>
      <c r="F549" s="116"/>
      <c r="G549" s="118"/>
      <c r="H549" s="119"/>
      <c r="I549" s="119"/>
      <c r="J549" s="119"/>
      <c r="K549" s="116"/>
      <c r="L549" s="116"/>
      <c r="M549" s="116"/>
      <c r="N549" s="116"/>
      <c r="O549" s="116"/>
      <c r="P549" s="118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spans="1:26" ht="17.25" customHeight="1">
      <c r="A550" s="3"/>
      <c r="B550" s="116"/>
      <c r="C550" s="116"/>
      <c r="D550" s="116"/>
      <c r="E550" s="116"/>
      <c r="F550" s="116"/>
      <c r="G550" s="118"/>
      <c r="H550" s="119"/>
      <c r="I550" s="119"/>
      <c r="J550" s="119"/>
      <c r="K550" s="116"/>
      <c r="L550" s="116"/>
      <c r="M550" s="116"/>
      <c r="N550" s="116"/>
      <c r="O550" s="116"/>
      <c r="P550" s="118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spans="1:26" ht="17.25" customHeight="1">
      <c r="A551" s="3"/>
      <c r="B551" s="116"/>
      <c r="C551" s="116"/>
      <c r="D551" s="116"/>
      <c r="E551" s="116"/>
      <c r="F551" s="116"/>
      <c r="G551" s="118"/>
      <c r="H551" s="119"/>
      <c r="I551" s="119"/>
      <c r="J551" s="119"/>
      <c r="K551" s="116"/>
      <c r="L551" s="116"/>
      <c r="M551" s="116"/>
      <c r="N551" s="116"/>
      <c r="O551" s="116"/>
      <c r="P551" s="118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spans="1:26" ht="17.25" customHeight="1">
      <c r="A552" s="3"/>
      <c r="B552" s="116"/>
      <c r="C552" s="116"/>
      <c r="D552" s="116"/>
      <c r="E552" s="116"/>
      <c r="F552" s="116"/>
      <c r="G552" s="118"/>
      <c r="H552" s="119"/>
      <c r="I552" s="119"/>
      <c r="J552" s="119"/>
      <c r="K552" s="116"/>
      <c r="L552" s="116"/>
      <c r="M552" s="116"/>
      <c r="N552" s="116"/>
      <c r="O552" s="116"/>
      <c r="P552" s="118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spans="1:26" ht="17.25" customHeight="1">
      <c r="A553" s="3"/>
      <c r="B553" s="116"/>
      <c r="C553" s="116"/>
      <c r="D553" s="116"/>
      <c r="E553" s="116"/>
      <c r="F553" s="116"/>
      <c r="G553" s="118"/>
      <c r="H553" s="119"/>
      <c r="I553" s="119"/>
      <c r="J553" s="119"/>
      <c r="K553" s="116"/>
      <c r="L553" s="116"/>
      <c r="M553" s="116"/>
      <c r="N553" s="116"/>
      <c r="O553" s="116"/>
      <c r="P553" s="118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spans="1:26" ht="17.25" customHeight="1">
      <c r="A554" s="3"/>
      <c r="B554" s="116"/>
      <c r="C554" s="116"/>
      <c r="D554" s="116"/>
      <c r="E554" s="116"/>
      <c r="F554" s="116"/>
      <c r="G554" s="118"/>
      <c r="H554" s="119"/>
      <c r="I554" s="119"/>
      <c r="J554" s="119"/>
      <c r="K554" s="116"/>
      <c r="L554" s="116"/>
      <c r="M554" s="116"/>
      <c r="N554" s="116"/>
      <c r="O554" s="116"/>
      <c r="P554" s="118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spans="1:26" ht="17.25" customHeight="1">
      <c r="A555" s="3"/>
      <c r="B555" s="116"/>
      <c r="C555" s="116"/>
      <c r="D555" s="116"/>
      <c r="E555" s="116"/>
      <c r="F555" s="116"/>
      <c r="G555" s="118"/>
      <c r="H555" s="119"/>
      <c r="I555" s="119"/>
      <c r="J555" s="119"/>
      <c r="K555" s="116"/>
      <c r="L555" s="116"/>
      <c r="M555" s="116"/>
      <c r="N555" s="116"/>
      <c r="O555" s="116"/>
      <c r="P555" s="118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spans="1:26" ht="17.25" customHeight="1">
      <c r="A556" s="3"/>
      <c r="B556" s="116"/>
      <c r="C556" s="116"/>
      <c r="D556" s="116"/>
      <c r="E556" s="116"/>
      <c r="F556" s="116"/>
      <c r="G556" s="118"/>
      <c r="H556" s="119"/>
      <c r="I556" s="119"/>
      <c r="J556" s="119"/>
      <c r="K556" s="116"/>
      <c r="L556" s="116"/>
      <c r="M556" s="116"/>
      <c r="N556" s="116"/>
      <c r="O556" s="116"/>
      <c r="P556" s="118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spans="1:26" ht="17.25" customHeight="1">
      <c r="A557" s="3"/>
      <c r="B557" s="116"/>
      <c r="C557" s="116"/>
      <c r="D557" s="116"/>
      <c r="E557" s="116"/>
      <c r="F557" s="116"/>
      <c r="G557" s="118"/>
      <c r="H557" s="119"/>
      <c r="I557" s="119"/>
      <c r="J557" s="119"/>
      <c r="K557" s="116"/>
      <c r="L557" s="116"/>
      <c r="M557" s="116"/>
      <c r="N557" s="116"/>
      <c r="O557" s="116"/>
      <c r="P557" s="118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spans="1:26" ht="17.25" customHeight="1">
      <c r="A558" s="3"/>
      <c r="B558" s="116"/>
      <c r="C558" s="116"/>
      <c r="D558" s="116"/>
      <c r="E558" s="116"/>
      <c r="F558" s="116"/>
      <c r="G558" s="118"/>
      <c r="H558" s="119"/>
      <c r="I558" s="119"/>
      <c r="J558" s="119"/>
      <c r="K558" s="116"/>
      <c r="L558" s="116"/>
      <c r="M558" s="116"/>
      <c r="N558" s="116"/>
      <c r="O558" s="116"/>
      <c r="P558" s="118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spans="1:26" ht="17.25" customHeight="1">
      <c r="A559" s="3"/>
      <c r="B559" s="116"/>
      <c r="C559" s="116"/>
      <c r="D559" s="116"/>
      <c r="E559" s="116"/>
      <c r="F559" s="116"/>
      <c r="G559" s="118"/>
      <c r="H559" s="119"/>
      <c r="I559" s="119"/>
      <c r="J559" s="119"/>
      <c r="K559" s="116"/>
      <c r="L559" s="116"/>
      <c r="M559" s="116"/>
      <c r="N559" s="116"/>
      <c r="O559" s="116"/>
      <c r="P559" s="118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spans="1:26" ht="17.25" customHeight="1">
      <c r="A560" s="3"/>
      <c r="B560" s="116"/>
      <c r="C560" s="116"/>
      <c r="D560" s="116"/>
      <c r="E560" s="116"/>
      <c r="F560" s="116"/>
      <c r="G560" s="118"/>
      <c r="H560" s="119"/>
      <c r="I560" s="119"/>
      <c r="J560" s="119"/>
      <c r="K560" s="116"/>
      <c r="L560" s="116"/>
      <c r="M560" s="116"/>
      <c r="N560" s="116"/>
      <c r="O560" s="116"/>
      <c r="P560" s="118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spans="1:26" ht="17.25" customHeight="1">
      <c r="A561" s="3"/>
      <c r="B561" s="116"/>
      <c r="C561" s="116"/>
      <c r="D561" s="116"/>
      <c r="E561" s="116"/>
      <c r="F561" s="116"/>
      <c r="G561" s="118"/>
      <c r="H561" s="119"/>
      <c r="I561" s="119"/>
      <c r="J561" s="119"/>
      <c r="K561" s="116"/>
      <c r="L561" s="116"/>
      <c r="M561" s="116"/>
      <c r="N561" s="116"/>
      <c r="O561" s="116"/>
      <c r="P561" s="118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spans="1:26" ht="17.25" customHeight="1">
      <c r="A562" s="3"/>
      <c r="B562" s="116"/>
      <c r="C562" s="116"/>
      <c r="D562" s="116"/>
      <c r="E562" s="116"/>
      <c r="F562" s="116"/>
      <c r="G562" s="118"/>
      <c r="H562" s="119"/>
      <c r="I562" s="119"/>
      <c r="J562" s="119"/>
      <c r="K562" s="116"/>
      <c r="L562" s="116"/>
      <c r="M562" s="116"/>
      <c r="N562" s="116"/>
      <c r="O562" s="116"/>
      <c r="P562" s="118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spans="1:26" ht="17.25" customHeight="1">
      <c r="A563" s="3"/>
      <c r="B563" s="116"/>
      <c r="C563" s="116"/>
      <c r="D563" s="116"/>
      <c r="E563" s="116"/>
      <c r="F563" s="116"/>
      <c r="G563" s="118"/>
      <c r="H563" s="119"/>
      <c r="I563" s="119"/>
      <c r="J563" s="119"/>
      <c r="K563" s="116"/>
      <c r="L563" s="116"/>
      <c r="M563" s="116"/>
      <c r="N563" s="116"/>
      <c r="O563" s="116"/>
      <c r="P563" s="118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spans="1:26" ht="17.25" customHeight="1">
      <c r="A564" s="3"/>
      <c r="B564" s="116"/>
      <c r="C564" s="116"/>
      <c r="D564" s="116"/>
      <c r="E564" s="116"/>
      <c r="F564" s="116"/>
      <c r="G564" s="118"/>
      <c r="H564" s="119"/>
      <c r="I564" s="119"/>
      <c r="J564" s="119"/>
      <c r="K564" s="116"/>
      <c r="L564" s="116"/>
      <c r="M564" s="116"/>
      <c r="N564" s="116"/>
      <c r="O564" s="116"/>
      <c r="P564" s="118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spans="1:26" ht="17.25" customHeight="1">
      <c r="A565" s="3"/>
      <c r="B565" s="116"/>
      <c r="C565" s="116"/>
      <c r="D565" s="116"/>
      <c r="E565" s="116"/>
      <c r="F565" s="116"/>
      <c r="G565" s="118"/>
      <c r="H565" s="119"/>
      <c r="I565" s="119"/>
      <c r="J565" s="119"/>
      <c r="K565" s="116"/>
      <c r="L565" s="116"/>
      <c r="M565" s="116"/>
      <c r="N565" s="116"/>
      <c r="O565" s="116"/>
      <c r="P565" s="118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spans="1:26" ht="17.25" customHeight="1">
      <c r="A566" s="3"/>
      <c r="B566" s="116"/>
      <c r="C566" s="116"/>
      <c r="D566" s="116"/>
      <c r="E566" s="116"/>
      <c r="F566" s="116"/>
      <c r="G566" s="118"/>
      <c r="H566" s="119"/>
      <c r="I566" s="119"/>
      <c r="J566" s="119"/>
      <c r="K566" s="116"/>
      <c r="L566" s="116"/>
      <c r="M566" s="116"/>
      <c r="N566" s="116"/>
      <c r="O566" s="116"/>
      <c r="P566" s="118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spans="1:26" ht="17.25" customHeight="1">
      <c r="A567" s="3"/>
      <c r="B567" s="116"/>
      <c r="C567" s="116"/>
      <c r="D567" s="116"/>
      <c r="E567" s="116"/>
      <c r="F567" s="116"/>
      <c r="G567" s="118"/>
      <c r="H567" s="119"/>
      <c r="I567" s="119"/>
      <c r="J567" s="119"/>
      <c r="K567" s="116"/>
      <c r="L567" s="116"/>
      <c r="M567" s="116"/>
      <c r="N567" s="116"/>
      <c r="O567" s="116"/>
      <c r="P567" s="118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spans="1:26" ht="17.25" customHeight="1">
      <c r="A568" s="3"/>
      <c r="B568" s="116"/>
      <c r="C568" s="116"/>
      <c r="D568" s="116"/>
      <c r="E568" s="116"/>
      <c r="F568" s="116"/>
      <c r="G568" s="118"/>
      <c r="H568" s="119"/>
      <c r="I568" s="119"/>
      <c r="J568" s="119"/>
      <c r="K568" s="116"/>
      <c r="L568" s="116"/>
      <c r="M568" s="116"/>
      <c r="N568" s="116"/>
      <c r="O568" s="116"/>
      <c r="P568" s="118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spans="1:26" ht="17.25" customHeight="1">
      <c r="A569" s="3"/>
      <c r="B569" s="116"/>
      <c r="C569" s="116"/>
      <c r="D569" s="116"/>
      <c r="E569" s="116"/>
      <c r="F569" s="116"/>
      <c r="G569" s="118"/>
      <c r="H569" s="119"/>
      <c r="I569" s="119"/>
      <c r="J569" s="119"/>
      <c r="K569" s="116"/>
      <c r="L569" s="116"/>
      <c r="M569" s="116"/>
      <c r="N569" s="116"/>
      <c r="O569" s="116"/>
      <c r="P569" s="118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spans="1:26" ht="17.25" customHeight="1">
      <c r="A570" s="3"/>
      <c r="B570" s="116"/>
      <c r="C570" s="116"/>
      <c r="D570" s="116"/>
      <c r="E570" s="116"/>
      <c r="F570" s="116"/>
      <c r="G570" s="118"/>
      <c r="H570" s="119"/>
      <c r="I570" s="119"/>
      <c r="J570" s="119"/>
      <c r="K570" s="116"/>
      <c r="L570" s="116"/>
      <c r="M570" s="116"/>
      <c r="N570" s="116"/>
      <c r="O570" s="116"/>
      <c r="P570" s="118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spans="1:26" ht="17.25" customHeight="1">
      <c r="A571" s="3"/>
      <c r="B571" s="116"/>
      <c r="C571" s="116"/>
      <c r="D571" s="116"/>
      <c r="E571" s="116"/>
      <c r="F571" s="116"/>
      <c r="G571" s="118"/>
      <c r="H571" s="119"/>
      <c r="I571" s="119"/>
      <c r="J571" s="119"/>
      <c r="K571" s="116"/>
      <c r="L571" s="116"/>
      <c r="M571" s="116"/>
      <c r="N571" s="116"/>
      <c r="O571" s="116"/>
      <c r="P571" s="118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spans="1:26" ht="17.25" customHeight="1">
      <c r="A572" s="3"/>
      <c r="B572" s="116"/>
      <c r="C572" s="116"/>
      <c r="D572" s="116"/>
      <c r="E572" s="116"/>
      <c r="F572" s="116"/>
      <c r="G572" s="118"/>
      <c r="H572" s="119"/>
      <c r="I572" s="119"/>
      <c r="J572" s="119"/>
      <c r="K572" s="116"/>
      <c r="L572" s="116"/>
      <c r="M572" s="116"/>
      <c r="N572" s="116"/>
      <c r="O572" s="116"/>
      <c r="P572" s="118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spans="1:26" ht="17.25" customHeight="1">
      <c r="A573" s="3"/>
      <c r="B573" s="116"/>
      <c r="C573" s="116"/>
      <c r="D573" s="116"/>
      <c r="E573" s="116"/>
      <c r="F573" s="116"/>
      <c r="G573" s="118"/>
      <c r="H573" s="119"/>
      <c r="I573" s="119"/>
      <c r="J573" s="119"/>
      <c r="K573" s="116"/>
      <c r="L573" s="116"/>
      <c r="M573" s="116"/>
      <c r="N573" s="116"/>
      <c r="O573" s="116"/>
      <c r="P573" s="118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spans="1:26" ht="17.25" customHeight="1">
      <c r="A574" s="3"/>
      <c r="B574" s="116"/>
      <c r="C574" s="116"/>
      <c r="D574" s="116"/>
      <c r="E574" s="116"/>
      <c r="F574" s="116"/>
      <c r="G574" s="118"/>
      <c r="H574" s="119"/>
      <c r="I574" s="119"/>
      <c r="J574" s="119"/>
      <c r="K574" s="116"/>
      <c r="L574" s="116"/>
      <c r="M574" s="116"/>
      <c r="N574" s="116"/>
      <c r="O574" s="116"/>
      <c r="P574" s="118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spans="1:26" ht="17.25" customHeight="1">
      <c r="A575" s="3"/>
      <c r="B575" s="116"/>
      <c r="C575" s="116"/>
      <c r="D575" s="116"/>
      <c r="E575" s="116"/>
      <c r="F575" s="116"/>
      <c r="G575" s="118"/>
      <c r="H575" s="119"/>
      <c r="I575" s="119"/>
      <c r="J575" s="119"/>
      <c r="K575" s="116"/>
      <c r="L575" s="116"/>
      <c r="M575" s="116"/>
      <c r="N575" s="116"/>
      <c r="O575" s="116"/>
      <c r="P575" s="118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spans="1:26" ht="17.25" customHeight="1">
      <c r="A576" s="3"/>
      <c r="B576" s="116"/>
      <c r="C576" s="116"/>
      <c r="D576" s="116"/>
      <c r="E576" s="116"/>
      <c r="F576" s="116"/>
      <c r="G576" s="118"/>
      <c r="H576" s="119"/>
      <c r="I576" s="119"/>
      <c r="J576" s="119"/>
      <c r="K576" s="116"/>
      <c r="L576" s="116"/>
      <c r="M576" s="116"/>
      <c r="N576" s="116"/>
      <c r="O576" s="116"/>
      <c r="P576" s="118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spans="1:26" ht="17.25" customHeight="1">
      <c r="A577" s="3"/>
      <c r="B577" s="116"/>
      <c r="C577" s="116"/>
      <c r="D577" s="116"/>
      <c r="E577" s="116"/>
      <c r="F577" s="116"/>
      <c r="G577" s="118"/>
      <c r="H577" s="119"/>
      <c r="I577" s="119"/>
      <c r="J577" s="119"/>
      <c r="K577" s="116"/>
      <c r="L577" s="116"/>
      <c r="M577" s="116"/>
      <c r="N577" s="116"/>
      <c r="O577" s="116"/>
      <c r="P577" s="118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spans="1:26" ht="17.25" customHeight="1">
      <c r="A578" s="3"/>
      <c r="B578" s="116"/>
      <c r="C578" s="116"/>
      <c r="D578" s="116"/>
      <c r="E578" s="116"/>
      <c r="F578" s="116"/>
      <c r="G578" s="118"/>
      <c r="H578" s="119"/>
      <c r="I578" s="119"/>
      <c r="J578" s="119"/>
      <c r="K578" s="116"/>
      <c r="L578" s="116"/>
      <c r="M578" s="116"/>
      <c r="N578" s="116"/>
      <c r="O578" s="116"/>
      <c r="P578" s="118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spans="1:26" ht="17.25" customHeight="1">
      <c r="A579" s="3"/>
      <c r="B579" s="116"/>
      <c r="C579" s="116"/>
      <c r="D579" s="116"/>
      <c r="E579" s="116"/>
      <c r="F579" s="116"/>
      <c r="G579" s="118"/>
      <c r="H579" s="119"/>
      <c r="I579" s="119"/>
      <c r="J579" s="119"/>
      <c r="K579" s="116"/>
      <c r="L579" s="116"/>
      <c r="M579" s="116"/>
      <c r="N579" s="116"/>
      <c r="O579" s="116"/>
      <c r="P579" s="118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spans="1:26" ht="17.25" customHeight="1">
      <c r="A580" s="3"/>
      <c r="B580" s="116"/>
      <c r="C580" s="116"/>
      <c r="D580" s="116"/>
      <c r="E580" s="116"/>
      <c r="F580" s="116"/>
      <c r="G580" s="118"/>
      <c r="H580" s="119"/>
      <c r="I580" s="119"/>
      <c r="J580" s="119"/>
      <c r="K580" s="116"/>
      <c r="L580" s="116"/>
      <c r="M580" s="116"/>
      <c r="N580" s="116"/>
      <c r="O580" s="116"/>
      <c r="P580" s="118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spans="1:26" ht="17.25" customHeight="1">
      <c r="A581" s="3"/>
      <c r="B581" s="116"/>
      <c r="C581" s="116"/>
      <c r="D581" s="116"/>
      <c r="E581" s="116"/>
      <c r="F581" s="116"/>
      <c r="G581" s="118"/>
      <c r="H581" s="119"/>
      <c r="I581" s="119"/>
      <c r="J581" s="119"/>
      <c r="K581" s="116"/>
      <c r="L581" s="116"/>
      <c r="M581" s="116"/>
      <c r="N581" s="116"/>
      <c r="O581" s="116"/>
      <c r="P581" s="118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spans="1:26" ht="17.25" customHeight="1">
      <c r="A582" s="3"/>
      <c r="B582" s="116"/>
      <c r="C582" s="116"/>
      <c r="D582" s="116"/>
      <c r="E582" s="116"/>
      <c r="F582" s="116"/>
      <c r="G582" s="118"/>
      <c r="H582" s="119"/>
      <c r="I582" s="119"/>
      <c r="J582" s="119"/>
      <c r="K582" s="116"/>
      <c r="L582" s="116"/>
      <c r="M582" s="116"/>
      <c r="N582" s="116"/>
      <c r="O582" s="116"/>
      <c r="P582" s="118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spans="1:26" ht="17.25" customHeight="1">
      <c r="A583" s="3"/>
      <c r="B583" s="116"/>
      <c r="C583" s="116"/>
      <c r="D583" s="116"/>
      <c r="E583" s="116"/>
      <c r="F583" s="116"/>
      <c r="G583" s="118"/>
      <c r="H583" s="119"/>
      <c r="I583" s="119"/>
      <c r="J583" s="119"/>
      <c r="K583" s="116"/>
      <c r="L583" s="116"/>
      <c r="M583" s="116"/>
      <c r="N583" s="116"/>
      <c r="O583" s="116"/>
      <c r="P583" s="118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spans="1:26" ht="17.25" customHeight="1">
      <c r="A584" s="3"/>
      <c r="B584" s="116"/>
      <c r="C584" s="116"/>
      <c r="D584" s="116"/>
      <c r="E584" s="116"/>
      <c r="F584" s="116"/>
      <c r="G584" s="118"/>
      <c r="H584" s="119"/>
      <c r="I584" s="119"/>
      <c r="J584" s="119"/>
      <c r="K584" s="116"/>
      <c r="L584" s="116"/>
      <c r="M584" s="116"/>
      <c r="N584" s="116"/>
      <c r="O584" s="116"/>
      <c r="P584" s="118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spans="1:26" ht="17.25" customHeight="1">
      <c r="A585" s="3"/>
      <c r="B585" s="116"/>
      <c r="C585" s="116"/>
      <c r="D585" s="116"/>
      <c r="E585" s="116"/>
      <c r="F585" s="116"/>
      <c r="G585" s="118"/>
      <c r="H585" s="119"/>
      <c r="I585" s="119"/>
      <c r="J585" s="119"/>
      <c r="K585" s="116"/>
      <c r="L585" s="116"/>
      <c r="M585" s="116"/>
      <c r="N585" s="116"/>
      <c r="O585" s="116"/>
      <c r="P585" s="118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spans="1:26" ht="17.25" customHeight="1">
      <c r="A586" s="3"/>
      <c r="B586" s="116"/>
      <c r="C586" s="116"/>
      <c r="D586" s="116"/>
      <c r="E586" s="116"/>
      <c r="F586" s="116"/>
      <c r="G586" s="118"/>
      <c r="H586" s="119"/>
      <c r="I586" s="119"/>
      <c r="J586" s="119"/>
      <c r="K586" s="116"/>
      <c r="L586" s="116"/>
      <c r="M586" s="116"/>
      <c r="N586" s="116"/>
      <c r="O586" s="116"/>
      <c r="P586" s="118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spans="1:26" ht="17.25" customHeight="1">
      <c r="A587" s="3"/>
      <c r="B587" s="116"/>
      <c r="C587" s="116"/>
      <c r="D587" s="116"/>
      <c r="E587" s="116"/>
      <c r="F587" s="116"/>
      <c r="G587" s="118"/>
      <c r="H587" s="119"/>
      <c r="I587" s="119"/>
      <c r="J587" s="119"/>
      <c r="K587" s="116"/>
      <c r="L587" s="116"/>
      <c r="M587" s="116"/>
      <c r="N587" s="116"/>
      <c r="O587" s="116"/>
      <c r="P587" s="118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spans="1:26" ht="17.25" customHeight="1">
      <c r="A588" s="3"/>
      <c r="B588" s="116"/>
      <c r="C588" s="116"/>
      <c r="D588" s="116"/>
      <c r="E588" s="116"/>
      <c r="F588" s="116"/>
      <c r="G588" s="118"/>
      <c r="H588" s="119"/>
      <c r="I588" s="119"/>
      <c r="J588" s="119"/>
      <c r="K588" s="116"/>
      <c r="L588" s="116"/>
      <c r="M588" s="116"/>
      <c r="N588" s="116"/>
      <c r="O588" s="116"/>
      <c r="P588" s="118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spans="1:26" ht="17.25" customHeight="1">
      <c r="A589" s="3"/>
      <c r="B589" s="116"/>
      <c r="C589" s="116"/>
      <c r="D589" s="116"/>
      <c r="E589" s="116"/>
      <c r="F589" s="116"/>
      <c r="G589" s="118"/>
      <c r="H589" s="119"/>
      <c r="I589" s="119"/>
      <c r="J589" s="119"/>
      <c r="K589" s="116"/>
      <c r="L589" s="116"/>
      <c r="M589" s="116"/>
      <c r="N589" s="116"/>
      <c r="O589" s="116"/>
      <c r="P589" s="118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spans="1:26" ht="17.25" customHeight="1">
      <c r="A590" s="3"/>
      <c r="B590" s="116"/>
      <c r="C590" s="116"/>
      <c r="D590" s="116"/>
      <c r="E590" s="116"/>
      <c r="F590" s="116"/>
      <c r="G590" s="118"/>
      <c r="H590" s="119"/>
      <c r="I590" s="119"/>
      <c r="J590" s="119"/>
      <c r="K590" s="116"/>
      <c r="L590" s="116"/>
      <c r="M590" s="116"/>
      <c r="N590" s="116"/>
      <c r="O590" s="116"/>
      <c r="P590" s="118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spans="1:26" ht="17.25" customHeight="1">
      <c r="A591" s="3"/>
      <c r="B591" s="116"/>
      <c r="C591" s="116"/>
      <c r="D591" s="116"/>
      <c r="E591" s="116"/>
      <c r="F591" s="116"/>
      <c r="G591" s="118"/>
      <c r="H591" s="119"/>
      <c r="I591" s="119"/>
      <c r="J591" s="119"/>
      <c r="K591" s="116"/>
      <c r="L591" s="116"/>
      <c r="M591" s="116"/>
      <c r="N591" s="116"/>
      <c r="O591" s="116"/>
      <c r="P591" s="118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spans="1:26" ht="17.25" customHeight="1">
      <c r="A592" s="3"/>
      <c r="B592" s="116"/>
      <c r="C592" s="116"/>
      <c r="D592" s="116"/>
      <c r="E592" s="116"/>
      <c r="F592" s="116"/>
      <c r="G592" s="118"/>
      <c r="H592" s="119"/>
      <c r="I592" s="119"/>
      <c r="J592" s="119"/>
      <c r="K592" s="116"/>
      <c r="L592" s="116"/>
      <c r="M592" s="116"/>
      <c r="N592" s="116"/>
      <c r="O592" s="116"/>
      <c r="P592" s="118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spans="1:26" ht="17.25" customHeight="1">
      <c r="A593" s="3"/>
      <c r="B593" s="116"/>
      <c r="C593" s="116"/>
      <c r="D593" s="116"/>
      <c r="E593" s="116"/>
      <c r="F593" s="116"/>
      <c r="G593" s="118"/>
      <c r="H593" s="119"/>
      <c r="I593" s="119"/>
      <c r="J593" s="119"/>
      <c r="K593" s="116"/>
      <c r="L593" s="116"/>
      <c r="M593" s="116"/>
      <c r="N593" s="116"/>
      <c r="O593" s="116"/>
      <c r="P593" s="118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spans="1:26" ht="17.25" customHeight="1">
      <c r="A594" s="3"/>
      <c r="B594" s="116"/>
      <c r="C594" s="116"/>
      <c r="D594" s="116"/>
      <c r="E594" s="116"/>
      <c r="F594" s="116"/>
      <c r="G594" s="118"/>
      <c r="H594" s="119"/>
      <c r="I594" s="119"/>
      <c r="J594" s="119"/>
      <c r="K594" s="116"/>
      <c r="L594" s="116"/>
      <c r="M594" s="116"/>
      <c r="N594" s="116"/>
      <c r="O594" s="116"/>
      <c r="P594" s="118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spans="1:26" ht="17.25" customHeight="1">
      <c r="A595" s="3"/>
      <c r="B595" s="116"/>
      <c r="C595" s="116"/>
      <c r="D595" s="116"/>
      <c r="E595" s="116"/>
      <c r="F595" s="116"/>
      <c r="G595" s="118"/>
      <c r="H595" s="119"/>
      <c r="I595" s="119"/>
      <c r="J595" s="119"/>
      <c r="K595" s="116"/>
      <c r="L595" s="116"/>
      <c r="M595" s="116"/>
      <c r="N595" s="116"/>
      <c r="O595" s="116"/>
      <c r="P595" s="118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spans="1:26" ht="17.25" customHeight="1">
      <c r="A596" s="3"/>
      <c r="B596" s="116"/>
      <c r="C596" s="116"/>
      <c r="D596" s="116"/>
      <c r="E596" s="116"/>
      <c r="F596" s="116"/>
      <c r="G596" s="118"/>
      <c r="H596" s="119"/>
      <c r="I596" s="119"/>
      <c r="J596" s="119"/>
      <c r="K596" s="116"/>
      <c r="L596" s="116"/>
      <c r="M596" s="116"/>
      <c r="N596" s="116"/>
      <c r="O596" s="116"/>
      <c r="P596" s="118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spans="1:26" ht="17.25" customHeight="1">
      <c r="A597" s="3"/>
      <c r="B597" s="116"/>
      <c r="C597" s="116"/>
      <c r="D597" s="116"/>
      <c r="E597" s="116"/>
      <c r="F597" s="116"/>
      <c r="G597" s="118"/>
      <c r="H597" s="119"/>
      <c r="I597" s="119"/>
      <c r="J597" s="119"/>
      <c r="K597" s="116"/>
      <c r="L597" s="116"/>
      <c r="M597" s="116"/>
      <c r="N597" s="116"/>
      <c r="O597" s="116"/>
      <c r="P597" s="118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spans="1:26" ht="17.25" customHeight="1">
      <c r="A598" s="3"/>
      <c r="B598" s="116"/>
      <c r="C598" s="116"/>
      <c r="D598" s="116"/>
      <c r="E598" s="116"/>
      <c r="F598" s="116"/>
      <c r="G598" s="118"/>
      <c r="H598" s="119"/>
      <c r="I598" s="119"/>
      <c r="J598" s="119"/>
      <c r="K598" s="116"/>
      <c r="L598" s="116"/>
      <c r="M598" s="116"/>
      <c r="N598" s="116"/>
      <c r="O598" s="116"/>
      <c r="P598" s="118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spans="1:26" ht="17.25" customHeight="1">
      <c r="A599" s="3"/>
      <c r="B599" s="116"/>
      <c r="C599" s="116"/>
      <c r="D599" s="116"/>
      <c r="E599" s="116"/>
      <c r="F599" s="116"/>
      <c r="G599" s="118"/>
      <c r="H599" s="119"/>
      <c r="I599" s="119"/>
      <c r="J599" s="119"/>
      <c r="K599" s="116"/>
      <c r="L599" s="116"/>
      <c r="M599" s="116"/>
      <c r="N599" s="116"/>
      <c r="O599" s="116"/>
      <c r="P599" s="118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spans="1:26" ht="17.25" customHeight="1">
      <c r="A600" s="3"/>
      <c r="B600" s="116"/>
      <c r="C600" s="116"/>
      <c r="D600" s="116"/>
      <c r="E600" s="116"/>
      <c r="F600" s="116"/>
      <c r="G600" s="118"/>
      <c r="H600" s="119"/>
      <c r="I600" s="119"/>
      <c r="J600" s="119"/>
      <c r="K600" s="116"/>
      <c r="L600" s="116"/>
      <c r="M600" s="116"/>
      <c r="N600" s="116"/>
      <c r="O600" s="116"/>
      <c r="P600" s="118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spans="1:26" ht="17.25" customHeight="1">
      <c r="A601" s="3"/>
      <c r="B601" s="116"/>
      <c r="C601" s="116"/>
      <c r="D601" s="116"/>
      <c r="E601" s="116"/>
      <c r="F601" s="116"/>
      <c r="G601" s="118"/>
      <c r="H601" s="119"/>
      <c r="I601" s="119"/>
      <c r="J601" s="119"/>
      <c r="K601" s="116"/>
      <c r="L601" s="116"/>
      <c r="M601" s="116"/>
      <c r="N601" s="116"/>
      <c r="O601" s="116"/>
      <c r="P601" s="118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spans="1:26" ht="17.25" customHeight="1">
      <c r="A602" s="3"/>
      <c r="B602" s="116"/>
      <c r="C602" s="116"/>
      <c r="D602" s="116"/>
      <c r="E602" s="116"/>
      <c r="F602" s="116"/>
      <c r="G602" s="118"/>
      <c r="H602" s="119"/>
      <c r="I602" s="119"/>
      <c r="J602" s="119"/>
      <c r="K602" s="116"/>
      <c r="L602" s="116"/>
      <c r="M602" s="116"/>
      <c r="N602" s="116"/>
      <c r="O602" s="116"/>
      <c r="P602" s="118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spans="1:26" ht="17.25" customHeight="1">
      <c r="A603" s="3"/>
      <c r="B603" s="116"/>
      <c r="C603" s="116"/>
      <c r="D603" s="116"/>
      <c r="E603" s="116"/>
      <c r="F603" s="116"/>
      <c r="G603" s="118"/>
      <c r="H603" s="119"/>
      <c r="I603" s="119"/>
      <c r="J603" s="119"/>
      <c r="K603" s="116"/>
      <c r="L603" s="116"/>
      <c r="M603" s="116"/>
      <c r="N603" s="116"/>
      <c r="O603" s="116"/>
      <c r="P603" s="118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spans="1:26" ht="17.25" customHeight="1">
      <c r="A604" s="3"/>
      <c r="B604" s="116"/>
      <c r="C604" s="116"/>
      <c r="D604" s="116"/>
      <c r="E604" s="116"/>
      <c r="F604" s="116"/>
      <c r="G604" s="118"/>
      <c r="H604" s="119"/>
      <c r="I604" s="119"/>
      <c r="J604" s="119"/>
      <c r="K604" s="116"/>
      <c r="L604" s="116"/>
      <c r="M604" s="116"/>
      <c r="N604" s="116"/>
      <c r="O604" s="116"/>
      <c r="P604" s="118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spans="1:26" ht="17.25" customHeight="1">
      <c r="A605" s="3"/>
      <c r="B605" s="116"/>
      <c r="C605" s="116"/>
      <c r="D605" s="116"/>
      <c r="E605" s="116"/>
      <c r="F605" s="116"/>
      <c r="G605" s="118"/>
      <c r="H605" s="119"/>
      <c r="I605" s="119"/>
      <c r="J605" s="119"/>
      <c r="K605" s="116"/>
      <c r="L605" s="116"/>
      <c r="M605" s="116"/>
      <c r="N605" s="116"/>
      <c r="O605" s="116"/>
      <c r="P605" s="118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spans="1:26" ht="17.25" customHeight="1">
      <c r="A606" s="3"/>
      <c r="B606" s="116"/>
      <c r="C606" s="116"/>
      <c r="D606" s="116"/>
      <c r="E606" s="116"/>
      <c r="F606" s="116"/>
      <c r="G606" s="118"/>
      <c r="H606" s="119"/>
      <c r="I606" s="119"/>
      <c r="J606" s="119"/>
      <c r="K606" s="116"/>
      <c r="L606" s="116"/>
      <c r="M606" s="116"/>
      <c r="N606" s="116"/>
      <c r="O606" s="116"/>
      <c r="P606" s="118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spans="1:26" ht="17.25" customHeight="1">
      <c r="A607" s="3"/>
      <c r="B607" s="116"/>
      <c r="C607" s="116"/>
      <c r="D607" s="116"/>
      <c r="E607" s="116"/>
      <c r="F607" s="116"/>
      <c r="G607" s="118"/>
      <c r="H607" s="119"/>
      <c r="I607" s="119"/>
      <c r="J607" s="119"/>
      <c r="K607" s="116"/>
      <c r="L607" s="116"/>
      <c r="M607" s="116"/>
      <c r="N607" s="116"/>
      <c r="O607" s="116"/>
      <c r="P607" s="118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spans="1:26" ht="17.25" customHeight="1">
      <c r="A608" s="3"/>
      <c r="B608" s="116"/>
      <c r="C608" s="116"/>
      <c r="D608" s="116"/>
      <c r="E608" s="116"/>
      <c r="F608" s="116"/>
      <c r="G608" s="118"/>
      <c r="H608" s="119"/>
      <c r="I608" s="119"/>
      <c r="J608" s="119"/>
      <c r="K608" s="116"/>
      <c r="L608" s="116"/>
      <c r="M608" s="116"/>
      <c r="N608" s="116"/>
      <c r="O608" s="116"/>
      <c r="P608" s="118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spans="1:26" ht="17.25" customHeight="1">
      <c r="A609" s="3"/>
      <c r="B609" s="116"/>
      <c r="C609" s="116"/>
      <c r="D609" s="116"/>
      <c r="E609" s="116"/>
      <c r="F609" s="116"/>
      <c r="G609" s="118"/>
      <c r="H609" s="119"/>
      <c r="I609" s="119"/>
      <c r="J609" s="119"/>
      <c r="K609" s="116"/>
      <c r="L609" s="116"/>
      <c r="M609" s="116"/>
      <c r="N609" s="116"/>
      <c r="O609" s="116"/>
      <c r="P609" s="118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spans="1:26" ht="17.25" customHeight="1">
      <c r="A610" s="3"/>
      <c r="B610" s="116"/>
      <c r="C610" s="116"/>
      <c r="D610" s="116"/>
      <c r="E610" s="116"/>
      <c r="F610" s="116"/>
      <c r="G610" s="118"/>
      <c r="H610" s="119"/>
      <c r="I610" s="119"/>
      <c r="J610" s="119"/>
      <c r="K610" s="116"/>
      <c r="L610" s="116"/>
      <c r="M610" s="116"/>
      <c r="N610" s="116"/>
      <c r="O610" s="116"/>
      <c r="P610" s="118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spans="1:26" ht="17.25" customHeight="1">
      <c r="A611" s="3"/>
      <c r="B611" s="116"/>
      <c r="C611" s="116"/>
      <c r="D611" s="116"/>
      <c r="E611" s="116"/>
      <c r="F611" s="116"/>
      <c r="G611" s="118"/>
      <c r="H611" s="119"/>
      <c r="I611" s="119"/>
      <c r="J611" s="119"/>
      <c r="K611" s="116"/>
      <c r="L611" s="116"/>
      <c r="M611" s="116"/>
      <c r="N611" s="116"/>
      <c r="O611" s="116"/>
      <c r="P611" s="118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spans="1:26" ht="17.25" customHeight="1">
      <c r="A612" s="3"/>
      <c r="B612" s="116"/>
      <c r="C612" s="116"/>
      <c r="D612" s="116"/>
      <c r="E612" s="116"/>
      <c r="F612" s="116"/>
      <c r="G612" s="118"/>
      <c r="H612" s="119"/>
      <c r="I612" s="119"/>
      <c r="J612" s="119"/>
      <c r="K612" s="116"/>
      <c r="L612" s="116"/>
      <c r="M612" s="116"/>
      <c r="N612" s="116"/>
      <c r="O612" s="116"/>
      <c r="P612" s="118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spans="1:26" ht="17.25" customHeight="1">
      <c r="A613" s="3"/>
      <c r="B613" s="116"/>
      <c r="C613" s="116"/>
      <c r="D613" s="116"/>
      <c r="E613" s="116"/>
      <c r="F613" s="116"/>
      <c r="G613" s="118"/>
      <c r="H613" s="119"/>
      <c r="I613" s="119"/>
      <c r="J613" s="119"/>
      <c r="K613" s="116"/>
      <c r="L613" s="116"/>
      <c r="M613" s="116"/>
      <c r="N613" s="116"/>
      <c r="O613" s="116"/>
      <c r="P613" s="118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spans="1:26" ht="17.25" customHeight="1">
      <c r="A614" s="3"/>
      <c r="B614" s="116"/>
      <c r="C614" s="116"/>
      <c r="D614" s="116"/>
      <c r="E614" s="116"/>
      <c r="F614" s="116"/>
      <c r="G614" s="118"/>
      <c r="H614" s="119"/>
      <c r="I614" s="119"/>
      <c r="J614" s="119"/>
      <c r="K614" s="116"/>
      <c r="L614" s="116"/>
      <c r="M614" s="116"/>
      <c r="N614" s="116"/>
      <c r="O614" s="116"/>
      <c r="P614" s="118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spans="1:26" ht="17.25" customHeight="1">
      <c r="A615" s="3"/>
      <c r="B615" s="116"/>
      <c r="C615" s="116"/>
      <c r="D615" s="116"/>
      <c r="E615" s="116"/>
      <c r="F615" s="116"/>
      <c r="G615" s="118"/>
      <c r="H615" s="119"/>
      <c r="I615" s="119"/>
      <c r="J615" s="119"/>
      <c r="K615" s="116"/>
      <c r="L615" s="116"/>
      <c r="M615" s="116"/>
      <c r="N615" s="116"/>
      <c r="O615" s="116"/>
      <c r="P615" s="118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spans="1:26" ht="17.25" customHeight="1">
      <c r="A616" s="3"/>
      <c r="B616" s="116"/>
      <c r="C616" s="116"/>
      <c r="D616" s="116"/>
      <c r="E616" s="116"/>
      <c r="F616" s="116"/>
      <c r="G616" s="118"/>
      <c r="H616" s="119"/>
      <c r="I616" s="119"/>
      <c r="J616" s="119"/>
      <c r="K616" s="116"/>
      <c r="L616" s="116"/>
      <c r="M616" s="116"/>
      <c r="N616" s="116"/>
      <c r="O616" s="116"/>
      <c r="P616" s="118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spans="1:26" ht="17.25" customHeight="1">
      <c r="A617" s="3"/>
      <c r="B617" s="116"/>
      <c r="C617" s="116"/>
      <c r="D617" s="116"/>
      <c r="E617" s="116"/>
      <c r="F617" s="116"/>
      <c r="G617" s="118"/>
      <c r="H617" s="119"/>
      <c r="I617" s="119"/>
      <c r="J617" s="119"/>
      <c r="K617" s="116"/>
      <c r="L617" s="116"/>
      <c r="M617" s="116"/>
      <c r="N617" s="116"/>
      <c r="O617" s="116"/>
      <c r="P617" s="118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spans="1:26" ht="17.25" customHeight="1">
      <c r="A618" s="3"/>
      <c r="B618" s="116"/>
      <c r="C618" s="116"/>
      <c r="D618" s="116"/>
      <c r="E618" s="116"/>
      <c r="F618" s="116"/>
      <c r="G618" s="118"/>
      <c r="H618" s="119"/>
      <c r="I618" s="119"/>
      <c r="J618" s="119"/>
      <c r="K618" s="116"/>
      <c r="L618" s="116"/>
      <c r="M618" s="116"/>
      <c r="N618" s="116"/>
      <c r="O618" s="116"/>
      <c r="P618" s="118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spans="1:26" ht="17.25" customHeight="1">
      <c r="A619" s="3"/>
      <c r="B619" s="116"/>
      <c r="C619" s="116"/>
      <c r="D619" s="116"/>
      <c r="E619" s="116"/>
      <c r="F619" s="116"/>
      <c r="G619" s="118"/>
      <c r="H619" s="119"/>
      <c r="I619" s="119"/>
      <c r="J619" s="119"/>
      <c r="K619" s="116"/>
      <c r="L619" s="116"/>
      <c r="M619" s="116"/>
      <c r="N619" s="116"/>
      <c r="O619" s="116"/>
      <c r="P619" s="118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spans="1:26" ht="17.25" customHeight="1">
      <c r="A620" s="3"/>
      <c r="B620" s="116"/>
      <c r="C620" s="116"/>
      <c r="D620" s="116"/>
      <c r="E620" s="116"/>
      <c r="F620" s="116"/>
      <c r="G620" s="118"/>
      <c r="H620" s="119"/>
      <c r="I620" s="119"/>
      <c r="J620" s="119"/>
      <c r="K620" s="116"/>
      <c r="L620" s="116"/>
      <c r="M620" s="116"/>
      <c r="N620" s="116"/>
      <c r="O620" s="116"/>
      <c r="P620" s="118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spans="1:26" ht="17.25" customHeight="1">
      <c r="A621" s="3"/>
      <c r="B621" s="116"/>
      <c r="C621" s="116"/>
      <c r="D621" s="116"/>
      <c r="E621" s="116"/>
      <c r="F621" s="116"/>
      <c r="G621" s="118"/>
      <c r="H621" s="119"/>
      <c r="I621" s="119"/>
      <c r="J621" s="119"/>
      <c r="K621" s="116"/>
      <c r="L621" s="116"/>
      <c r="M621" s="116"/>
      <c r="N621" s="116"/>
      <c r="O621" s="116"/>
      <c r="P621" s="118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spans="1:26" ht="17.25" customHeight="1">
      <c r="A622" s="3"/>
      <c r="B622" s="116"/>
      <c r="C622" s="116"/>
      <c r="D622" s="116"/>
      <c r="E622" s="116"/>
      <c r="F622" s="116"/>
      <c r="G622" s="118"/>
      <c r="H622" s="119"/>
      <c r="I622" s="119"/>
      <c r="J622" s="119"/>
      <c r="K622" s="116"/>
      <c r="L622" s="116"/>
      <c r="M622" s="116"/>
      <c r="N622" s="116"/>
      <c r="O622" s="116"/>
      <c r="P622" s="118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spans="1:26" ht="17.25" customHeight="1">
      <c r="A623" s="3"/>
      <c r="B623" s="116"/>
      <c r="C623" s="116"/>
      <c r="D623" s="116"/>
      <c r="E623" s="116"/>
      <c r="F623" s="116"/>
      <c r="G623" s="118"/>
      <c r="H623" s="119"/>
      <c r="I623" s="119"/>
      <c r="J623" s="119"/>
      <c r="K623" s="116"/>
      <c r="L623" s="116"/>
      <c r="M623" s="116"/>
      <c r="N623" s="116"/>
      <c r="O623" s="116"/>
      <c r="P623" s="118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spans="1:26" ht="17.25" customHeight="1">
      <c r="A624" s="3"/>
      <c r="B624" s="116"/>
      <c r="C624" s="116"/>
      <c r="D624" s="116"/>
      <c r="E624" s="116"/>
      <c r="F624" s="116"/>
      <c r="G624" s="118"/>
      <c r="H624" s="119"/>
      <c r="I624" s="119"/>
      <c r="J624" s="119"/>
      <c r="K624" s="116"/>
      <c r="L624" s="116"/>
      <c r="M624" s="116"/>
      <c r="N624" s="116"/>
      <c r="O624" s="116"/>
      <c r="P624" s="118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spans="1:26" ht="17.25" customHeight="1">
      <c r="A625" s="3"/>
      <c r="B625" s="116"/>
      <c r="C625" s="116"/>
      <c r="D625" s="116"/>
      <c r="E625" s="116"/>
      <c r="F625" s="116"/>
      <c r="G625" s="118"/>
      <c r="H625" s="119"/>
      <c r="I625" s="119"/>
      <c r="J625" s="119"/>
      <c r="K625" s="116"/>
      <c r="L625" s="116"/>
      <c r="M625" s="116"/>
      <c r="N625" s="116"/>
      <c r="O625" s="116"/>
      <c r="P625" s="118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spans="1:26" ht="17.25" customHeight="1">
      <c r="A626" s="3"/>
      <c r="B626" s="116"/>
      <c r="C626" s="116"/>
      <c r="D626" s="116"/>
      <c r="E626" s="116"/>
      <c r="F626" s="116"/>
      <c r="G626" s="118"/>
      <c r="H626" s="119"/>
      <c r="I626" s="119"/>
      <c r="J626" s="119"/>
      <c r="K626" s="116"/>
      <c r="L626" s="116"/>
      <c r="M626" s="116"/>
      <c r="N626" s="116"/>
      <c r="O626" s="116"/>
      <c r="P626" s="118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spans="1:26" ht="17.25" customHeight="1">
      <c r="A627" s="3"/>
      <c r="B627" s="116"/>
      <c r="C627" s="116"/>
      <c r="D627" s="116"/>
      <c r="E627" s="116"/>
      <c r="F627" s="116"/>
      <c r="G627" s="118"/>
      <c r="H627" s="119"/>
      <c r="I627" s="119"/>
      <c r="J627" s="119"/>
      <c r="K627" s="116"/>
      <c r="L627" s="116"/>
      <c r="M627" s="116"/>
      <c r="N627" s="116"/>
      <c r="O627" s="116"/>
      <c r="P627" s="118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spans="1:26" ht="17.25" customHeight="1">
      <c r="A628" s="3"/>
      <c r="B628" s="116"/>
      <c r="C628" s="116"/>
      <c r="D628" s="116"/>
      <c r="E628" s="116"/>
      <c r="F628" s="116"/>
      <c r="G628" s="118"/>
      <c r="H628" s="119"/>
      <c r="I628" s="119"/>
      <c r="J628" s="119"/>
      <c r="K628" s="116"/>
      <c r="L628" s="116"/>
      <c r="M628" s="116"/>
      <c r="N628" s="116"/>
      <c r="O628" s="116"/>
      <c r="P628" s="118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spans="1:26" ht="17.25" customHeight="1">
      <c r="A629" s="3"/>
      <c r="B629" s="116"/>
      <c r="C629" s="116"/>
      <c r="D629" s="116"/>
      <c r="E629" s="116"/>
      <c r="F629" s="116"/>
      <c r="G629" s="118"/>
      <c r="H629" s="119"/>
      <c r="I629" s="119"/>
      <c r="J629" s="119"/>
      <c r="K629" s="116"/>
      <c r="L629" s="116"/>
      <c r="M629" s="116"/>
      <c r="N629" s="116"/>
      <c r="O629" s="116"/>
      <c r="P629" s="118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spans="1:26" ht="17.25" customHeight="1">
      <c r="A630" s="3"/>
      <c r="B630" s="116"/>
      <c r="C630" s="116"/>
      <c r="D630" s="116"/>
      <c r="E630" s="116"/>
      <c r="F630" s="116"/>
      <c r="G630" s="118"/>
      <c r="H630" s="119"/>
      <c r="I630" s="119"/>
      <c r="J630" s="119"/>
      <c r="K630" s="116"/>
      <c r="L630" s="116"/>
      <c r="M630" s="116"/>
      <c r="N630" s="116"/>
      <c r="O630" s="116"/>
      <c r="P630" s="118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spans="1:26" ht="17.25" customHeight="1">
      <c r="A631" s="3"/>
      <c r="B631" s="116"/>
      <c r="C631" s="116"/>
      <c r="D631" s="116"/>
      <c r="E631" s="116"/>
      <c r="F631" s="116"/>
      <c r="G631" s="118"/>
      <c r="H631" s="119"/>
      <c r="I631" s="119"/>
      <c r="J631" s="119"/>
      <c r="K631" s="116"/>
      <c r="L631" s="116"/>
      <c r="M631" s="116"/>
      <c r="N631" s="116"/>
      <c r="O631" s="116"/>
      <c r="P631" s="118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spans="1:26" ht="17.25" customHeight="1">
      <c r="A632" s="3"/>
      <c r="B632" s="116"/>
      <c r="C632" s="116"/>
      <c r="D632" s="116"/>
      <c r="E632" s="116"/>
      <c r="F632" s="116"/>
      <c r="G632" s="118"/>
      <c r="H632" s="119"/>
      <c r="I632" s="119"/>
      <c r="J632" s="119"/>
      <c r="K632" s="116"/>
      <c r="L632" s="116"/>
      <c r="M632" s="116"/>
      <c r="N632" s="116"/>
      <c r="O632" s="116"/>
      <c r="P632" s="118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spans="1:26" ht="17.25" customHeight="1">
      <c r="A633" s="3"/>
      <c r="B633" s="116"/>
      <c r="C633" s="116"/>
      <c r="D633" s="116"/>
      <c r="E633" s="116"/>
      <c r="F633" s="116"/>
      <c r="G633" s="118"/>
      <c r="H633" s="119"/>
      <c r="I633" s="119"/>
      <c r="J633" s="119"/>
      <c r="K633" s="116"/>
      <c r="L633" s="116"/>
      <c r="M633" s="116"/>
      <c r="N633" s="116"/>
      <c r="O633" s="116"/>
      <c r="P633" s="118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spans="1:26" ht="17.25" customHeight="1">
      <c r="A634" s="3"/>
      <c r="B634" s="116"/>
      <c r="C634" s="116"/>
      <c r="D634" s="116"/>
      <c r="E634" s="116"/>
      <c r="F634" s="116"/>
      <c r="G634" s="118"/>
      <c r="H634" s="119"/>
      <c r="I634" s="119"/>
      <c r="J634" s="119"/>
      <c r="K634" s="116"/>
      <c r="L634" s="116"/>
      <c r="M634" s="116"/>
      <c r="N634" s="116"/>
      <c r="O634" s="116"/>
      <c r="P634" s="118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spans="1:26" ht="17.25" customHeight="1">
      <c r="A635" s="3"/>
      <c r="B635" s="116"/>
      <c r="C635" s="116"/>
      <c r="D635" s="116"/>
      <c r="E635" s="116"/>
      <c r="F635" s="116"/>
      <c r="G635" s="118"/>
      <c r="H635" s="119"/>
      <c r="I635" s="119"/>
      <c r="J635" s="119"/>
      <c r="K635" s="116"/>
      <c r="L635" s="116"/>
      <c r="M635" s="116"/>
      <c r="N635" s="116"/>
      <c r="O635" s="116"/>
      <c r="P635" s="118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spans="1:26" ht="17.25" customHeight="1">
      <c r="A636" s="3"/>
      <c r="B636" s="116"/>
      <c r="C636" s="116"/>
      <c r="D636" s="116"/>
      <c r="E636" s="116"/>
      <c r="F636" s="116"/>
      <c r="G636" s="118"/>
      <c r="H636" s="119"/>
      <c r="I636" s="119"/>
      <c r="J636" s="119"/>
      <c r="K636" s="116"/>
      <c r="L636" s="116"/>
      <c r="M636" s="116"/>
      <c r="N636" s="116"/>
      <c r="O636" s="116"/>
      <c r="P636" s="118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spans="1:26" ht="17.25" customHeight="1">
      <c r="A637" s="3"/>
      <c r="B637" s="116"/>
      <c r="C637" s="116"/>
      <c r="D637" s="116"/>
      <c r="E637" s="116"/>
      <c r="F637" s="116"/>
      <c r="G637" s="118"/>
      <c r="H637" s="119"/>
      <c r="I637" s="119"/>
      <c r="J637" s="119"/>
      <c r="K637" s="116"/>
      <c r="L637" s="116"/>
      <c r="M637" s="116"/>
      <c r="N637" s="116"/>
      <c r="O637" s="116"/>
      <c r="P637" s="118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spans="1:26" ht="17.25" customHeight="1">
      <c r="A638" s="3"/>
      <c r="B638" s="116"/>
      <c r="C638" s="116"/>
      <c r="D638" s="116"/>
      <c r="E638" s="116"/>
      <c r="F638" s="116"/>
      <c r="G638" s="118"/>
      <c r="H638" s="119"/>
      <c r="I638" s="119"/>
      <c r="J638" s="119"/>
      <c r="K638" s="116"/>
      <c r="L638" s="116"/>
      <c r="M638" s="116"/>
      <c r="N638" s="116"/>
      <c r="O638" s="116"/>
      <c r="P638" s="118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spans="1:26" ht="17.25" customHeight="1">
      <c r="A639" s="3"/>
      <c r="B639" s="116"/>
      <c r="C639" s="116"/>
      <c r="D639" s="116"/>
      <c r="E639" s="116"/>
      <c r="F639" s="116"/>
      <c r="G639" s="118"/>
      <c r="H639" s="119"/>
      <c r="I639" s="119"/>
      <c r="J639" s="119"/>
      <c r="K639" s="116"/>
      <c r="L639" s="116"/>
      <c r="M639" s="116"/>
      <c r="N639" s="116"/>
      <c r="O639" s="116"/>
      <c r="P639" s="118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spans="1:26" ht="17.25" customHeight="1">
      <c r="A640" s="3"/>
      <c r="B640" s="116"/>
      <c r="C640" s="116"/>
      <c r="D640" s="116"/>
      <c r="E640" s="116"/>
      <c r="F640" s="116"/>
      <c r="G640" s="118"/>
      <c r="H640" s="119"/>
      <c r="I640" s="119"/>
      <c r="J640" s="119"/>
      <c r="K640" s="116"/>
      <c r="L640" s="116"/>
      <c r="M640" s="116"/>
      <c r="N640" s="116"/>
      <c r="O640" s="116"/>
      <c r="P640" s="118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spans="1:26" ht="17.25" customHeight="1">
      <c r="A641" s="3"/>
      <c r="B641" s="116"/>
      <c r="C641" s="116"/>
      <c r="D641" s="116"/>
      <c r="E641" s="116"/>
      <c r="F641" s="116"/>
      <c r="G641" s="118"/>
      <c r="H641" s="119"/>
      <c r="I641" s="119"/>
      <c r="J641" s="119"/>
      <c r="K641" s="116"/>
      <c r="L641" s="116"/>
      <c r="M641" s="116"/>
      <c r="N641" s="116"/>
      <c r="O641" s="116"/>
      <c r="P641" s="118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spans="1:26" ht="17.25" customHeight="1">
      <c r="A642" s="3"/>
      <c r="B642" s="116"/>
      <c r="C642" s="116"/>
      <c r="D642" s="116"/>
      <c r="E642" s="116"/>
      <c r="F642" s="116"/>
      <c r="G642" s="118"/>
      <c r="H642" s="119"/>
      <c r="I642" s="119"/>
      <c r="J642" s="119"/>
      <c r="K642" s="116"/>
      <c r="L642" s="116"/>
      <c r="M642" s="116"/>
      <c r="N642" s="116"/>
      <c r="O642" s="116"/>
      <c r="P642" s="118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spans="1:26" ht="17.25" customHeight="1">
      <c r="A643" s="3"/>
      <c r="B643" s="116"/>
      <c r="C643" s="116"/>
      <c r="D643" s="116"/>
      <c r="E643" s="116"/>
      <c r="F643" s="116"/>
      <c r="G643" s="118"/>
      <c r="H643" s="119"/>
      <c r="I643" s="119"/>
      <c r="J643" s="119"/>
      <c r="K643" s="116"/>
      <c r="L643" s="116"/>
      <c r="M643" s="116"/>
      <c r="N643" s="116"/>
      <c r="O643" s="116"/>
      <c r="P643" s="118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spans="1:26" ht="17.25" customHeight="1">
      <c r="A644" s="3"/>
      <c r="B644" s="116"/>
      <c r="C644" s="116"/>
      <c r="D644" s="116"/>
      <c r="E644" s="116"/>
      <c r="F644" s="116"/>
      <c r="G644" s="118"/>
      <c r="H644" s="119"/>
      <c r="I644" s="119"/>
      <c r="J644" s="119"/>
      <c r="K644" s="116"/>
      <c r="L644" s="116"/>
      <c r="M644" s="116"/>
      <c r="N644" s="116"/>
      <c r="O644" s="116"/>
      <c r="P644" s="118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spans="1:26" ht="17.25" customHeight="1">
      <c r="A645" s="3"/>
      <c r="B645" s="116"/>
      <c r="C645" s="116"/>
      <c r="D645" s="116"/>
      <c r="E645" s="116"/>
      <c r="F645" s="116"/>
      <c r="G645" s="118"/>
      <c r="H645" s="119"/>
      <c r="I645" s="119"/>
      <c r="J645" s="119"/>
      <c r="K645" s="116"/>
      <c r="L645" s="116"/>
      <c r="M645" s="116"/>
      <c r="N645" s="116"/>
      <c r="O645" s="116"/>
      <c r="P645" s="118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spans="1:26" ht="17.25" customHeight="1">
      <c r="A646" s="3"/>
      <c r="B646" s="116"/>
      <c r="C646" s="116"/>
      <c r="D646" s="116"/>
      <c r="E646" s="116"/>
      <c r="F646" s="116"/>
      <c r="G646" s="118"/>
      <c r="H646" s="119"/>
      <c r="I646" s="119"/>
      <c r="J646" s="119"/>
      <c r="K646" s="116"/>
      <c r="L646" s="116"/>
      <c r="M646" s="116"/>
      <c r="N646" s="116"/>
      <c r="O646" s="116"/>
      <c r="P646" s="118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spans="1:26" ht="17.25" customHeight="1">
      <c r="A647" s="3"/>
      <c r="B647" s="116"/>
      <c r="C647" s="116"/>
      <c r="D647" s="116"/>
      <c r="E647" s="116"/>
      <c r="F647" s="116"/>
      <c r="G647" s="118"/>
      <c r="H647" s="119"/>
      <c r="I647" s="119"/>
      <c r="J647" s="119"/>
      <c r="K647" s="116"/>
      <c r="L647" s="116"/>
      <c r="M647" s="116"/>
      <c r="N647" s="116"/>
      <c r="O647" s="116"/>
      <c r="P647" s="118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spans="1:26" ht="17.25" customHeight="1">
      <c r="A648" s="3"/>
      <c r="B648" s="116"/>
      <c r="C648" s="116"/>
      <c r="D648" s="116"/>
      <c r="E648" s="116"/>
      <c r="F648" s="116"/>
      <c r="G648" s="118"/>
      <c r="H648" s="119"/>
      <c r="I648" s="119"/>
      <c r="J648" s="119"/>
      <c r="K648" s="116"/>
      <c r="L648" s="116"/>
      <c r="M648" s="116"/>
      <c r="N648" s="116"/>
      <c r="O648" s="116"/>
      <c r="P648" s="118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spans="1:26" ht="17.25" customHeight="1">
      <c r="A649" s="3"/>
      <c r="B649" s="116"/>
      <c r="C649" s="116"/>
      <c r="D649" s="116"/>
      <c r="E649" s="116"/>
      <c r="F649" s="116"/>
      <c r="G649" s="118"/>
      <c r="H649" s="119"/>
      <c r="I649" s="119"/>
      <c r="J649" s="119"/>
      <c r="K649" s="116"/>
      <c r="L649" s="116"/>
      <c r="M649" s="116"/>
      <c r="N649" s="116"/>
      <c r="O649" s="116"/>
      <c r="P649" s="118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spans="1:26" ht="17.25" customHeight="1">
      <c r="A650" s="3"/>
      <c r="B650" s="116"/>
      <c r="C650" s="116"/>
      <c r="D650" s="116"/>
      <c r="E650" s="116"/>
      <c r="F650" s="116"/>
      <c r="G650" s="118"/>
      <c r="H650" s="119"/>
      <c r="I650" s="119"/>
      <c r="J650" s="119"/>
      <c r="K650" s="116"/>
      <c r="L650" s="116"/>
      <c r="M650" s="116"/>
      <c r="N650" s="116"/>
      <c r="O650" s="116"/>
      <c r="P650" s="118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spans="1:26" ht="17.25" customHeight="1">
      <c r="A651" s="3"/>
      <c r="B651" s="116"/>
      <c r="C651" s="116"/>
      <c r="D651" s="116"/>
      <c r="E651" s="116"/>
      <c r="F651" s="116"/>
      <c r="G651" s="118"/>
      <c r="H651" s="119"/>
      <c r="I651" s="119"/>
      <c r="J651" s="119"/>
      <c r="K651" s="116"/>
      <c r="L651" s="116"/>
      <c r="M651" s="116"/>
      <c r="N651" s="116"/>
      <c r="O651" s="116"/>
      <c r="P651" s="118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spans="1:26" ht="17.25" customHeight="1">
      <c r="A652" s="3"/>
      <c r="B652" s="116"/>
      <c r="C652" s="116"/>
      <c r="D652" s="116"/>
      <c r="E652" s="116"/>
      <c r="F652" s="116"/>
      <c r="G652" s="118"/>
      <c r="H652" s="119"/>
      <c r="I652" s="119"/>
      <c r="J652" s="119"/>
      <c r="K652" s="116"/>
      <c r="L652" s="116"/>
      <c r="M652" s="116"/>
      <c r="N652" s="116"/>
      <c r="O652" s="116"/>
      <c r="P652" s="118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spans="1:26" ht="17.25" customHeight="1">
      <c r="A653" s="3"/>
      <c r="B653" s="116"/>
      <c r="C653" s="116"/>
      <c r="D653" s="116"/>
      <c r="E653" s="116"/>
      <c r="F653" s="116"/>
      <c r="G653" s="118"/>
      <c r="H653" s="119"/>
      <c r="I653" s="119"/>
      <c r="J653" s="119"/>
      <c r="K653" s="116"/>
      <c r="L653" s="116"/>
      <c r="M653" s="116"/>
      <c r="N653" s="116"/>
      <c r="O653" s="116"/>
      <c r="P653" s="118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17.25" customHeight="1">
      <c r="A654" s="3"/>
      <c r="B654" s="116"/>
      <c r="C654" s="116"/>
      <c r="D654" s="116"/>
      <c r="E654" s="116"/>
      <c r="F654" s="116"/>
      <c r="G654" s="118"/>
      <c r="H654" s="119"/>
      <c r="I654" s="119"/>
      <c r="J654" s="119"/>
      <c r="K654" s="116"/>
      <c r="L654" s="116"/>
      <c r="M654" s="116"/>
      <c r="N654" s="116"/>
      <c r="O654" s="116"/>
      <c r="P654" s="118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spans="1:26" ht="17.25" customHeight="1">
      <c r="A655" s="3"/>
      <c r="B655" s="116"/>
      <c r="C655" s="116"/>
      <c r="D655" s="116"/>
      <c r="E655" s="116"/>
      <c r="F655" s="116"/>
      <c r="G655" s="118"/>
      <c r="H655" s="119"/>
      <c r="I655" s="119"/>
      <c r="J655" s="119"/>
      <c r="K655" s="116"/>
      <c r="L655" s="116"/>
      <c r="M655" s="116"/>
      <c r="N655" s="116"/>
      <c r="O655" s="116"/>
      <c r="P655" s="118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spans="1:26" ht="17.25" customHeight="1">
      <c r="A656" s="3"/>
      <c r="B656" s="116"/>
      <c r="C656" s="116"/>
      <c r="D656" s="116"/>
      <c r="E656" s="116"/>
      <c r="F656" s="116"/>
      <c r="G656" s="118"/>
      <c r="H656" s="119"/>
      <c r="I656" s="119"/>
      <c r="J656" s="119"/>
      <c r="K656" s="116"/>
      <c r="L656" s="116"/>
      <c r="M656" s="116"/>
      <c r="N656" s="116"/>
      <c r="O656" s="116"/>
      <c r="P656" s="118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spans="1:26" ht="17.25" customHeight="1">
      <c r="A657" s="3"/>
      <c r="B657" s="116"/>
      <c r="C657" s="116"/>
      <c r="D657" s="116"/>
      <c r="E657" s="116"/>
      <c r="F657" s="116"/>
      <c r="G657" s="118"/>
      <c r="H657" s="119"/>
      <c r="I657" s="119"/>
      <c r="J657" s="119"/>
      <c r="K657" s="116"/>
      <c r="L657" s="116"/>
      <c r="M657" s="116"/>
      <c r="N657" s="116"/>
      <c r="O657" s="116"/>
      <c r="P657" s="118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spans="1:26" ht="17.25" customHeight="1">
      <c r="A658" s="3"/>
      <c r="B658" s="116"/>
      <c r="C658" s="116"/>
      <c r="D658" s="116"/>
      <c r="E658" s="116"/>
      <c r="F658" s="116"/>
      <c r="G658" s="118"/>
      <c r="H658" s="119"/>
      <c r="I658" s="119"/>
      <c r="J658" s="119"/>
      <c r="K658" s="116"/>
      <c r="L658" s="116"/>
      <c r="M658" s="116"/>
      <c r="N658" s="116"/>
      <c r="O658" s="116"/>
      <c r="P658" s="118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spans="1:26" ht="17.25" customHeight="1">
      <c r="A659" s="3"/>
      <c r="B659" s="116"/>
      <c r="C659" s="116"/>
      <c r="D659" s="116"/>
      <c r="E659" s="116"/>
      <c r="F659" s="116"/>
      <c r="G659" s="118"/>
      <c r="H659" s="119"/>
      <c r="I659" s="119"/>
      <c r="J659" s="119"/>
      <c r="K659" s="116"/>
      <c r="L659" s="116"/>
      <c r="M659" s="116"/>
      <c r="N659" s="116"/>
      <c r="O659" s="116"/>
      <c r="P659" s="118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spans="1:26" ht="17.25" customHeight="1">
      <c r="A660" s="3"/>
      <c r="B660" s="116"/>
      <c r="C660" s="116"/>
      <c r="D660" s="116"/>
      <c r="E660" s="116"/>
      <c r="F660" s="116"/>
      <c r="G660" s="118"/>
      <c r="H660" s="119"/>
      <c r="I660" s="119"/>
      <c r="J660" s="119"/>
      <c r="K660" s="116"/>
      <c r="L660" s="116"/>
      <c r="M660" s="116"/>
      <c r="N660" s="116"/>
      <c r="O660" s="116"/>
      <c r="P660" s="118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spans="1:26" ht="17.25" customHeight="1">
      <c r="A661" s="3"/>
      <c r="B661" s="116"/>
      <c r="C661" s="116"/>
      <c r="D661" s="116"/>
      <c r="E661" s="116"/>
      <c r="F661" s="116"/>
      <c r="G661" s="118"/>
      <c r="H661" s="119"/>
      <c r="I661" s="119"/>
      <c r="J661" s="119"/>
      <c r="K661" s="116"/>
      <c r="L661" s="116"/>
      <c r="M661" s="116"/>
      <c r="N661" s="116"/>
      <c r="O661" s="116"/>
      <c r="P661" s="118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spans="1:26" ht="17.25" customHeight="1">
      <c r="A662" s="3"/>
      <c r="B662" s="116"/>
      <c r="C662" s="116"/>
      <c r="D662" s="116"/>
      <c r="E662" s="116"/>
      <c r="F662" s="116"/>
      <c r="G662" s="118"/>
      <c r="H662" s="119"/>
      <c r="I662" s="119"/>
      <c r="J662" s="119"/>
      <c r="K662" s="116"/>
      <c r="L662" s="116"/>
      <c r="M662" s="116"/>
      <c r="N662" s="116"/>
      <c r="O662" s="116"/>
      <c r="P662" s="118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spans="1:26" ht="17.25" customHeight="1">
      <c r="A663" s="3"/>
      <c r="B663" s="116"/>
      <c r="C663" s="116"/>
      <c r="D663" s="116"/>
      <c r="E663" s="116"/>
      <c r="F663" s="116"/>
      <c r="G663" s="118"/>
      <c r="H663" s="119"/>
      <c r="I663" s="119"/>
      <c r="J663" s="119"/>
      <c r="K663" s="116"/>
      <c r="L663" s="116"/>
      <c r="M663" s="116"/>
      <c r="N663" s="116"/>
      <c r="O663" s="116"/>
      <c r="P663" s="118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spans="1:26" ht="17.25" customHeight="1">
      <c r="A664" s="3"/>
      <c r="B664" s="116"/>
      <c r="C664" s="116"/>
      <c r="D664" s="116"/>
      <c r="E664" s="116"/>
      <c r="F664" s="116"/>
      <c r="G664" s="118"/>
      <c r="H664" s="119"/>
      <c r="I664" s="119"/>
      <c r="J664" s="119"/>
      <c r="K664" s="116"/>
      <c r="L664" s="116"/>
      <c r="M664" s="116"/>
      <c r="N664" s="116"/>
      <c r="O664" s="116"/>
      <c r="P664" s="118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spans="1:26" ht="17.25" customHeight="1">
      <c r="A665" s="3"/>
      <c r="B665" s="116"/>
      <c r="C665" s="116"/>
      <c r="D665" s="116"/>
      <c r="E665" s="116"/>
      <c r="F665" s="116"/>
      <c r="G665" s="118"/>
      <c r="H665" s="119"/>
      <c r="I665" s="119"/>
      <c r="J665" s="119"/>
      <c r="K665" s="116"/>
      <c r="L665" s="116"/>
      <c r="M665" s="116"/>
      <c r="N665" s="116"/>
      <c r="O665" s="116"/>
      <c r="P665" s="118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spans="1:26" ht="17.25" customHeight="1">
      <c r="A666" s="3"/>
      <c r="B666" s="116"/>
      <c r="C666" s="116"/>
      <c r="D666" s="116"/>
      <c r="E666" s="116"/>
      <c r="F666" s="116"/>
      <c r="G666" s="118"/>
      <c r="H666" s="119"/>
      <c r="I666" s="119"/>
      <c r="J666" s="119"/>
      <c r="K666" s="116"/>
      <c r="L666" s="116"/>
      <c r="M666" s="116"/>
      <c r="N666" s="116"/>
      <c r="O666" s="116"/>
      <c r="P666" s="118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spans="1:26" ht="17.25" customHeight="1">
      <c r="A667" s="3"/>
      <c r="B667" s="116"/>
      <c r="C667" s="116"/>
      <c r="D667" s="116"/>
      <c r="E667" s="116"/>
      <c r="F667" s="116"/>
      <c r="G667" s="118"/>
      <c r="H667" s="119"/>
      <c r="I667" s="119"/>
      <c r="J667" s="119"/>
      <c r="K667" s="116"/>
      <c r="L667" s="116"/>
      <c r="M667" s="116"/>
      <c r="N667" s="116"/>
      <c r="O667" s="116"/>
      <c r="P667" s="118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spans="1:26" ht="17.25" customHeight="1">
      <c r="A668" s="3"/>
      <c r="B668" s="116"/>
      <c r="C668" s="116"/>
      <c r="D668" s="116"/>
      <c r="E668" s="116"/>
      <c r="F668" s="116"/>
      <c r="G668" s="118"/>
      <c r="H668" s="119"/>
      <c r="I668" s="119"/>
      <c r="J668" s="119"/>
      <c r="K668" s="116"/>
      <c r="L668" s="116"/>
      <c r="M668" s="116"/>
      <c r="N668" s="116"/>
      <c r="O668" s="116"/>
      <c r="P668" s="118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spans="1:26" ht="17.25" customHeight="1">
      <c r="A669" s="3"/>
      <c r="B669" s="116"/>
      <c r="C669" s="116"/>
      <c r="D669" s="116"/>
      <c r="E669" s="116"/>
      <c r="F669" s="116"/>
      <c r="G669" s="118"/>
      <c r="H669" s="119"/>
      <c r="I669" s="119"/>
      <c r="J669" s="119"/>
      <c r="K669" s="116"/>
      <c r="L669" s="116"/>
      <c r="M669" s="116"/>
      <c r="N669" s="116"/>
      <c r="O669" s="116"/>
      <c r="P669" s="118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spans="1:26" ht="17.25" customHeight="1">
      <c r="A670" s="3"/>
      <c r="B670" s="116"/>
      <c r="C670" s="116"/>
      <c r="D670" s="116"/>
      <c r="E670" s="116"/>
      <c r="F670" s="116"/>
      <c r="G670" s="118"/>
      <c r="H670" s="119"/>
      <c r="I670" s="119"/>
      <c r="J670" s="119"/>
      <c r="K670" s="116"/>
      <c r="L670" s="116"/>
      <c r="M670" s="116"/>
      <c r="N670" s="116"/>
      <c r="O670" s="116"/>
      <c r="P670" s="118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spans="1:26" ht="17.25" customHeight="1">
      <c r="A671" s="3"/>
      <c r="B671" s="116"/>
      <c r="C671" s="116"/>
      <c r="D671" s="116"/>
      <c r="E671" s="116"/>
      <c r="F671" s="116"/>
      <c r="G671" s="118"/>
      <c r="H671" s="119"/>
      <c r="I671" s="119"/>
      <c r="J671" s="119"/>
      <c r="K671" s="116"/>
      <c r="L671" s="116"/>
      <c r="M671" s="116"/>
      <c r="N671" s="116"/>
      <c r="O671" s="116"/>
      <c r="P671" s="118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spans="1:26" ht="17.25" customHeight="1">
      <c r="A672" s="3"/>
      <c r="B672" s="116"/>
      <c r="C672" s="116"/>
      <c r="D672" s="116"/>
      <c r="E672" s="116"/>
      <c r="F672" s="116"/>
      <c r="G672" s="118"/>
      <c r="H672" s="119"/>
      <c r="I672" s="119"/>
      <c r="J672" s="119"/>
      <c r="K672" s="116"/>
      <c r="L672" s="116"/>
      <c r="M672" s="116"/>
      <c r="N672" s="116"/>
      <c r="O672" s="116"/>
      <c r="P672" s="118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spans="1:26" ht="17.25" customHeight="1">
      <c r="A673" s="3"/>
      <c r="B673" s="116"/>
      <c r="C673" s="116"/>
      <c r="D673" s="116"/>
      <c r="E673" s="116"/>
      <c r="F673" s="116"/>
      <c r="G673" s="118"/>
      <c r="H673" s="119"/>
      <c r="I673" s="119"/>
      <c r="J673" s="119"/>
      <c r="K673" s="116"/>
      <c r="L673" s="116"/>
      <c r="M673" s="116"/>
      <c r="N673" s="116"/>
      <c r="O673" s="116"/>
      <c r="P673" s="118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spans="1:26" ht="17.25" customHeight="1">
      <c r="A674" s="3"/>
      <c r="B674" s="116"/>
      <c r="C674" s="116"/>
      <c r="D674" s="116"/>
      <c r="E674" s="116"/>
      <c r="F674" s="116"/>
      <c r="G674" s="118"/>
      <c r="H674" s="119"/>
      <c r="I674" s="119"/>
      <c r="J674" s="119"/>
      <c r="K674" s="116"/>
      <c r="L674" s="116"/>
      <c r="M674" s="116"/>
      <c r="N674" s="116"/>
      <c r="O674" s="116"/>
      <c r="P674" s="118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spans="1:26" ht="17.25" customHeight="1">
      <c r="A675" s="3"/>
      <c r="B675" s="116"/>
      <c r="C675" s="116"/>
      <c r="D675" s="116"/>
      <c r="E675" s="116"/>
      <c r="F675" s="116"/>
      <c r="G675" s="118"/>
      <c r="H675" s="119"/>
      <c r="I675" s="119"/>
      <c r="J675" s="119"/>
      <c r="K675" s="116"/>
      <c r="L675" s="116"/>
      <c r="M675" s="116"/>
      <c r="N675" s="116"/>
      <c r="O675" s="116"/>
      <c r="P675" s="118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spans="1:26" ht="17.25" customHeight="1">
      <c r="A676" s="3"/>
      <c r="B676" s="116"/>
      <c r="C676" s="116"/>
      <c r="D676" s="116"/>
      <c r="E676" s="116"/>
      <c r="F676" s="116"/>
      <c r="G676" s="118"/>
      <c r="H676" s="119"/>
      <c r="I676" s="119"/>
      <c r="J676" s="119"/>
      <c r="K676" s="116"/>
      <c r="L676" s="116"/>
      <c r="M676" s="116"/>
      <c r="N676" s="116"/>
      <c r="O676" s="116"/>
      <c r="P676" s="118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spans="1:26" ht="17.25" customHeight="1">
      <c r="A677" s="3"/>
      <c r="B677" s="116"/>
      <c r="C677" s="116"/>
      <c r="D677" s="116"/>
      <c r="E677" s="116"/>
      <c r="F677" s="116"/>
      <c r="G677" s="118"/>
      <c r="H677" s="119"/>
      <c r="I677" s="119"/>
      <c r="J677" s="119"/>
      <c r="K677" s="116"/>
      <c r="L677" s="116"/>
      <c r="M677" s="116"/>
      <c r="N677" s="116"/>
      <c r="O677" s="116"/>
      <c r="P677" s="118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spans="1:26" ht="17.25" customHeight="1">
      <c r="A678" s="3"/>
      <c r="B678" s="116"/>
      <c r="C678" s="116"/>
      <c r="D678" s="116"/>
      <c r="E678" s="116"/>
      <c r="F678" s="116"/>
      <c r="G678" s="118"/>
      <c r="H678" s="119"/>
      <c r="I678" s="119"/>
      <c r="J678" s="119"/>
      <c r="K678" s="116"/>
      <c r="L678" s="116"/>
      <c r="M678" s="116"/>
      <c r="N678" s="116"/>
      <c r="O678" s="116"/>
      <c r="P678" s="118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spans="1:26" ht="17.25" customHeight="1">
      <c r="A679" s="3"/>
      <c r="B679" s="116"/>
      <c r="C679" s="116"/>
      <c r="D679" s="116"/>
      <c r="E679" s="116"/>
      <c r="F679" s="116"/>
      <c r="G679" s="118"/>
      <c r="H679" s="119"/>
      <c r="I679" s="119"/>
      <c r="J679" s="119"/>
      <c r="K679" s="116"/>
      <c r="L679" s="116"/>
      <c r="M679" s="116"/>
      <c r="N679" s="116"/>
      <c r="O679" s="116"/>
      <c r="P679" s="118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spans="1:26" ht="17.25" customHeight="1">
      <c r="A680" s="3"/>
      <c r="B680" s="116"/>
      <c r="C680" s="116"/>
      <c r="D680" s="116"/>
      <c r="E680" s="116"/>
      <c r="F680" s="116"/>
      <c r="G680" s="118"/>
      <c r="H680" s="119"/>
      <c r="I680" s="119"/>
      <c r="J680" s="119"/>
      <c r="K680" s="116"/>
      <c r="L680" s="116"/>
      <c r="M680" s="116"/>
      <c r="N680" s="116"/>
      <c r="O680" s="116"/>
      <c r="P680" s="118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spans="1:26" ht="17.25" customHeight="1">
      <c r="A681" s="3"/>
      <c r="B681" s="116"/>
      <c r="C681" s="116"/>
      <c r="D681" s="116"/>
      <c r="E681" s="116"/>
      <c r="F681" s="116"/>
      <c r="G681" s="118"/>
      <c r="H681" s="119"/>
      <c r="I681" s="119"/>
      <c r="J681" s="119"/>
      <c r="K681" s="116"/>
      <c r="L681" s="116"/>
      <c r="M681" s="116"/>
      <c r="N681" s="116"/>
      <c r="O681" s="116"/>
      <c r="P681" s="118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spans="1:26" ht="17.25" customHeight="1">
      <c r="A682" s="3"/>
      <c r="B682" s="116"/>
      <c r="C682" s="116"/>
      <c r="D682" s="116"/>
      <c r="E682" s="116"/>
      <c r="F682" s="116"/>
      <c r="G682" s="118"/>
      <c r="H682" s="119"/>
      <c r="I682" s="119"/>
      <c r="J682" s="119"/>
      <c r="K682" s="116"/>
      <c r="L682" s="116"/>
      <c r="M682" s="116"/>
      <c r="N682" s="116"/>
      <c r="O682" s="116"/>
      <c r="P682" s="118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spans="1:26" ht="17.25" customHeight="1">
      <c r="A683" s="3"/>
      <c r="B683" s="116"/>
      <c r="C683" s="116"/>
      <c r="D683" s="116"/>
      <c r="E683" s="116"/>
      <c r="F683" s="116"/>
      <c r="G683" s="118"/>
      <c r="H683" s="119"/>
      <c r="I683" s="119"/>
      <c r="J683" s="119"/>
      <c r="K683" s="116"/>
      <c r="L683" s="116"/>
      <c r="M683" s="116"/>
      <c r="N683" s="116"/>
      <c r="O683" s="116"/>
      <c r="P683" s="118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spans="1:26" ht="17.25" customHeight="1">
      <c r="A684" s="3"/>
      <c r="B684" s="116"/>
      <c r="C684" s="116"/>
      <c r="D684" s="116"/>
      <c r="E684" s="116"/>
      <c r="F684" s="116"/>
      <c r="G684" s="118"/>
      <c r="H684" s="119"/>
      <c r="I684" s="119"/>
      <c r="J684" s="119"/>
      <c r="K684" s="116"/>
      <c r="L684" s="116"/>
      <c r="M684" s="116"/>
      <c r="N684" s="116"/>
      <c r="O684" s="116"/>
      <c r="P684" s="118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spans="1:26" ht="17.25" customHeight="1">
      <c r="A685" s="3"/>
      <c r="B685" s="116"/>
      <c r="C685" s="116"/>
      <c r="D685" s="116"/>
      <c r="E685" s="116"/>
      <c r="F685" s="116"/>
      <c r="G685" s="118"/>
      <c r="H685" s="119"/>
      <c r="I685" s="119"/>
      <c r="J685" s="119"/>
      <c r="K685" s="116"/>
      <c r="L685" s="116"/>
      <c r="M685" s="116"/>
      <c r="N685" s="116"/>
      <c r="O685" s="116"/>
      <c r="P685" s="118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spans="1:26" ht="17.25" customHeight="1">
      <c r="A686" s="3"/>
      <c r="B686" s="116"/>
      <c r="C686" s="116"/>
      <c r="D686" s="116"/>
      <c r="E686" s="116"/>
      <c r="F686" s="116"/>
      <c r="G686" s="118"/>
      <c r="H686" s="119"/>
      <c r="I686" s="119"/>
      <c r="J686" s="119"/>
      <c r="K686" s="116"/>
      <c r="L686" s="116"/>
      <c r="M686" s="116"/>
      <c r="N686" s="116"/>
      <c r="O686" s="116"/>
      <c r="P686" s="118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spans="1:26" ht="17.25" customHeight="1">
      <c r="A687" s="3"/>
      <c r="B687" s="116"/>
      <c r="C687" s="116"/>
      <c r="D687" s="116"/>
      <c r="E687" s="116"/>
      <c r="F687" s="116"/>
      <c r="G687" s="118"/>
      <c r="H687" s="119"/>
      <c r="I687" s="119"/>
      <c r="J687" s="119"/>
      <c r="K687" s="116"/>
      <c r="L687" s="116"/>
      <c r="M687" s="116"/>
      <c r="N687" s="116"/>
      <c r="O687" s="116"/>
      <c r="P687" s="118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spans="1:26" ht="17.25" customHeight="1">
      <c r="A688" s="3"/>
      <c r="B688" s="116"/>
      <c r="C688" s="116"/>
      <c r="D688" s="116"/>
      <c r="E688" s="116"/>
      <c r="F688" s="116"/>
      <c r="G688" s="118"/>
      <c r="H688" s="119"/>
      <c r="I688" s="119"/>
      <c r="J688" s="119"/>
      <c r="K688" s="116"/>
      <c r="L688" s="116"/>
      <c r="M688" s="116"/>
      <c r="N688" s="116"/>
      <c r="O688" s="116"/>
      <c r="P688" s="118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spans="1:26" ht="17.25" customHeight="1">
      <c r="A689" s="3"/>
      <c r="B689" s="116"/>
      <c r="C689" s="116"/>
      <c r="D689" s="116"/>
      <c r="E689" s="116"/>
      <c r="F689" s="116"/>
      <c r="G689" s="118"/>
      <c r="H689" s="119"/>
      <c r="I689" s="119"/>
      <c r="J689" s="119"/>
      <c r="K689" s="116"/>
      <c r="L689" s="116"/>
      <c r="M689" s="116"/>
      <c r="N689" s="116"/>
      <c r="O689" s="116"/>
      <c r="P689" s="118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spans="1:26" ht="17.25" customHeight="1">
      <c r="A690" s="3"/>
      <c r="B690" s="116"/>
      <c r="C690" s="116"/>
      <c r="D690" s="116"/>
      <c r="E690" s="116"/>
      <c r="F690" s="116"/>
      <c r="G690" s="118"/>
      <c r="H690" s="119"/>
      <c r="I690" s="119"/>
      <c r="J690" s="119"/>
      <c r="K690" s="116"/>
      <c r="L690" s="116"/>
      <c r="M690" s="116"/>
      <c r="N690" s="116"/>
      <c r="O690" s="116"/>
      <c r="P690" s="118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spans="1:26" ht="17.25" customHeight="1">
      <c r="A691" s="3"/>
      <c r="B691" s="116"/>
      <c r="C691" s="116"/>
      <c r="D691" s="116"/>
      <c r="E691" s="116"/>
      <c r="F691" s="116"/>
      <c r="G691" s="118"/>
      <c r="H691" s="119"/>
      <c r="I691" s="119"/>
      <c r="J691" s="119"/>
      <c r="K691" s="116"/>
      <c r="L691" s="116"/>
      <c r="M691" s="116"/>
      <c r="N691" s="116"/>
      <c r="O691" s="116"/>
      <c r="P691" s="118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spans="1:26" ht="17.25" customHeight="1">
      <c r="A692" s="3"/>
      <c r="B692" s="116"/>
      <c r="C692" s="116"/>
      <c r="D692" s="116"/>
      <c r="E692" s="116"/>
      <c r="F692" s="116"/>
      <c r="G692" s="118"/>
      <c r="H692" s="119"/>
      <c r="I692" s="119"/>
      <c r="J692" s="119"/>
      <c r="K692" s="116"/>
      <c r="L692" s="116"/>
      <c r="M692" s="116"/>
      <c r="N692" s="116"/>
      <c r="O692" s="116"/>
      <c r="P692" s="118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spans="1:26" ht="17.25" customHeight="1">
      <c r="A693" s="3"/>
      <c r="B693" s="116"/>
      <c r="C693" s="116"/>
      <c r="D693" s="116"/>
      <c r="E693" s="116"/>
      <c r="F693" s="116"/>
      <c r="G693" s="118"/>
      <c r="H693" s="119"/>
      <c r="I693" s="119"/>
      <c r="J693" s="119"/>
      <c r="K693" s="116"/>
      <c r="L693" s="116"/>
      <c r="M693" s="116"/>
      <c r="N693" s="116"/>
      <c r="O693" s="116"/>
      <c r="P693" s="118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spans="1:26" ht="17.25" customHeight="1">
      <c r="A694" s="3"/>
      <c r="B694" s="116"/>
      <c r="C694" s="116"/>
      <c r="D694" s="116"/>
      <c r="E694" s="116"/>
      <c r="F694" s="116"/>
      <c r="G694" s="118"/>
      <c r="H694" s="119"/>
      <c r="I694" s="119"/>
      <c r="J694" s="119"/>
      <c r="K694" s="116"/>
      <c r="L694" s="116"/>
      <c r="M694" s="116"/>
      <c r="N694" s="116"/>
      <c r="O694" s="116"/>
      <c r="P694" s="118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spans="1:26" ht="17.25" customHeight="1">
      <c r="A695" s="3"/>
      <c r="B695" s="116"/>
      <c r="C695" s="116"/>
      <c r="D695" s="116"/>
      <c r="E695" s="116"/>
      <c r="F695" s="116"/>
      <c r="G695" s="118"/>
      <c r="H695" s="119"/>
      <c r="I695" s="119"/>
      <c r="J695" s="119"/>
      <c r="K695" s="116"/>
      <c r="L695" s="116"/>
      <c r="M695" s="116"/>
      <c r="N695" s="116"/>
      <c r="O695" s="116"/>
      <c r="P695" s="118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spans="1:26" ht="17.25" customHeight="1">
      <c r="A696" s="3"/>
      <c r="B696" s="116"/>
      <c r="C696" s="116"/>
      <c r="D696" s="116"/>
      <c r="E696" s="116"/>
      <c r="F696" s="116"/>
      <c r="G696" s="118"/>
      <c r="H696" s="119"/>
      <c r="I696" s="119"/>
      <c r="J696" s="119"/>
      <c r="K696" s="116"/>
      <c r="L696" s="116"/>
      <c r="M696" s="116"/>
      <c r="N696" s="116"/>
      <c r="O696" s="116"/>
      <c r="P696" s="118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spans="1:26" ht="17.25" customHeight="1">
      <c r="A697" s="3"/>
      <c r="B697" s="116"/>
      <c r="C697" s="116"/>
      <c r="D697" s="116"/>
      <c r="E697" s="116"/>
      <c r="F697" s="116"/>
      <c r="G697" s="118"/>
      <c r="H697" s="119"/>
      <c r="I697" s="119"/>
      <c r="J697" s="119"/>
      <c r="K697" s="116"/>
      <c r="L697" s="116"/>
      <c r="M697" s="116"/>
      <c r="N697" s="116"/>
      <c r="O697" s="116"/>
      <c r="P697" s="118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spans="1:26" ht="17.25" customHeight="1">
      <c r="A698" s="3"/>
      <c r="B698" s="116"/>
      <c r="C698" s="116"/>
      <c r="D698" s="116"/>
      <c r="E698" s="116"/>
      <c r="F698" s="116"/>
      <c r="G698" s="118"/>
      <c r="H698" s="119"/>
      <c r="I698" s="119"/>
      <c r="J698" s="119"/>
      <c r="K698" s="116"/>
      <c r="L698" s="116"/>
      <c r="M698" s="116"/>
      <c r="N698" s="116"/>
      <c r="O698" s="116"/>
      <c r="P698" s="118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spans="1:26" ht="17.25" customHeight="1">
      <c r="A699" s="3"/>
      <c r="B699" s="116"/>
      <c r="C699" s="116"/>
      <c r="D699" s="116"/>
      <c r="E699" s="116"/>
      <c r="F699" s="116"/>
      <c r="G699" s="118"/>
      <c r="H699" s="119"/>
      <c r="I699" s="119"/>
      <c r="J699" s="119"/>
      <c r="K699" s="116"/>
      <c r="L699" s="116"/>
      <c r="M699" s="116"/>
      <c r="N699" s="116"/>
      <c r="O699" s="116"/>
      <c r="P699" s="118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spans="1:26" ht="17.25" customHeight="1">
      <c r="A700" s="3"/>
      <c r="B700" s="116"/>
      <c r="C700" s="116"/>
      <c r="D700" s="116"/>
      <c r="E700" s="116"/>
      <c r="F700" s="116"/>
      <c r="G700" s="118"/>
      <c r="H700" s="119"/>
      <c r="I700" s="119"/>
      <c r="J700" s="119"/>
      <c r="K700" s="116"/>
      <c r="L700" s="116"/>
      <c r="M700" s="116"/>
      <c r="N700" s="116"/>
      <c r="O700" s="116"/>
      <c r="P700" s="118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spans="1:26" ht="17.25" customHeight="1">
      <c r="A701" s="3"/>
      <c r="B701" s="116"/>
      <c r="C701" s="116"/>
      <c r="D701" s="116"/>
      <c r="E701" s="116"/>
      <c r="F701" s="116"/>
      <c r="G701" s="118"/>
      <c r="H701" s="119"/>
      <c r="I701" s="119"/>
      <c r="J701" s="119"/>
      <c r="K701" s="116"/>
      <c r="L701" s="116"/>
      <c r="M701" s="116"/>
      <c r="N701" s="116"/>
      <c r="O701" s="116"/>
      <c r="P701" s="118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spans="1:26" ht="17.25" customHeight="1">
      <c r="A702" s="3"/>
      <c r="B702" s="116"/>
      <c r="C702" s="116"/>
      <c r="D702" s="116"/>
      <c r="E702" s="116"/>
      <c r="F702" s="116"/>
      <c r="G702" s="118"/>
      <c r="H702" s="119"/>
      <c r="I702" s="119"/>
      <c r="J702" s="119"/>
      <c r="K702" s="116"/>
      <c r="L702" s="116"/>
      <c r="M702" s="116"/>
      <c r="N702" s="116"/>
      <c r="O702" s="116"/>
      <c r="P702" s="118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spans="1:26" ht="17.25" customHeight="1">
      <c r="A703" s="3"/>
      <c r="B703" s="116"/>
      <c r="C703" s="116"/>
      <c r="D703" s="116"/>
      <c r="E703" s="116"/>
      <c r="F703" s="116"/>
      <c r="G703" s="118"/>
      <c r="H703" s="119"/>
      <c r="I703" s="119"/>
      <c r="J703" s="119"/>
      <c r="K703" s="116"/>
      <c r="L703" s="116"/>
      <c r="M703" s="116"/>
      <c r="N703" s="116"/>
      <c r="O703" s="116"/>
      <c r="P703" s="118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spans="1:26" ht="17.25" customHeight="1">
      <c r="A704" s="3"/>
      <c r="B704" s="116"/>
      <c r="C704" s="116"/>
      <c r="D704" s="116"/>
      <c r="E704" s="116"/>
      <c r="F704" s="116"/>
      <c r="G704" s="118"/>
      <c r="H704" s="119"/>
      <c r="I704" s="119"/>
      <c r="J704" s="119"/>
      <c r="K704" s="116"/>
      <c r="L704" s="116"/>
      <c r="M704" s="116"/>
      <c r="N704" s="116"/>
      <c r="O704" s="116"/>
      <c r="P704" s="118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spans="1:26" ht="17.25" customHeight="1">
      <c r="A705" s="3"/>
      <c r="B705" s="116"/>
      <c r="C705" s="116"/>
      <c r="D705" s="116"/>
      <c r="E705" s="116"/>
      <c r="F705" s="116"/>
      <c r="G705" s="118"/>
      <c r="H705" s="119"/>
      <c r="I705" s="119"/>
      <c r="J705" s="119"/>
      <c r="K705" s="116"/>
      <c r="L705" s="116"/>
      <c r="M705" s="116"/>
      <c r="N705" s="116"/>
      <c r="O705" s="116"/>
      <c r="P705" s="118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spans="1:26" ht="17.25" customHeight="1">
      <c r="A706" s="3"/>
      <c r="B706" s="116"/>
      <c r="C706" s="116"/>
      <c r="D706" s="116"/>
      <c r="E706" s="116"/>
      <c r="F706" s="116"/>
      <c r="G706" s="118"/>
      <c r="H706" s="119"/>
      <c r="I706" s="119"/>
      <c r="J706" s="119"/>
      <c r="K706" s="116"/>
      <c r="L706" s="116"/>
      <c r="M706" s="116"/>
      <c r="N706" s="116"/>
      <c r="O706" s="116"/>
      <c r="P706" s="118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spans="1:26" ht="17.25" customHeight="1">
      <c r="A707" s="3"/>
      <c r="B707" s="116"/>
      <c r="C707" s="116"/>
      <c r="D707" s="116"/>
      <c r="E707" s="116"/>
      <c r="F707" s="116"/>
      <c r="G707" s="118"/>
      <c r="H707" s="119"/>
      <c r="I707" s="119"/>
      <c r="J707" s="119"/>
      <c r="K707" s="116"/>
      <c r="L707" s="116"/>
      <c r="M707" s="116"/>
      <c r="N707" s="116"/>
      <c r="O707" s="116"/>
      <c r="P707" s="118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spans="1:26" ht="17.25" customHeight="1">
      <c r="A708" s="3"/>
      <c r="B708" s="116"/>
      <c r="C708" s="116"/>
      <c r="D708" s="116"/>
      <c r="E708" s="116"/>
      <c r="F708" s="116"/>
      <c r="G708" s="118"/>
      <c r="H708" s="119"/>
      <c r="I708" s="119"/>
      <c r="J708" s="119"/>
      <c r="K708" s="116"/>
      <c r="L708" s="116"/>
      <c r="M708" s="116"/>
      <c r="N708" s="116"/>
      <c r="O708" s="116"/>
      <c r="P708" s="118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spans="1:26" ht="17.25" customHeight="1">
      <c r="A709" s="3"/>
      <c r="B709" s="116"/>
      <c r="C709" s="116"/>
      <c r="D709" s="116"/>
      <c r="E709" s="116"/>
      <c r="F709" s="116"/>
      <c r="G709" s="118"/>
      <c r="H709" s="119"/>
      <c r="I709" s="119"/>
      <c r="J709" s="119"/>
      <c r="K709" s="116"/>
      <c r="L709" s="116"/>
      <c r="M709" s="116"/>
      <c r="N709" s="116"/>
      <c r="O709" s="116"/>
      <c r="P709" s="118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spans="1:26" ht="17.25" customHeight="1">
      <c r="A710" s="3"/>
      <c r="B710" s="116"/>
      <c r="C710" s="116"/>
      <c r="D710" s="116"/>
      <c r="E710" s="116"/>
      <c r="F710" s="116"/>
      <c r="G710" s="118"/>
      <c r="H710" s="119"/>
      <c r="I710" s="119"/>
      <c r="J710" s="119"/>
      <c r="K710" s="116"/>
      <c r="L710" s="116"/>
      <c r="M710" s="116"/>
      <c r="N710" s="116"/>
      <c r="O710" s="116"/>
      <c r="P710" s="118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spans="1:26" ht="17.25" customHeight="1">
      <c r="A711" s="3"/>
      <c r="B711" s="116"/>
      <c r="C711" s="116"/>
      <c r="D711" s="116"/>
      <c r="E711" s="116"/>
      <c r="F711" s="116"/>
      <c r="G711" s="118"/>
      <c r="H711" s="119"/>
      <c r="I711" s="119"/>
      <c r="J711" s="119"/>
      <c r="K711" s="116"/>
      <c r="L711" s="116"/>
      <c r="M711" s="116"/>
      <c r="N711" s="116"/>
      <c r="O711" s="116"/>
      <c r="P711" s="118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spans="1:26" ht="17.25" customHeight="1">
      <c r="A712" s="3"/>
      <c r="B712" s="116"/>
      <c r="C712" s="116"/>
      <c r="D712" s="116"/>
      <c r="E712" s="116"/>
      <c r="F712" s="116"/>
      <c r="G712" s="118"/>
      <c r="H712" s="119"/>
      <c r="I712" s="119"/>
      <c r="J712" s="119"/>
      <c r="K712" s="116"/>
      <c r="L712" s="116"/>
      <c r="M712" s="116"/>
      <c r="N712" s="116"/>
      <c r="O712" s="116"/>
      <c r="P712" s="118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spans="1:26" ht="17.25" customHeight="1">
      <c r="A713" s="3"/>
      <c r="B713" s="116"/>
      <c r="C713" s="116"/>
      <c r="D713" s="116"/>
      <c r="E713" s="116"/>
      <c r="F713" s="116"/>
      <c r="G713" s="118"/>
      <c r="H713" s="119"/>
      <c r="I713" s="119"/>
      <c r="J713" s="119"/>
      <c r="K713" s="116"/>
      <c r="L713" s="116"/>
      <c r="M713" s="116"/>
      <c r="N713" s="116"/>
      <c r="O713" s="116"/>
      <c r="P713" s="118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spans="1:26" ht="17.25" customHeight="1">
      <c r="A714" s="3"/>
      <c r="B714" s="116"/>
      <c r="C714" s="116"/>
      <c r="D714" s="116"/>
      <c r="E714" s="116"/>
      <c r="F714" s="116"/>
      <c r="G714" s="118"/>
      <c r="H714" s="119"/>
      <c r="I714" s="119"/>
      <c r="J714" s="119"/>
      <c r="K714" s="116"/>
      <c r="L714" s="116"/>
      <c r="M714" s="116"/>
      <c r="N714" s="116"/>
      <c r="O714" s="116"/>
      <c r="P714" s="118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spans="1:26" ht="17.25" customHeight="1">
      <c r="A715" s="3"/>
      <c r="B715" s="116"/>
      <c r="C715" s="116"/>
      <c r="D715" s="116"/>
      <c r="E715" s="116"/>
      <c r="F715" s="116"/>
      <c r="G715" s="118"/>
      <c r="H715" s="119"/>
      <c r="I715" s="119"/>
      <c r="J715" s="119"/>
      <c r="K715" s="116"/>
      <c r="L715" s="116"/>
      <c r="M715" s="116"/>
      <c r="N715" s="116"/>
      <c r="O715" s="116"/>
      <c r="P715" s="118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spans="1:26" ht="17.25" customHeight="1">
      <c r="A716" s="3"/>
      <c r="B716" s="116"/>
      <c r="C716" s="116"/>
      <c r="D716" s="116"/>
      <c r="E716" s="116"/>
      <c r="F716" s="116"/>
      <c r="G716" s="118"/>
      <c r="H716" s="119"/>
      <c r="I716" s="119"/>
      <c r="J716" s="119"/>
      <c r="K716" s="116"/>
      <c r="L716" s="116"/>
      <c r="M716" s="116"/>
      <c r="N716" s="116"/>
      <c r="O716" s="116"/>
      <c r="P716" s="118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spans="1:26" ht="17.25" customHeight="1">
      <c r="A717" s="3"/>
      <c r="B717" s="116"/>
      <c r="C717" s="116"/>
      <c r="D717" s="116"/>
      <c r="E717" s="116"/>
      <c r="F717" s="116"/>
      <c r="G717" s="118"/>
      <c r="H717" s="119"/>
      <c r="I717" s="119"/>
      <c r="J717" s="119"/>
      <c r="K717" s="116"/>
      <c r="L717" s="116"/>
      <c r="M717" s="116"/>
      <c r="N717" s="116"/>
      <c r="O717" s="116"/>
      <c r="P717" s="118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spans="1:26" ht="17.25" customHeight="1">
      <c r="A718" s="3"/>
      <c r="B718" s="116"/>
      <c r="C718" s="116"/>
      <c r="D718" s="116"/>
      <c r="E718" s="116"/>
      <c r="F718" s="116"/>
      <c r="G718" s="118"/>
      <c r="H718" s="119"/>
      <c r="I718" s="119"/>
      <c r="J718" s="119"/>
      <c r="K718" s="116"/>
      <c r="L718" s="116"/>
      <c r="M718" s="116"/>
      <c r="N718" s="116"/>
      <c r="O718" s="116"/>
      <c r="P718" s="118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spans="1:26" ht="17.25" customHeight="1">
      <c r="A719" s="3"/>
      <c r="B719" s="116"/>
      <c r="C719" s="116"/>
      <c r="D719" s="116"/>
      <c r="E719" s="116"/>
      <c r="F719" s="116"/>
      <c r="G719" s="118"/>
      <c r="H719" s="119"/>
      <c r="I719" s="119"/>
      <c r="J719" s="119"/>
      <c r="K719" s="116"/>
      <c r="L719" s="116"/>
      <c r="M719" s="116"/>
      <c r="N719" s="116"/>
      <c r="O719" s="116"/>
      <c r="P719" s="118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spans="1:26" ht="17.25" customHeight="1">
      <c r="A720" s="3"/>
      <c r="B720" s="116"/>
      <c r="C720" s="116"/>
      <c r="D720" s="116"/>
      <c r="E720" s="116"/>
      <c r="F720" s="116"/>
      <c r="G720" s="118"/>
      <c r="H720" s="119"/>
      <c r="I720" s="119"/>
      <c r="J720" s="119"/>
      <c r="K720" s="116"/>
      <c r="L720" s="116"/>
      <c r="M720" s="116"/>
      <c r="N720" s="116"/>
      <c r="O720" s="116"/>
      <c r="P720" s="118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spans="1:26" ht="17.25" customHeight="1">
      <c r="A721" s="3"/>
      <c r="B721" s="116"/>
      <c r="C721" s="116"/>
      <c r="D721" s="116"/>
      <c r="E721" s="116"/>
      <c r="F721" s="116"/>
      <c r="G721" s="118"/>
      <c r="H721" s="119"/>
      <c r="I721" s="119"/>
      <c r="J721" s="119"/>
      <c r="K721" s="116"/>
      <c r="L721" s="116"/>
      <c r="M721" s="116"/>
      <c r="N721" s="116"/>
      <c r="O721" s="116"/>
      <c r="P721" s="118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spans="1:26" ht="17.25" customHeight="1">
      <c r="A722" s="3"/>
      <c r="B722" s="116"/>
      <c r="C722" s="116"/>
      <c r="D722" s="116"/>
      <c r="E722" s="116"/>
      <c r="F722" s="116"/>
      <c r="G722" s="118"/>
      <c r="H722" s="119"/>
      <c r="I722" s="119"/>
      <c r="J722" s="119"/>
      <c r="K722" s="116"/>
      <c r="L722" s="116"/>
      <c r="M722" s="116"/>
      <c r="N722" s="116"/>
      <c r="O722" s="116"/>
      <c r="P722" s="118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spans="1:26" ht="17.25" customHeight="1">
      <c r="A723" s="3"/>
      <c r="B723" s="116"/>
      <c r="C723" s="116"/>
      <c r="D723" s="116"/>
      <c r="E723" s="116"/>
      <c r="F723" s="116"/>
      <c r="G723" s="118"/>
      <c r="H723" s="119"/>
      <c r="I723" s="119"/>
      <c r="J723" s="119"/>
      <c r="K723" s="116"/>
      <c r="L723" s="116"/>
      <c r="M723" s="116"/>
      <c r="N723" s="116"/>
      <c r="O723" s="116"/>
      <c r="P723" s="118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spans="1:26" ht="17.25" customHeight="1">
      <c r="A724" s="3"/>
      <c r="B724" s="116"/>
      <c r="C724" s="116"/>
      <c r="D724" s="116"/>
      <c r="E724" s="116"/>
      <c r="F724" s="116"/>
      <c r="G724" s="118"/>
      <c r="H724" s="119"/>
      <c r="I724" s="119"/>
      <c r="J724" s="119"/>
      <c r="K724" s="116"/>
      <c r="L724" s="116"/>
      <c r="M724" s="116"/>
      <c r="N724" s="116"/>
      <c r="O724" s="116"/>
      <c r="P724" s="118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spans="1:26" ht="17.25" customHeight="1">
      <c r="A725" s="3"/>
      <c r="B725" s="116"/>
      <c r="C725" s="116"/>
      <c r="D725" s="116"/>
      <c r="E725" s="116"/>
      <c r="F725" s="116"/>
      <c r="G725" s="118"/>
      <c r="H725" s="119"/>
      <c r="I725" s="119"/>
      <c r="J725" s="119"/>
      <c r="K725" s="116"/>
      <c r="L725" s="116"/>
      <c r="M725" s="116"/>
      <c r="N725" s="116"/>
      <c r="O725" s="116"/>
      <c r="P725" s="118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spans="1:26" ht="17.25" customHeight="1">
      <c r="A726" s="3"/>
      <c r="B726" s="116"/>
      <c r="C726" s="116"/>
      <c r="D726" s="116"/>
      <c r="E726" s="116"/>
      <c r="F726" s="116"/>
      <c r="G726" s="118"/>
      <c r="H726" s="119"/>
      <c r="I726" s="119"/>
      <c r="J726" s="119"/>
      <c r="K726" s="116"/>
      <c r="L726" s="116"/>
      <c r="M726" s="116"/>
      <c r="N726" s="116"/>
      <c r="O726" s="116"/>
      <c r="P726" s="118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spans="1:26" ht="17.25" customHeight="1">
      <c r="A727" s="3"/>
      <c r="B727" s="116"/>
      <c r="C727" s="116"/>
      <c r="D727" s="116"/>
      <c r="E727" s="116"/>
      <c r="F727" s="116"/>
      <c r="G727" s="118"/>
      <c r="H727" s="119"/>
      <c r="I727" s="119"/>
      <c r="J727" s="119"/>
      <c r="K727" s="116"/>
      <c r="L727" s="116"/>
      <c r="M727" s="116"/>
      <c r="N727" s="116"/>
      <c r="O727" s="116"/>
      <c r="P727" s="118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spans="1:26" ht="17.25" customHeight="1">
      <c r="A728" s="3"/>
      <c r="B728" s="116"/>
      <c r="C728" s="116"/>
      <c r="D728" s="116"/>
      <c r="E728" s="116"/>
      <c r="F728" s="116"/>
      <c r="G728" s="118"/>
      <c r="H728" s="119"/>
      <c r="I728" s="119"/>
      <c r="J728" s="119"/>
      <c r="K728" s="116"/>
      <c r="L728" s="116"/>
      <c r="M728" s="116"/>
      <c r="N728" s="116"/>
      <c r="O728" s="116"/>
      <c r="P728" s="118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spans="1:26" ht="17.25" customHeight="1">
      <c r="A729" s="3"/>
      <c r="B729" s="116"/>
      <c r="C729" s="116"/>
      <c r="D729" s="116"/>
      <c r="E729" s="116"/>
      <c r="F729" s="116"/>
      <c r="G729" s="118"/>
      <c r="H729" s="119"/>
      <c r="I729" s="119"/>
      <c r="J729" s="119"/>
      <c r="K729" s="116"/>
      <c r="L729" s="116"/>
      <c r="M729" s="116"/>
      <c r="N729" s="116"/>
      <c r="O729" s="116"/>
      <c r="P729" s="118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spans="1:26" ht="17.25" customHeight="1">
      <c r="A730" s="3"/>
      <c r="B730" s="116"/>
      <c r="C730" s="116"/>
      <c r="D730" s="116"/>
      <c r="E730" s="116"/>
      <c r="F730" s="116"/>
      <c r="G730" s="118"/>
      <c r="H730" s="119"/>
      <c r="I730" s="119"/>
      <c r="J730" s="119"/>
      <c r="K730" s="116"/>
      <c r="L730" s="116"/>
      <c r="M730" s="116"/>
      <c r="N730" s="116"/>
      <c r="O730" s="116"/>
      <c r="P730" s="118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spans="1:26" ht="17.25" customHeight="1">
      <c r="A731" s="3"/>
      <c r="B731" s="116"/>
      <c r="C731" s="116"/>
      <c r="D731" s="116"/>
      <c r="E731" s="116"/>
      <c r="F731" s="116"/>
      <c r="G731" s="118"/>
      <c r="H731" s="119"/>
      <c r="I731" s="119"/>
      <c r="J731" s="119"/>
      <c r="K731" s="116"/>
      <c r="L731" s="116"/>
      <c r="M731" s="116"/>
      <c r="N731" s="116"/>
      <c r="O731" s="116"/>
      <c r="P731" s="118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spans="1:26" ht="17.25" customHeight="1">
      <c r="A732" s="3"/>
      <c r="B732" s="116"/>
      <c r="C732" s="116"/>
      <c r="D732" s="116"/>
      <c r="E732" s="116"/>
      <c r="F732" s="116"/>
      <c r="G732" s="118"/>
      <c r="H732" s="119"/>
      <c r="I732" s="119"/>
      <c r="J732" s="119"/>
      <c r="K732" s="116"/>
      <c r="L732" s="116"/>
      <c r="M732" s="116"/>
      <c r="N732" s="116"/>
      <c r="O732" s="116"/>
      <c r="P732" s="118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spans="1:26" ht="17.25" customHeight="1">
      <c r="A733" s="3"/>
      <c r="B733" s="116"/>
      <c r="C733" s="116"/>
      <c r="D733" s="116"/>
      <c r="E733" s="116"/>
      <c r="F733" s="116"/>
      <c r="G733" s="118"/>
      <c r="H733" s="119"/>
      <c r="I733" s="119"/>
      <c r="J733" s="119"/>
      <c r="K733" s="116"/>
      <c r="L733" s="116"/>
      <c r="M733" s="116"/>
      <c r="N733" s="116"/>
      <c r="O733" s="116"/>
      <c r="P733" s="118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spans="1:26" ht="17.25" customHeight="1">
      <c r="A734" s="3"/>
      <c r="B734" s="116"/>
      <c r="C734" s="116"/>
      <c r="D734" s="116"/>
      <c r="E734" s="116"/>
      <c r="F734" s="116"/>
      <c r="G734" s="118"/>
      <c r="H734" s="119"/>
      <c r="I734" s="119"/>
      <c r="J734" s="119"/>
      <c r="K734" s="116"/>
      <c r="L734" s="116"/>
      <c r="M734" s="116"/>
      <c r="N734" s="116"/>
      <c r="O734" s="116"/>
      <c r="P734" s="118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spans="1:26" ht="17.25" customHeight="1">
      <c r="A735" s="3"/>
      <c r="B735" s="116"/>
      <c r="C735" s="116"/>
      <c r="D735" s="116"/>
      <c r="E735" s="116"/>
      <c r="F735" s="116"/>
      <c r="G735" s="118"/>
      <c r="H735" s="119"/>
      <c r="I735" s="119"/>
      <c r="J735" s="119"/>
      <c r="K735" s="116"/>
      <c r="L735" s="116"/>
      <c r="M735" s="116"/>
      <c r="N735" s="116"/>
      <c r="O735" s="116"/>
      <c r="P735" s="118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spans="1:26" ht="17.25" customHeight="1">
      <c r="A736" s="3"/>
      <c r="B736" s="116"/>
      <c r="C736" s="116"/>
      <c r="D736" s="116"/>
      <c r="E736" s="116"/>
      <c r="F736" s="116"/>
      <c r="G736" s="118"/>
      <c r="H736" s="119"/>
      <c r="I736" s="119"/>
      <c r="J736" s="119"/>
      <c r="K736" s="116"/>
      <c r="L736" s="116"/>
      <c r="M736" s="116"/>
      <c r="N736" s="116"/>
      <c r="O736" s="116"/>
      <c r="P736" s="118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spans="1:26" ht="17.25" customHeight="1">
      <c r="A737" s="3"/>
      <c r="B737" s="116"/>
      <c r="C737" s="116"/>
      <c r="D737" s="116"/>
      <c r="E737" s="116"/>
      <c r="F737" s="116"/>
      <c r="G737" s="118"/>
      <c r="H737" s="119"/>
      <c r="I737" s="119"/>
      <c r="J737" s="119"/>
      <c r="K737" s="116"/>
      <c r="L737" s="116"/>
      <c r="M737" s="116"/>
      <c r="N737" s="116"/>
      <c r="O737" s="116"/>
      <c r="P737" s="118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spans="1:26" ht="17.25" customHeight="1">
      <c r="A738" s="3"/>
      <c r="B738" s="116"/>
      <c r="C738" s="116"/>
      <c r="D738" s="116"/>
      <c r="E738" s="116"/>
      <c r="F738" s="116"/>
      <c r="G738" s="118"/>
      <c r="H738" s="119"/>
      <c r="I738" s="119"/>
      <c r="J738" s="119"/>
      <c r="K738" s="116"/>
      <c r="L738" s="116"/>
      <c r="M738" s="116"/>
      <c r="N738" s="116"/>
      <c r="O738" s="116"/>
      <c r="P738" s="118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spans="1:26" ht="17.25" customHeight="1">
      <c r="A739" s="3"/>
      <c r="B739" s="116"/>
      <c r="C739" s="116"/>
      <c r="D739" s="116"/>
      <c r="E739" s="116"/>
      <c r="F739" s="116"/>
      <c r="G739" s="118"/>
      <c r="H739" s="119"/>
      <c r="I739" s="119"/>
      <c r="J739" s="119"/>
      <c r="K739" s="116"/>
      <c r="L739" s="116"/>
      <c r="M739" s="116"/>
      <c r="N739" s="116"/>
      <c r="O739" s="116"/>
      <c r="P739" s="118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spans="1:26" ht="17.25" customHeight="1">
      <c r="A740" s="3"/>
      <c r="B740" s="116"/>
      <c r="C740" s="116"/>
      <c r="D740" s="116"/>
      <c r="E740" s="116"/>
      <c r="F740" s="116"/>
      <c r="G740" s="118"/>
      <c r="H740" s="119"/>
      <c r="I740" s="119"/>
      <c r="J740" s="119"/>
      <c r="K740" s="116"/>
      <c r="L740" s="116"/>
      <c r="M740" s="116"/>
      <c r="N740" s="116"/>
      <c r="O740" s="116"/>
      <c r="P740" s="118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spans="1:26" ht="17.25" customHeight="1">
      <c r="A741" s="3"/>
      <c r="B741" s="116"/>
      <c r="C741" s="116"/>
      <c r="D741" s="116"/>
      <c r="E741" s="116"/>
      <c r="F741" s="116"/>
      <c r="G741" s="118"/>
      <c r="H741" s="119"/>
      <c r="I741" s="119"/>
      <c r="J741" s="119"/>
      <c r="K741" s="116"/>
      <c r="L741" s="116"/>
      <c r="M741" s="116"/>
      <c r="N741" s="116"/>
      <c r="O741" s="116"/>
      <c r="P741" s="118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spans="1:26" ht="17.25" customHeight="1">
      <c r="A742" s="3"/>
      <c r="B742" s="116"/>
      <c r="C742" s="116"/>
      <c r="D742" s="116"/>
      <c r="E742" s="116"/>
      <c r="F742" s="116"/>
      <c r="G742" s="118"/>
      <c r="H742" s="119"/>
      <c r="I742" s="119"/>
      <c r="J742" s="119"/>
      <c r="K742" s="116"/>
      <c r="L742" s="116"/>
      <c r="M742" s="116"/>
      <c r="N742" s="116"/>
      <c r="O742" s="116"/>
      <c r="P742" s="118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spans="1:26" ht="17.25" customHeight="1">
      <c r="A743" s="3"/>
      <c r="B743" s="116"/>
      <c r="C743" s="116"/>
      <c r="D743" s="116"/>
      <c r="E743" s="116"/>
      <c r="F743" s="116"/>
      <c r="G743" s="118"/>
      <c r="H743" s="119"/>
      <c r="I743" s="119"/>
      <c r="J743" s="119"/>
      <c r="K743" s="116"/>
      <c r="L743" s="116"/>
      <c r="M743" s="116"/>
      <c r="N743" s="116"/>
      <c r="O743" s="116"/>
      <c r="P743" s="118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spans="1:26" ht="17.25" customHeight="1">
      <c r="A744" s="3"/>
      <c r="B744" s="116"/>
      <c r="C744" s="116"/>
      <c r="D744" s="116"/>
      <c r="E744" s="116"/>
      <c r="F744" s="116"/>
      <c r="G744" s="118"/>
      <c r="H744" s="119"/>
      <c r="I744" s="119"/>
      <c r="J744" s="119"/>
      <c r="K744" s="116"/>
      <c r="L744" s="116"/>
      <c r="M744" s="116"/>
      <c r="N744" s="116"/>
      <c r="O744" s="116"/>
      <c r="P744" s="118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spans="1:26" ht="17.25" customHeight="1">
      <c r="A745" s="3"/>
      <c r="B745" s="116"/>
      <c r="C745" s="116"/>
      <c r="D745" s="116"/>
      <c r="E745" s="116"/>
      <c r="F745" s="116"/>
      <c r="G745" s="118"/>
      <c r="H745" s="119"/>
      <c r="I745" s="119"/>
      <c r="J745" s="119"/>
      <c r="K745" s="116"/>
      <c r="L745" s="116"/>
      <c r="M745" s="116"/>
      <c r="N745" s="116"/>
      <c r="O745" s="116"/>
      <c r="P745" s="118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spans="1:26" ht="17.25" customHeight="1">
      <c r="A746" s="3"/>
      <c r="B746" s="116"/>
      <c r="C746" s="116"/>
      <c r="D746" s="116"/>
      <c r="E746" s="116"/>
      <c r="F746" s="116"/>
      <c r="G746" s="118"/>
      <c r="H746" s="119"/>
      <c r="I746" s="119"/>
      <c r="J746" s="119"/>
      <c r="K746" s="116"/>
      <c r="L746" s="116"/>
      <c r="M746" s="116"/>
      <c r="N746" s="116"/>
      <c r="O746" s="116"/>
      <c r="P746" s="118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spans="1:26" ht="17.25" customHeight="1">
      <c r="A747" s="3"/>
      <c r="B747" s="116"/>
      <c r="C747" s="116"/>
      <c r="D747" s="116"/>
      <c r="E747" s="116"/>
      <c r="F747" s="116"/>
      <c r="G747" s="118"/>
      <c r="H747" s="119"/>
      <c r="I747" s="119"/>
      <c r="J747" s="119"/>
      <c r="K747" s="116"/>
      <c r="L747" s="116"/>
      <c r="M747" s="116"/>
      <c r="N747" s="116"/>
      <c r="O747" s="116"/>
      <c r="P747" s="118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spans="1:26" ht="17.25" customHeight="1">
      <c r="A748" s="3"/>
      <c r="B748" s="116"/>
      <c r="C748" s="116"/>
      <c r="D748" s="116"/>
      <c r="E748" s="116"/>
      <c r="F748" s="116"/>
      <c r="G748" s="118"/>
      <c r="H748" s="119"/>
      <c r="I748" s="119"/>
      <c r="J748" s="119"/>
      <c r="K748" s="116"/>
      <c r="L748" s="116"/>
      <c r="M748" s="116"/>
      <c r="N748" s="116"/>
      <c r="O748" s="116"/>
      <c r="P748" s="118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spans="1:26" ht="17.25" customHeight="1">
      <c r="A749" s="3"/>
      <c r="B749" s="116"/>
      <c r="C749" s="116"/>
      <c r="D749" s="116"/>
      <c r="E749" s="116"/>
      <c r="F749" s="116"/>
      <c r="G749" s="118"/>
      <c r="H749" s="119"/>
      <c r="I749" s="119"/>
      <c r="J749" s="119"/>
      <c r="K749" s="116"/>
      <c r="L749" s="116"/>
      <c r="M749" s="116"/>
      <c r="N749" s="116"/>
      <c r="O749" s="116"/>
      <c r="P749" s="118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spans="1:26" ht="17.25" customHeight="1">
      <c r="A750" s="3"/>
      <c r="B750" s="116"/>
      <c r="C750" s="116"/>
      <c r="D750" s="116"/>
      <c r="E750" s="116"/>
      <c r="F750" s="116"/>
      <c r="G750" s="118"/>
      <c r="H750" s="119"/>
      <c r="I750" s="119"/>
      <c r="J750" s="119"/>
      <c r="K750" s="116"/>
      <c r="L750" s="116"/>
      <c r="M750" s="116"/>
      <c r="N750" s="116"/>
      <c r="O750" s="116"/>
      <c r="P750" s="118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spans="1:26" ht="17.25" customHeight="1">
      <c r="A751" s="3"/>
      <c r="B751" s="116"/>
      <c r="C751" s="116"/>
      <c r="D751" s="116"/>
      <c r="E751" s="116"/>
      <c r="F751" s="116"/>
      <c r="G751" s="118"/>
      <c r="H751" s="119"/>
      <c r="I751" s="119"/>
      <c r="J751" s="119"/>
      <c r="K751" s="116"/>
      <c r="L751" s="116"/>
      <c r="M751" s="116"/>
      <c r="N751" s="116"/>
      <c r="O751" s="116"/>
      <c r="P751" s="118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spans="1:26" ht="17.25" customHeight="1">
      <c r="A752" s="3"/>
      <c r="B752" s="116"/>
      <c r="C752" s="116"/>
      <c r="D752" s="116"/>
      <c r="E752" s="116"/>
      <c r="F752" s="116"/>
      <c r="G752" s="118"/>
      <c r="H752" s="119"/>
      <c r="I752" s="119"/>
      <c r="J752" s="119"/>
      <c r="K752" s="116"/>
      <c r="L752" s="116"/>
      <c r="M752" s="116"/>
      <c r="N752" s="116"/>
      <c r="O752" s="116"/>
      <c r="P752" s="118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spans="1:26" ht="17.25" customHeight="1">
      <c r="A753" s="3"/>
      <c r="B753" s="116"/>
      <c r="C753" s="116"/>
      <c r="D753" s="116"/>
      <c r="E753" s="116"/>
      <c r="F753" s="116"/>
      <c r="G753" s="118"/>
      <c r="H753" s="119"/>
      <c r="I753" s="119"/>
      <c r="J753" s="119"/>
      <c r="K753" s="116"/>
      <c r="L753" s="116"/>
      <c r="M753" s="116"/>
      <c r="N753" s="116"/>
      <c r="O753" s="116"/>
      <c r="P753" s="118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spans="1:26" ht="17.25" customHeight="1">
      <c r="A754" s="3"/>
      <c r="B754" s="116"/>
      <c r="C754" s="116"/>
      <c r="D754" s="116"/>
      <c r="E754" s="116"/>
      <c r="F754" s="116"/>
      <c r="G754" s="118"/>
      <c r="H754" s="119"/>
      <c r="I754" s="119"/>
      <c r="J754" s="119"/>
      <c r="K754" s="116"/>
      <c r="L754" s="116"/>
      <c r="M754" s="116"/>
      <c r="N754" s="116"/>
      <c r="O754" s="116"/>
      <c r="P754" s="118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spans="1:26" ht="17.25" customHeight="1">
      <c r="A755" s="3"/>
      <c r="B755" s="116"/>
      <c r="C755" s="116"/>
      <c r="D755" s="116"/>
      <c r="E755" s="116"/>
      <c r="F755" s="116"/>
      <c r="G755" s="118"/>
      <c r="H755" s="119"/>
      <c r="I755" s="119"/>
      <c r="J755" s="119"/>
      <c r="K755" s="116"/>
      <c r="L755" s="116"/>
      <c r="M755" s="116"/>
      <c r="N755" s="116"/>
      <c r="O755" s="116"/>
      <c r="P755" s="118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spans="1:26" ht="17.25" customHeight="1">
      <c r="A756" s="3"/>
      <c r="B756" s="116"/>
      <c r="C756" s="116"/>
      <c r="D756" s="116"/>
      <c r="E756" s="116"/>
      <c r="F756" s="116"/>
      <c r="G756" s="118"/>
      <c r="H756" s="119"/>
      <c r="I756" s="119"/>
      <c r="J756" s="119"/>
      <c r="K756" s="116"/>
      <c r="L756" s="116"/>
      <c r="M756" s="116"/>
      <c r="N756" s="116"/>
      <c r="O756" s="116"/>
      <c r="P756" s="118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spans="1:26" ht="17.25" customHeight="1">
      <c r="A757" s="3"/>
      <c r="B757" s="116"/>
      <c r="C757" s="116"/>
      <c r="D757" s="116"/>
      <c r="E757" s="116"/>
      <c r="F757" s="116"/>
      <c r="G757" s="118"/>
      <c r="H757" s="119"/>
      <c r="I757" s="119"/>
      <c r="J757" s="119"/>
      <c r="K757" s="116"/>
      <c r="L757" s="116"/>
      <c r="M757" s="116"/>
      <c r="N757" s="116"/>
      <c r="O757" s="116"/>
      <c r="P757" s="118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spans="1:26" ht="17.25" customHeight="1">
      <c r="A758" s="3"/>
      <c r="B758" s="116"/>
      <c r="C758" s="116"/>
      <c r="D758" s="116"/>
      <c r="E758" s="116"/>
      <c r="F758" s="116"/>
      <c r="G758" s="118"/>
      <c r="H758" s="119"/>
      <c r="I758" s="119"/>
      <c r="J758" s="119"/>
      <c r="K758" s="116"/>
      <c r="L758" s="116"/>
      <c r="M758" s="116"/>
      <c r="N758" s="116"/>
      <c r="O758" s="116"/>
      <c r="P758" s="118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spans="1:26" ht="17.25" customHeight="1">
      <c r="A759" s="3"/>
      <c r="B759" s="116"/>
      <c r="C759" s="116"/>
      <c r="D759" s="116"/>
      <c r="E759" s="116"/>
      <c r="F759" s="116"/>
      <c r="G759" s="118"/>
      <c r="H759" s="119"/>
      <c r="I759" s="119"/>
      <c r="J759" s="119"/>
      <c r="K759" s="116"/>
      <c r="L759" s="116"/>
      <c r="M759" s="116"/>
      <c r="N759" s="116"/>
      <c r="O759" s="116"/>
      <c r="P759" s="118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spans="1:26" ht="17.25" customHeight="1">
      <c r="A760" s="3"/>
      <c r="B760" s="116"/>
      <c r="C760" s="116"/>
      <c r="D760" s="116"/>
      <c r="E760" s="116"/>
      <c r="F760" s="116"/>
      <c r="G760" s="118"/>
      <c r="H760" s="119"/>
      <c r="I760" s="119"/>
      <c r="J760" s="119"/>
      <c r="K760" s="116"/>
      <c r="L760" s="116"/>
      <c r="M760" s="116"/>
      <c r="N760" s="116"/>
      <c r="O760" s="116"/>
      <c r="P760" s="118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spans="1:26" ht="17.25" customHeight="1">
      <c r="A761" s="3"/>
      <c r="B761" s="116"/>
      <c r="C761" s="116"/>
      <c r="D761" s="116"/>
      <c r="E761" s="116"/>
      <c r="F761" s="116"/>
      <c r="G761" s="118"/>
      <c r="H761" s="119"/>
      <c r="I761" s="119"/>
      <c r="J761" s="119"/>
      <c r="K761" s="116"/>
      <c r="L761" s="116"/>
      <c r="M761" s="116"/>
      <c r="N761" s="116"/>
      <c r="O761" s="116"/>
      <c r="P761" s="118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spans="1:26" ht="17.25" customHeight="1">
      <c r="A762" s="3"/>
      <c r="B762" s="116"/>
      <c r="C762" s="116"/>
      <c r="D762" s="116"/>
      <c r="E762" s="116"/>
      <c r="F762" s="116"/>
      <c r="G762" s="118"/>
      <c r="H762" s="119"/>
      <c r="I762" s="119"/>
      <c r="J762" s="119"/>
      <c r="K762" s="116"/>
      <c r="L762" s="116"/>
      <c r="M762" s="116"/>
      <c r="N762" s="116"/>
      <c r="O762" s="116"/>
      <c r="P762" s="118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spans="1:26" ht="17.25" customHeight="1">
      <c r="A763" s="3"/>
      <c r="B763" s="116"/>
      <c r="C763" s="116"/>
      <c r="D763" s="116"/>
      <c r="E763" s="116"/>
      <c r="F763" s="116"/>
      <c r="G763" s="118"/>
      <c r="H763" s="119"/>
      <c r="I763" s="119"/>
      <c r="J763" s="119"/>
      <c r="K763" s="116"/>
      <c r="L763" s="116"/>
      <c r="M763" s="116"/>
      <c r="N763" s="116"/>
      <c r="O763" s="116"/>
      <c r="P763" s="118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spans="1:26" ht="17.25" customHeight="1">
      <c r="A764" s="3"/>
      <c r="B764" s="116"/>
      <c r="C764" s="116"/>
      <c r="D764" s="116"/>
      <c r="E764" s="116"/>
      <c r="F764" s="116"/>
      <c r="G764" s="118"/>
      <c r="H764" s="119"/>
      <c r="I764" s="119"/>
      <c r="J764" s="119"/>
      <c r="K764" s="116"/>
      <c r="L764" s="116"/>
      <c r="M764" s="116"/>
      <c r="N764" s="116"/>
      <c r="O764" s="116"/>
      <c r="P764" s="118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spans="1:26" ht="17.25" customHeight="1">
      <c r="A765" s="3"/>
      <c r="B765" s="116"/>
      <c r="C765" s="116"/>
      <c r="D765" s="116"/>
      <c r="E765" s="116"/>
      <c r="F765" s="116"/>
      <c r="G765" s="118"/>
      <c r="H765" s="119"/>
      <c r="I765" s="119"/>
      <c r="J765" s="119"/>
      <c r="K765" s="116"/>
      <c r="L765" s="116"/>
      <c r="M765" s="116"/>
      <c r="N765" s="116"/>
      <c r="O765" s="116"/>
      <c r="P765" s="118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spans="1:26" ht="17.25" customHeight="1">
      <c r="A766" s="3"/>
      <c r="B766" s="116"/>
      <c r="C766" s="116"/>
      <c r="D766" s="116"/>
      <c r="E766" s="116"/>
      <c r="F766" s="116"/>
      <c r="G766" s="118"/>
      <c r="H766" s="119"/>
      <c r="I766" s="119"/>
      <c r="J766" s="119"/>
      <c r="K766" s="116"/>
      <c r="L766" s="116"/>
      <c r="M766" s="116"/>
      <c r="N766" s="116"/>
      <c r="O766" s="116"/>
      <c r="P766" s="118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spans="1:26" ht="17.25" customHeight="1">
      <c r="A767" s="3"/>
      <c r="B767" s="116"/>
      <c r="C767" s="116"/>
      <c r="D767" s="116"/>
      <c r="E767" s="116"/>
      <c r="F767" s="116"/>
      <c r="G767" s="118"/>
      <c r="H767" s="119"/>
      <c r="I767" s="119"/>
      <c r="J767" s="119"/>
      <c r="K767" s="116"/>
      <c r="L767" s="116"/>
      <c r="M767" s="116"/>
      <c r="N767" s="116"/>
      <c r="O767" s="116"/>
      <c r="P767" s="118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spans="1:26" ht="17.25" customHeight="1">
      <c r="A768" s="3"/>
      <c r="B768" s="116"/>
      <c r="C768" s="116"/>
      <c r="D768" s="116"/>
      <c r="E768" s="116"/>
      <c r="F768" s="116"/>
      <c r="G768" s="118"/>
      <c r="H768" s="119"/>
      <c r="I768" s="119"/>
      <c r="J768" s="119"/>
      <c r="K768" s="116"/>
      <c r="L768" s="116"/>
      <c r="M768" s="116"/>
      <c r="N768" s="116"/>
      <c r="O768" s="116"/>
      <c r="P768" s="118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spans="1:26" ht="17.25" customHeight="1">
      <c r="A769" s="3"/>
      <c r="B769" s="116"/>
      <c r="C769" s="116"/>
      <c r="D769" s="116"/>
      <c r="E769" s="116"/>
      <c r="F769" s="116"/>
      <c r="G769" s="118"/>
      <c r="H769" s="119"/>
      <c r="I769" s="119"/>
      <c r="J769" s="119"/>
      <c r="K769" s="116"/>
      <c r="L769" s="116"/>
      <c r="M769" s="116"/>
      <c r="N769" s="116"/>
      <c r="O769" s="116"/>
      <c r="P769" s="118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spans="1:26" ht="17.25" customHeight="1">
      <c r="A770" s="3"/>
      <c r="B770" s="116"/>
      <c r="C770" s="116"/>
      <c r="D770" s="116"/>
      <c r="E770" s="116"/>
      <c r="F770" s="116"/>
      <c r="G770" s="118"/>
      <c r="H770" s="119"/>
      <c r="I770" s="119"/>
      <c r="J770" s="119"/>
      <c r="K770" s="116"/>
      <c r="L770" s="116"/>
      <c r="M770" s="116"/>
      <c r="N770" s="116"/>
      <c r="O770" s="116"/>
      <c r="P770" s="118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spans="1:26" ht="17.25" customHeight="1">
      <c r="A771" s="3"/>
      <c r="B771" s="116"/>
      <c r="C771" s="116"/>
      <c r="D771" s="116"/>
      <c r="E771" s="116"/>
      <c r="F771" s="116"/>
      <c r="G771" s="118"/>
      <c r="H771" s="119"/>
      <c r="I771" s="119"/>
      <c r="J771" s="119"/>
      <c r="K771" s="116"/>
      <c r="L771" s="116"/>
      <c r="M771" s="116"/>
      <c r="N771" s="116"/>
      <c r="O771" s="116"/>
      <c r="P771" s="118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spans="1:26" ht="17.25" customHeight="1">
      <c r="A772" s="3"/>
      <c r="B772" s="116"/>
      <c r="C772" s="116"/>
      <c r="D772" s="116"/>
      <c r="E772" s="116"/>
      <c r="F772" s="116"/>
      <c r="G772" s="118"/>
      <c r="H772" s="119"/>
      <c r="I772" s="119"/>
      <c r="J772" s="119"/>
      <c r="K772" s="116"/>
      <c r="L772" s="116"/>
      <c r="M772" s="116"/>
      <c r="N772" s="116"/>
      <c r="O772" s="116"/>
      <c r="P772" s="118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spans="1:26" ht="17.25" customHeight="1">
      <c r="A773" s="3"/>
      <c r="B773" s="116"/>
      <c r="C773" s="116"/>
      <c r="D773" s="116"/>
      <c r="E773" s="116"/>
      <c r="F773" s="116"/>
      <c r="G773" s="118"/>
      <c r="H773" s="119"/>
      <c r="I773" s="119"/>
      <c r="J773" s="119"/>
      <c r="K773" s="116"/>
      <c r="L773" s="116"/>
      <c r="M773" s="116"/>
      <c r="N773" s="116"/>
      <c r="O773" s="116"/>
      <c r="P773" s="118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spans="1:26" ht="17.25" customHeight="1">
      <c r="A774" s="3"/>
      <c r="B774" s="116"/>
      <c r="C774" s="116"/>
      <c r="D774" s="116"/>
      <c r="E774" s="116"/>
      <c r="F774" s="116"/>
      <c r="G774" s="118"/>
      <c r="H774" s="119"/>
      <c r="I774" s="119"/>
      <c r="J774" s="119"/>
      <c r="K774" s="116"/>
      <c r="L774" s="116"/>
      <c r="M774" s="116"/>
      <c r="N774" s="116"/>
      <c r="O774" s="116"/>
      <c r="P774" s="118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spans="1:26" ht="17.25" customHeight="1">
      <c r="A775" s="3"/>
      <c r="B775" s="116"/>
      <c r="C775" s="116"/>
      <c r="D775" s="116"/>
      <c r="E775" s="116"/>
      <c r="F775" s="116"/>
      <c r="G775" s="118"/>
      <c r="H775" s="119"/>
      <c r="I775" s="119"/>
      <c r="J775" s="119"/>
      <c r="K775" s="116"/>
      <c r="L775" s="116"/>
      <c r="M775" s="116"/>
      <c r="N775" s="116"/>
      <c r="O775" s="116"/>
      <c r="P775" s="118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spans="1:26" ht="17.25" customHeight="1">
      <c r="A776" s="3"/>
      <c r="B776" s="116"/>
      <c r="C776" s="116"/>
      <c r="D776" s="116"/>
      <c r="E776" s="116"/>
      <c r="F776" s="116"/>
      <c r="G776" s="118"/>
      <c r="H776" s="119"/>
      <c r="I776" s="119"/>
      <c r="J776" s="119"/>
      <c r="K776" s="116"/>
      <c r="L776" s="116"/>
      <c r="M776" s="116"/>
      <c r="N776" s="116"/>
      <c r="O776" s="116"/>
      <c r="P776" s="118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spans="1:26" ht="17.25" customHeight="1">
      <c r="A777" s="3"/>
      <c r="B777" s="116"/>
      <c r="C777" s="116"/>
      <c r="D777" s="116"/>
      <c r="E777" s="116"/>
      <c r="F777" s="116"/>
      <c r="G777" s="118"/>
      <c r="H777" s="119"/>
      <c r="I777" s="119"/>
      <c r="J777" s="119"/>
      <c r="K777" s="116"/>
      <c r="L777" s="116"/>
      <c r="M777" s="116"/>
      <c r="N777" s="116"/>
      <c r="O777" s="116"/>
      <c r="P777" s="118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spans="1:26" ht="17.25" customHeight="1">
      <c r="A778" s="3"/>
      <c r="B778" s="116"/>
      <c r="C778" s="116"/>
      <c r="D778" s="116"/>
      <c r="E778" s="116"/>
      <c r="F778" s="116"/>
      <c r="G778" s="118"/>
      <c r="H778" s="119"/>
      <c r="I778" s="119"/>
      <c r="J778" s="119"/>
      <c r="K778" s="116"/>
      <c r="L778" s="116"/>
      <c r="M778" s="116"/>
      <c r="N778" s="116"/>
      <c r="O778" s="116"/>
      <c r="P778" s="118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spans="1:26" ht="17.25" customHeight="1">
      <c r="A779" s="3"/>
      <c r="B779" s="116"/>
      <c r="C779" s="116"/>
      <c r="D779" s="116"/>
      <c r="E779" s="116"/>
      <c r="F779" s="116"/>
      <c r="G779" s="118"/>
      <c r="H779" s="119"/>
      <c r="I779" s="119"/>
      <c r="J779" s="119"/>
      <c r="K779" s="116"/>
      <c r="L779" s="116"/>
      <c r="M779" s="116"/>
      <c r="N779" s="116"/>
      <c r="O779" s="116"/>
      <c r="P779" s="118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spans="1:26" ht="17.25" customHeight="1">
      <c r="A780" s="3"/>
      <c r="B780" s="116"/>
      <c r="C780" s="116"/>
      <c r="D780" s="116"/>
      <c r="E780" s="116"/>
      <c r="F780" s="116"/>
      <c r="G780" s="118"/>
      <c r="H780" s="119"/>
      <c r="I780" s="119"/>
      <c r="J780" s="119"/>
      <c r="K780" s="116"/>
      <c r="L780" s="116"/>
      <c r="M780" s="116"/>
      <c r="N780" s="116"/>
      <c r="O780" s="116"/>
      <c r="P780" s="118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spans="1:26" ht="17.25" customHeight="1">
      <c r="A781" s="3"/>
      <c r="B781" s="116"/>
      <c r="C781" s="116"/>
      <c r="D781" s="116"/>
      <c r="E781" s="116"/>
      <c r="F781" s="116"/>
      <c r="G781" s="118"/>
      <c r="H781" s="119"/>
      <c r="I781" s="119"/>
      <c r="J781" s="119"/>
      <c r="K781" s="116"/>
      <c r="L781" s="116"/>
      <c r="M781" s="116"/>
      <c r="N781" s="116"/>
      <c r="O781" s="116"/>
      <c r="P781" s="118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spans="1:26" ht="17.25" customHeight="1">
      <c r="A782" s="3"/>
      <c r="B782" s="116"/>
      <c r="C782" s="116"/>
      <c r="D782" s="116"/>
      <c r="E782" s="116"/>
      <c r="F782" s="116"/>
      <c r="G782" s="118"/>
      <c r="H782" s="119"/>
      <c r="I782" s="119"/>
      <c r="J782" s="119"/>
      <c r="K782" s="116"/>
      <c r="L782" s="116"/>
      <c r="M782" s="116"/>
      <c r="N782" s="116"/>
      <c r="O782" s="116"/>
      <c r="P782" s="118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spans="1:26" ht="17.25" customHeight="1">
      <c r="A783" s="3"/>
      <c r="B783" s="116"/>
      <c r="C783" s="116"/>
      <c r="D783" s="116"/>
      <c r="E783" s="116"/>
      <c r="F783" s="116"/>
      <c r="G783" s="118"/>
      <c r="H783" s="119"/>
      <c r="I783" s="119"/>
      <c r="J783" s="119"/>
      <c r="K783" s="116"/>
      <c r="L783" s="116"/>
      <c r="M783" s="116"/>
      <c r="N783" s="116"/>
      <c r="O783" s="116"/>
      <c r="P783" s="118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spans="1:26" ht="17.25" customHeight="1">
      <c r="A784" s="3"/>
      <c r="B784" s="116"/>
      <c r="C784" s="116"/>
      <c r="D784" s="116"/>
      <c r="E784" s="116"/>
      <c r="F784" s="116"/>
      <c r="G784" s="118"/>
      <c r="H784" s="119"/>
      <c r="I784" s="119"/>
      <c r="J784" s="119"/>
      <c r="K784" s="116"/>
      <c r="L784" s="116"/>
      <c r="M784" s="116"/>
      <c r="N784" s="116"/>
      <c r="O784" s="116"/>
      <c r="P784" s="118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spans="1:26" ht="17.25" customHeight="1">
      <c r="A785" s="3"/>
      <c r="B785" s="116"/>
      <c r="C785" s="116"/>
      <c r="D785" s="116"/>
      <c r="E785" s="116"/>
      <c r="F785" s="116"/>
      <c r="G785" s="118"/>
      <c r="H785" s="119"/>
      <c r="I785" s="119"/>
      <c r="J785" s="119"/>
      <c r="K785" s="116"/>
      <c r="L785" s="116"/>
      <c r="M785" s="116"/>
      <c r="N785" s="116"/>
      <c r="O785" s="116"/>
      <c r="P785" s="118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spans="1:26" ht="17.25" customHeight="1">
      <c r="A786" s="3"/>
      <c r="B786" s="116"/>
      <c r="C786" s="116"/>
      <c r="D786" s="116"/>
      <c r="E786" s="116"/>
      <c r="F786" s="116"/>
      <c r="G786" s="118"/>
      <c r="H786" s="119"/>
      <c r="I786" s="119"/>
      <c r="J786" s="119"/>
      <c r="K786" s="116"/>
      <c r="L786" s="116"/>
      <c r="M786" s="116"/>
      <c r="N786" s="116"/>
      <c r="O786" s="116"/>
      <c r="P786" s="118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spans="1:26" ht="17.25" customHeight="1">
      <c r="A787" s="3"/>
      <c r="B787" s="116"/>
      <c r="C787" s="116"/>
      <c r="D787" s="116"/>
      <c r="E787" s="116"/>
      <c r="F787" s="116"/>
      <c r="G787" s="118"/>
      <c r="H787" s="119"/>
      <c r="I787" s="119"/>
      <c r="J787" s="119"/>
      <c r="K787" s="116"/>
      <c r="L787" s="116"/>
      <c r="M787" s="116"/>
      <c r="N787" s="116"/>
      <c r="O787" s="116"/>
      <c r="P787" s="118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spans="1:26" ht="17.25" customHeight="1">
      <c r="A788" s="3"/>
      <c r="B788" s="116"/>
      <c r="C788" s="116"/>
      <c r="D788" s="116"/>
      <c r="E788" s="116"/>
      <c r="F788" s="116"/>
      <c r="G788" s="118"/>
      <c r="H788" s="119"/>
      <c r="I788" s="119"/>
      <c r="J788" s="119"/>
      <c r="K788" s="116"/>
      <c r="L788" s="116"/>
      <c r="M788" s="116"/>
      <c r="N788" s="116"/>
      <c r="O788" s="116"/>
      <c r="P788" s="118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spans="1:26" ht="17.25" customHeight="1">
      <c r="A789" s="3"/>
      <c r="B789" s="116"/>
      <c r="C789" s="116"/>
      <c r="D789" s="116"/>
      <c r="E789" s="116"/>
      <c r="F789" s="116"/>
      <c r="G789" s="118"/>
      <c r="H789" s="119"/>
      <c r="I789" s="119"/>
      <c r="J789" s="119"/>
      <c r="K789" s="116"/>
      <c r="L789" s="116"/>
      <c r="M789" s="116"/>
      <c r="N789" s="116"/>
      <c r="O789" s="116"/>
      <c r="P789" s="118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spans="1:26" ht="17.25" customHeight="1">
      <c r="A790" s="3"/>
      <c r="B790" s="116"/>
      <c r="C790" s="116"/>
      <c r="D790" s="116"/>
      <c r="E790" s="116"/>
      <c r="F790" s="116"/>
      <c r="G790" s="118"/>
      <c r="H790" s="119"/>
      <c r="I790" s="119"/>
      <c r="J790" s="119"/>
      <c r="K790" s="116"/>
      <c r="L790" s="116"/>
      <c r="M790" s="116"/>
      <c r="N790" s="116"/>
      <c r="O790" s="116"/>
      <c r="P790" s="118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spans="1:26" ht="17.25" customHeight="1">
      <c r="A791" s="3"/>
      <c r="B791" s="116"/>
      <c r="C791" s="116"/>
      <c r="D791" s="116"/>
      <c r="E791" s="116"/>
      <c r="F791" s="116"/>
      <c r="G791" s="118"/>
      <c r="H791" s="119"/>
      <c r="I791" s="119"/>
      <c r="J791" s="119"/>
      <c r="K791" s="116"/>
      <c r="L791" s="116"/>
      <c r="M791" s="116"/>
      <c r="N791" s="116"/>
      <c r="O791" s="116"/>
      <c r="P791" s="118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spans="1:26" ht="17.25" customHeight="1">
      <c r="A792" s="3"/>
      <c r="B792" s="116"/>
      <c r="C792" s="116"/>
      <c r="D792" s="116"/>
      <c r="E792" s="116"/>
      <c r="F792" s="116"/>
      <c r="G792" s="118"/>
      <c r="H792" s="119"/>
      <c r="I792" s="119"/>
      <c r="J792" s="119"/>
      <c r="K792" s="116"/>
      <c r="L792" s="116"/>
      <c r="M792" s="116"/>
      <c r="N792" s="116"/>
      <c r="O792" s="116"/>
      <c r="P792" s="118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spans="1:26" ht="17.25" customHeight="1">
      <c r="A793" s="3"/>
      <c r="B793" s="116"/>
      <c r="C793" s="116"/>
      <c r="D793" s="116"/>
      <c r="E793" s="116"/>
      <c r="F793" s="116"/>
      <c r="G793" s="118"/>
      <c r="H793" s="119"/>
      <c r="I793" s="119"/>
      <c r="J793" s="119"/>
      <c r="K793" s="116"/>
      <c r="L793" s="116"/>
      <c r="M793" s="116"/>
      <c r="N793" s="116"/>
      <c r="O793" s="116"/>
      <c r="P793" s="118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spans="1:26" ht="17.25" customHeight="1">
      <c r="A794" s="3"/>
      <c r="B794" s="116"/>
      <c r="C794" s="116"/>
      <c r="D794" s="116"/>
      <c r="E794" s="116"/>
      <c r="F794" s="116"/>
      <c r="G794" s="118"/>
      <c r="H794" s="119"/>
      <c r="I794" s="119"/>
      <c r="J794" s="119"/>
      <c r="K794" s="116"/>
      <c r="L794" s="116"/>
      <c r="M794" s="116"/>
      <c r="N794" s="116"/>
      <c r="O794" s="116"/>
      <c r="P794" s="118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spans="1:26" ht="17.25" customHeight="1">
      <c r="A795" s="3"/>
      <c r="B795" s="116"/>
      <c r="C795" s="116"/>
      <c r="D795" s="116"/>
      <c r="E795" s="116"/>
      <c r="F795" s="116"/>
      <c r="G795" s="118"/>
      <c r="H795" s="119"/>
      <c r="I795" s="119"/>
      <c r="J795" s="119"/>
      <c r="K795" s="116"/>
      <c r="L795" s="116"/>
      <c r="M795" s="116"/>
      <c r="N795" s="116"/>
      <c r="O795" s="116"/>
      <c r="P795" s="118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spans="1:26" ht="17.25" customHeight="1">
      <c r="A796" s="3"/>
      <c r="B796" s="116"/>
      <c r="C796" s="116"/>
      <c r="D796" s="116"/>
      <c r="E796" s="116"/>
      <c r="F796" s="116"/>
      <c r="G796" s="118"/>
      <c r="H796" s="119"/>
      <c r="I796" s="119"/>
      <c r="J796" s="119"/>
      <c r="K796" s="116"/>
      <c r="L796" s="116"/>
      <c r="M796" s="116"/>
      <c r="N796" s="116"/>
      <c r="O796" s="116"/>
      <c r="P796" s="118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spans="1:26" ht="17.25" customHeight="1">
      <c r="A797" s="3"/>
      <c r="B797" s="116"/>
      <c r="C797" s="116"/>
      <c r="D797" s="116"/>
      <c r="E797" s="116"/>
      <c r="F797" s="116"/>
      <c r="G797" s="118"/>
      <c r="H797" s="119"/>
      <c r="I797" s="119"/>
      <c r="J797" s="119"/>
      <c r="K797" s="116"/>
      <c r="L797" s="116"/>
      <c r="M797" s="116"/>
      <c r="N797" s="116"/>
      <c r="O797" s="116"/>
      <c r="P797" s="118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spans="1:26" ht="17.25" customHeight="1">
      <c r="A798" s="3"/>
      <c r="B798" s="116"/>
      <c r="C798" s="116"/>
      <c r="D798" s="116"/>
      <c r="E798" s="116"/>
      <c r="F798" s="116"/>
      <c r="G798" s="118"/>
      <c r="H798" s="119"/>
      <c r="I798" s="119"/>
      <c r="J798" s="119"/>
      <c r="K798" s="116"/>
      <c r="L798" s="116"/>
      <c r="M798" s="116"/>
      <c r="N798" s="116"/>
      <c r="O798" s="116"/>
      <c r="P798" s="118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spans="1:26" ht="17.25" customHeight="1">
      <c r="A799" s="3"/>
      <c r="B799" s="116"/>
      <c r="C799" s="116"/>
      <c r="D799" s="116"/>
      <c r="E799" s="116"/>
      <c r="F799" s="116"/>
      <c r="G799" s="118"/>
      <c r="H799" s="119"/>
      <c r="I799" s="119"/>
      <c r="J799" s="119"/>
      <c r="K799" s="116"/>
      <c r="L799" s="116"/>
      <c r="M799" s="116"/>
      <c r="N799" s="116"/>
      <c r="O799" s="116"/>
      <c r="P799" s="118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spans="1:26" ht="17.25" customHeight="1">
      <c r="A800" s="3"/>
      <c r="B800" s="116"/>
      <c r="C800" s="116"/>
      <c r="D800" s="116"/>
      <c r="E800" s="116"/>
      <c r="F800" s="116"/>
      <c r="G800" s="118"/>
      <c r="H800" s="119"/>
      <c r="I800" s="119"/>
      <c r="J800" s="119"/>
      <c r="K800" s="116"/>
      <c r="L800" s="116"/>
      <c r="M800" s="116"/>
      <c r="N800" s="116"/>
      <c r="O800" s="116"/>
      <c r="P800" s="118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spans="1:26" ht="17.25" customHeight="1">
      <c r="A801" s="3"/>
      <c r="B801" s="116"/>
      <c r="C801" s="116"/>
      <c r="D801" s="116"/>
      <c r="E801" s="116"/>
      <c r="F801" s="116"/>
      <c r="G801" s="118"/>
      <c r="H801" s="119"/>
      <c r="I801" s="119"/>
      <c r="J801" s="119"/>
      <c r="K801" s="116"/>
      <c r="L801" s="116"/>
      <c r="M801" s="116"/>
      <c r="N801" s="116"/>
      <c r="O801" s="116"/>
      <c r="P801" s="118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spans="1:26" ht="17.25" customHeight="1">
      <c r="A802" s="3"/>
      <c r="B802" s="116"/>
      <c r="C802" s="116"/>
      <c r="D802" s="116"/>
      <c r="E802" s="116"/>
      <c r="F802" s="116"/>
      <c r="G802" s="118"/>
      <c r="H802" s="119"/>
      <c r="I802" s="119"/>
      <c r="J802" s="119"/>
      <c r="K802" s="116"/>
      <c r="L802" s="116"/>
      <c r="M802" s="116"/>
      <c r="N802" s="116"/>
      <c r="O802" s="116"/>
      <c r="P802" s="118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spans="1:26" ht="17.25" customHeight="1">
      <c r="A803" s="3"/>
      <c r="B803" s="116"/>
      <c r="C803" s="116"/>
      <c r="D803" s="116"/>
      <c r="E803" s="116"/>
      <c r="F803" s="116"/>
      <c r="G803" s="118"/>
      <c r="H803" s="119"/>
      <c r="I803" s="119"/>
      <c r="J803" s="119"/>
      <c r="K803" s="116"/>
      <c r="L803" s="116"/>
      <c r="M803" s="116"/>
      <c r="N803" s="116"/>
      <c r="O803" s="116"/>
      <c r="P803" s="118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spans="1:26" ht="17.25" customHeight="1">
      <c r="A804" s="3"/>
      <c r="B804" s="116"/>
      <c r="C804" s="116"/>
      <c r="D804" s="116"/>
      <c r="E804" s="116"/>
      <c r="F804" s="116"/>
      <c r="G804" s="118"/>
      <c r="H804" s="119"/>
      <c r="I804" s="119"/>
      <c r="J804" s="119"/>
      <c r="K804" s="116"/>
      <c r="L804" s="116"/>
      <c r="M804" s="116"/>
      <c r="N804" s="116"/>
      <c r="O804" s="116"/>
      <c r="P804" s="118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spans="1:26" ht="17.25" customHeight="1">
      <c r="A805" s="3"/>
      <c r="B805" s="116"/>
      <c r="C805" s="116"/>
      <c r="D805" s="116"/>
      <c r="E805" s="116"/>
      <c r="F805" s="116"/>
      <c r="G805" s="118"/>
      <c r="H805" s="119"/>
      <c r="I805" s="119"/>
      <c r="J805" s="119"/>
      <c r="K805" s="116"/>
      <c r="L805" s="116"/>
      <c r="M805" s="116"/>
      <c r="N805" s="116"/>
      <c r="O805" s="116"/>
      <c r="P805" s="118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spans="1:26" ht="17.25" customHeight="1">
      <c r="A806" s="3"/>
      <c r="B806" s="116"/>
      <c r="C806" s="116"/>
      <c r="D806" s="116"/>
      <c r="E806" s="116"/>
      <c r="F806" s="116"/>
      <c r="G806" s="118"/>
      <c r="H806" s="119"/>
      <c r="I806" s="119"/>
      <c r="J806" s="119"/>
      <c r="K806" s="116"/>
      <c r="L806" s="116"/>
      <c r="M806" s="116"/>
      <c r="N806" s="116"/>
      <c r="O806" s="116"/>
      <c r="P806" s="118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spans="1:26" ht="17.25" customHeight="1">
      <c r="A807" s="3"/>
      <c r="B807" s="116"/>
      <c r="C807" s="116"/>
      <c r="D807" s="116"/>
      <c r="E807" s="116"/>
      <c r="F807" s="116"/>
      <c r="G807" s="118"/>
      <c r="H807" s="119"/>
      <c r="I807" s="119"/>
      <c r="J807" s="119"/>
      <c r="K807" s="116"/>
      <c r="L807" s="116"/>
      <c r="M807" s="116"/>
      <c r="N807" s="116"/>
      <c r="O807" s="116"/>
      <c r="P807" s="118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spans="1:26" ht="17.25" customHeight="1">
      <c r="A808" s="3"/>
      <c r="B808" s="116"/>
      <c r="C808" s="116"/>
      <c r="D808" s="116"/>
      <c r="E808" s="116"/>
      <c r="F808" s="116"/>
      <c r="G808" s="118"/>
      <c r="H808" s="119"/>
      <c r="I808" s="119"/>
      <c r="J808" s="119"/>
      <c r="K808" s="116"/>
      <c r="L808" s="116"/>
      <c r="M808" s="116"/>
      <c r="N808" s="116"/>
      <c r="O808" s="116"/>
      <c r="P808" s="118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spans="1:26" ht="17.25" customHeight="1">
      <c r="A809" s="3"/>
      <c r="B809" s="116"/>
      <c r="C809" s="116"/>
      <c r="D809" s="116"/>
      <c r="E809" s="116"/>
      <c r="F809" s="116"/>
      <c r="G809" s="118"/>
      <c r="H809" s="119"/>
      <c r="I809" s="119"/>
      <c r="J809" s="119"/>
      <c r="K809" s="116"/>
      <c r="L809" s="116"/>
      <c r="M809" s="116"/>
      <c r="N809" s="116"/>
      <c r="O809" s="116"/>
      <c r="P809" s="118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spans="1:26" ht="17.25" customHeight="1">
      <c r="A810" s="3"/>
      <c r="B810" s="116"/>
      <c r="C810" s="116"/>
      <c r="D810" s="116"/>
      <c r="E810" s="116"/>
      <c r="F810" s="116"/>
      <c r="G810" s="118"/>
      <c r="H810" s="119"/>
      <c r="I810" s="119"/>
      <c r="J810" s="119"/>
      <c r="K810" s="116"/>
      <c r="L810" s="116"/>
      <c r="M810" s="116"/>
      <c r="N810" s="116"/>
      <c r="O810" s="116"/>
      <c r="P810" s="118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spans="1:26" ht="17.25" customHeight="1">
      <c r="A811" s="3"/>
      <c r="B811" s="116"/>
      <c r="C811" s="116"/>
      <c r="D811" s="116"/>
      <c r="E811" s="116"/>
      <c r="F811" s="116"/>
      <c r="G811" s="118"/>
      <c r="H811" s="119"/>
      <c r="I811" s="119"/>
      <c r="J811" s="119"/>
      <c r="K811" s="116"/>
      <c r="L811" s="116"/>
      <c r="M811" s="116"/>
      <c r="N811" s="116"/>
      <c r="O811" s="116"/>
      <c r="P811" s="118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spans="1:26" ht="17.25" customHeight="1">
      <c r="A812" s="3"/>
      <c r="B812" s="116"/>
      <c r="C812" s="116"/>
      <c r="D812" s="116"/>
      <c r="E812" s="116"/>
      <c r="F812" s="116"/>
      <c r="G812" s="118"/>
      <c r="H812" s="119"/>
      <c r="I812" s="119"/>
      <c r="J812" s="119"/>
      <c r="K812" s="116"/>
      <c r="L812" s="116"/>
      <c r="M812" s="116"/>
      <c r="N812" s="116"/>
      <c r="O812" s="116"/>
      <c r="P812" s="118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spans="1:26" ht="17.25" customHeight="1">
      <c r="A813" s="3"/>
      <c r="B813" s="116"/>
      <c r="C813" s="116"/>
      <c r="D813" s="116"/>
      <c r="E813" s="116"/>
      <c r="F813" s="116"/>
      <c r="G813" s="118"/>
      <c r="H813" s="119"/>
      <c r="I813" s="119"/>
      <c r="J813" s="119"/>
      <c r="K813" s="116"/>
      <c r="L813" s="116"/>
      <c r="M813" s="116"/>
      <c r="N813" s="116"/>
      <c r="O813" s="116"/>
      <c r="P813" s="118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spans="1:26" ht="17.25" customHeight="1">
      <c r="A814" s="3"/>
      <c r="B814" s="116"/>
      <c r="C814" s="116"/>
      <c r="D814" s="116"/>
      <c r="E814" s="116"/>
      <c r="F814" s="116"/>
      <c r="G814" s="118"/>
      <c r="H814" s="119"/>
      <c r="I814" s="119"/>
      <c r="J814" s="119"/>
      <c r="K814" s="116"/>
      <c r="L814" s="116"/>
      <c r="M814" s="116"/>
      <c r="N814" s="116"/>
      <c r="O814" s="116"/>
      <c r="P814" s="118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spans="1:26" ht="17.25" customHeight="1">
      <c r="A815" s="3"/>
      <c r="B815" s="116"/>
      <c r="C815" s="116"/>
      <c r="D815" s="116"/>
      <c r="E815" s="116"/>
      <c r="F815" s="116"/>
      <c r="G815" s="118"/>
      <c r="H815" s="119"/>
      <c r="I815" s="119"/>
      <c r="J815" s="119"/>
      <c r="K815" s="116"/>
      <c r="L815" s="116"/>
      <c r="M815" s="116"/>
      <c r="N815" s="116"/>
      <c r="O815" s="116"/>
      <c r="P815" s="118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spans="1:26" ht="17.25" customHeight="1">
      <c r="A816" s="3"/>
      <c r="B816" s="116"/>
      <c r="C816" s="116"/>
      <c r="D816" s="116"/>
      <c r="E816" s="116"/>
      <c r="F816" s="116"/>
      <c r="G816" s="118"/>
      <c r="H816" s="119"/>
      <c r="I816" s="119"/>
      <c r="J816" s="119"/>
      <c r="K816" s="116"/>
      <c r="L816" s="116"/>
      <c r="M816" s="116"/>
      <c r="N816" s="116"/>
      <c r="O816" s="116"/>
      <c r="P816" s="118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spans="1:26" ht="17.25" customHeight="1">
      <c r="A817" s="3"/>
      <c r="B817" s="116"/>
      <c r="C817" s="116"/>
      <c r="D817" s="116"/>
      <c r="E817" s="116"/>
      <c r="F817" s="116"/>
      <c r="G817" s="118"/>
      <c r="H817" s="119"/>
      <c r="I817" s="119"/>
      <c r="J817" s="119"/>
      <c r="K817" s="116"/>
      <c r="L817" s="116"/>
      <c r="M817" s="116"/>
      <c r="N817" s="116"/>
      <c r="O817" s="116"/>
      <c r="P817" s="118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spans="1:26" ht="17.25" customHeight="1">
      <c r="A818" s="3"/>
      <c r="B818" s="116"/>
      <c r="C818" s="116"/>
      <c r="D818" s="116"/>
      <c r="E818" s="116"/>
      <c r="F818" s="116"/>
      <c r="G818" s="118"/>
      <c r="H818" s="119"/>
      <c r="I818" s="119"/>
      <c r="J818" s="119"/>
      <c r="K818" s="116"/>
      <c r="L818" s="116"/>
      <c r="M818" s="116"/>
      <c r="N818" s="116"/>
      <c r="O818" s="116"/>
      <c r="P818" s="118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spans="1:26" ht="17.25" customHeight="1">
      <c r="A819" s="3"/>
      <c r="B819" s="116"/>
      <c r="C819" s="116"/>
      <c r="D819" s="116"/>
      <c r="E819" s="116"/>
      <c r="F819" s="116"/>
      <c r="G819" s="118"/>
      <c r="H819" s="119"/>
      <c r="I819" s="119"/>
      <c r="J819" s="119"/>
      <c r="K819" s="116"/>
      <c r="L819" s="116"/>
      <c r="M819" s="116"/>
      <c r="N819" s="116"/>
      <c r="O819" s="116"/>
      <c r="P819" s="118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spans="1:26" ht="17.25" customHeight="1">
      <c r="A820" s="3"/>
      <c r="B820" s="116"/>
      <c r="C820" s="116"/>
      <c r="D820" s="116"/>
      <c r="E820" s="116"/>
      <c r="F820" s="116"/>
      <c r="G820" s="118"/>
      <c r="H820" s="119"/>
      <c r="I820" s="119"/>
      <c r="J820" s="119"/>
      <c r="K820" s="116"/>
      <c r="L820" s="116"/>
      <c r="M820" s="116"/>
      <c r="N820" s="116"/>
      <c r="O820" s="116"/>
      <c r="P820" s="118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spans="1:26" ht="17.25" customHeight="1">
      <c r="A821" s="3"/>
      <c r="B821" s="116"/>
      <c r="C821" s="116"/>
      <c r="D821" s="116"/>
      <c r="E821" s="116"/>
      <c r="F821" s="116"/>
      <c r="G821" s="118"/>
      <c r="H821" s="119"/>
      <c r="I821" s="119"/>
      <c r="J821" s="119"/>
      <c r="K821" s="116"/>
      <c r="L821" s="116"/>
      <c r="M821" s="116"/>
      <c r="N821" s="116"/>
      <c r="O821" s="116"/>
      <c r="P821" s="118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spans="1:26" ht="17.25" customHeight="1">
      <c r="A822" s="3"/>
      <c r="B822" s="116"/>
      <c r="C822" s="116"/>
      <c r="D822" s="116"/>
      <c r="E822" s="116"/>
      <c r="F822" s="116"/>
      <c r="G822" s="118"/>
      <c r="H822" s="119"/>
      <c r="I822" s="119"/>
      <c r="J822" s="119"/>
      <c r="K822" s="116"/>
      <c r="L822" s="116"/>
      <c r="M822" s="116"/>
      <c r="N822" s="116"/>
      <c r="O822" s="116"/>
      <c r="P822" s="118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spans="1:26" ht="17.25" customHeight="1">
      <c r="A823" s="3"/>
      <c r="B823" s="116"/>
      <c r="C823" s="116"/>
      <c r="D823" s="116"/>
      <c r="E823" s="116"/>
      <c r="F823" s="116"/>
      <c r="G823" s="118"/>
      <c r="H823" s="119"/>
      <c r="I823" s="119"/>
      <c r="J823" s="119"/>
      <c r="K823" s="116"/>
      <c r="L823" s="116"/>
      <c r="M823" s="116"/>
      <c r="N823" s="116"/>
      <c r="O823" s="116"/>
      <c r="P823" s="118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spans="1:26" ht="17.25" customHeight="1">
      <c r="A824" s="3"/>
      <c r="B824" s="116"/>
      <c r="C824" s="116"/>
      <c r="D824" s="116"/>
      <c r="E824" s="116"/>
      <c r="F824" s="116"/>
      <c r="G824" s="118"/>
      <c r="H824" s="119"/>
      <c r="I824" s="119"/>
      <c r="J824" s="119"/>
      <c r="K824" s="116"/>
      <c r="L824" s="116"/>
      <c r="M824" s="116"/>
      <c r="N824" s="116"/>
      <c r="O824" s="116"/>
      <c r="P824" s="118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spans="1:26" ht="17.25" customHeight="1">
      <c r="A825" s="3"/>
      <c r="B825" s="116"/>
      <c r="C825" s="116"/>
      <c r="D825" s="116"/>
      <c r="E825" s="116"/>
      <c r="F825" s="116"/>
      <c r="G825" s="118"/>
      <c r="H825" s="119"/>
      <c r="I825" s="119"/>
      <c r="J825" s="119"/>
      <c r="K825" s="116"/>
      <c r="L825" s="116"/>
      <c r="M825" s="116"/>
      <c r="N825" s="116"/>
      <c r="O825" s="116"/>
      <c r="P825" s="118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spans="1:26" ht="17.25" customHeight="1">
      <c r="A826" s="3"/>
      <c r="B826" s="116"/>
      <c r="C826" s="116"/>
      <c r="D826" s="116"/>
      <c r="E826" s="116"/>
      <c r="F826" s="116"/>
      <c r="G826" s="118"/>
      <c r="H826" s="119"/>
      <c r="I826" s="119"/>
      <c r="J826" s="119"/>
      <c r="K826" s="116"/>
      <c r="L826" s="116"/>
      <c r="M826" s="116"/>
      <c r="N826" s="116"/>
      <c r="O826" s="116"/>
      <c r="P826" s="118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spans="1:26" ht="17.25" customHeight="1">
      <c r="A827" s="3"/>
      <c r="B827" s="116"/>
      <c r="C827" s="116"/>
      <c r="D827" s="116"/>
      <c r="E827" s="116"/>
      <c r="F827" s="116"/>
      <c r="G827" s="118"/>
      <c r="H827" s="119"/>
      <c r="I827" s="119"/>
      <c r="J827" s="119"/>
      <c r="K827" s="116"/>
      <c r="L827" s="116"/>
      <c r="M827" s="116"/>
      <c r="N827" s="116"/>
      <c r="O827" s="116"/>
      <c r="P827" s="118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spans="1:26" ht="17.25" customHeight="1">
      <c r="A828" s="3"/>
      <c r="B828" s="116"/>
      <c r="C828" s="116"/>
      <c r="D828" s="116"/>
      <c r="E828" s="116"/>
      <c r="F828" s="116"/>
      <c r="G828" s="118"/>
      <c r="H828" s="119"/>
      <c r="I828" s="119"/>
      <c r="J828" s="119"/>
      <c r="K828" s="116"/>
      <c r="L828" s="116"/>
      <c r="M828" s="116"/>
      <c r="N828" s="116"/>
      <c r="O828" s="116"/>
      <c r="P828" s="118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spans="1:26" ht="17.25" customHeight="1">
      <c r="A829" s="3"/>
      <c r="B829" s="116"/>
      <c r="C829" s="116"/>
      <c r="D829" s="116"/>
      <c r="E829" s="116"/>
      <c r="F829" s="116"/>
      <c r="G829" s="118"/>
      <c r="H829" s="119"/>
      <c r="I829" s="119"/>
      <c r="J829" s="119"/>
      <c r="K829" s="116"/>
      <c r="L829" s="116"/>
      <c r="M829" s="116"/>
      <c r="N829" s="116"/>
      <c r="O829" s="116"/>
      <c r="P829" s="118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spans="1:26" ht="17.25" customHeight="1">
      <c r="A830" s="3"/>
      <c r="B830" s="116"/>
      <c r="C830" s="116"/>
      <c r="D830" s="116"/>
      <c r="E830" s="116"/>
      <c r="F830" s="116"/>
      <c r="G830" s="118"/>
      <c r="H830" s="119"/>
      <c r="I830" s="119"/>
      <c r="J830" s="119"/>
      <c r="K830" s="116"/>
      <c r="L830" s="116"/>
      <c r="M830" s="116"/>
      <c r="N830" s="116"/>
      <c r="O830" s="116"/>
      <c r="P830" s="118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spans="1:26" ht="17.25" customHeight="1">
      <c r="A831" s="3"/>
      <c r="B831" s="116"/>
      <c r="C831" s="116"/>
      <c r="D831" s="116"/>
      <c r="E831" s="116"/>
      <c r="F831" s="116"/>
      <c r="G831" s="118"/>
      <c r="H831" s="119"/>
      <c r="I831" s="119"/>
      <c r="J831" s="119"/>
      <c r="K831" s="116"/>
      <c r="L831" s="116"/>
      <c r="M831" s="116"/>
      <c r="N831" s="116"/>
      <c r="O831" s="116"/>
      <c r="P831" s="118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spans="1:26" ht="17.25" customHeight="1">
      <c r="A832" s="3"/>
      <c r="B832" s="116"/>
      <c r="C832" s="116"/>
      <c r="D832" s="116"/>
      <c r="E832" s="116"/>
      <c r="F832" s="116"/>
      <c r="G832" s="118"/>
      <c r="H832" s="119"/>
      <c r="I832" s="119"/>
      <c r="J832" s="119"/>
      <c r="K832" s="116"/>
      <c r="L832" s="116"/>
      <c r="M832" s="116"/>
      <c r="N832" s="116"/>
      <c r="O832" s="116"/>
      <c r="P832" s="118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spans="1:26" ht="17.25" customHeight="1">
      <c r="A833" s="3"/>
      <c r="B833" s="116"/>
      <c r="C833" s="116"/>
      <c r="D833" s="116"/>
      <c r="E833" s="116"/>
      <c r="F833" s="116"/>
      <c r="G833" s="118"/>
      <c r="H833" s="119"/>
      <c r="I833" s="119"/>
      <c r="J833" s="119"/>
      <c r="K833" s="116"/>
      <c r="L833" s="116"/>
      <c r="M833" s="116"/>
      <c r="N833" s="116"/>
      <c r="O833" s="116"/>
      <c r="P833" s="118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spans="1:26" ht="17.25" customHeight="1">
      <c r="A834" s="3"/>
      <c r="B834" s="116"/>
      <c r="C834" s="116"/>
      <c r="D834" s="116"/>
      <c r="E834" s="116"/>
      <c r="F834" s="116"/>
      <c r="G834" s="118"/>
      <c r="H834" s="119"/>
      <c r="I834" s="119"/>
      <c r="J834" s="119"/>
      <c r="K834" s="116"/>
      <c r="L834" s="116"/>
      <c r="M834" s="116"/>
      <c r="N834" s="116"/>
      <c r="O834" s="116"/>
      <c r="P834" s="118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spans="1:26" ht="17.25" customHeight="1">
      <c r="A835" s="3"/>
      <c r="B835" s="116"/>
      <c r="C835" s="116"/>
      <c r="D835" s="116"/>
      <c r="E835" s="116"/>
      <c r="F835" s="116"/>
      <c r="G835" s="118"/>
      <c r="H835" s="119"/>
      <c r="I835" s="119"/>
      <c r="J835" s="119"/>
      <c r="K835" s="116"/>
      <c r="L835" s="116"/>
      <c r="M835" s="116"/>
      <c r="N835" s="116"/>
      <c r="O835" s="116"/>
      <c r="P835" s="118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spans="1:26" ht="17.25" customHeight="1">
      <c r="A836" s="3"/>
      <c r="B836" s="116"/>
      <c r="C836" s="116"/>
      <c r="D836" s="116"/>
      <c r="E836" s="116"/>
      <c r="F836" s="116"/>
      <c r="G836" s="118"/>
      <c r="H836" s="119"/>
      <c r="I836" s="119"/>
      <c r="J836" s="119"/>
      <c r="K836" s="116"/>
      <c r="L836" s="116"/>
      <c r="M836" s="116"/>
      <c r="N836" s="116"/>
      <c r="O836" s="116"/>
      <c r="P836" s="118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spans="1:26" ht="17.25" customHeight="1">
      <c r="A837" s="3"/>
      <c r="B837" s="116"/>
      <c r="C837" s="116"/>
      <c r="D837" s="116"/>
      <c r="E837" s="116"/>
      <c r="F837" s="116"/>
      <c r="G837" s="118"/>
      <c r="H837" s="119"/>
      <c r="I837" s="119"/>
      <c r="J837" s="119"/>
      <c r="K837" s="116"/>
      <c r="L837" s="116"/>
      <c r="M837" s="116"/>
      <c r="N837" s="116"/>
      <c r="O837" s="116"/>
      <c r="P837" s="118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spans="1:26" ht="17.25" customHeight="1">
      <c r="A838" s="3"/>
      <c r="B838" s="116"/>
      <c r="C838" s="116"/>
      <c r="D838" s="116"/>
      <c r="E838" s="116"/>
      <c r="F838" s="116"/>
      <c r="G838" s="118"/>
      <c r="H838" s="119"/>
      <c r="I838" s="119"/>
      <c r="J838" s="119"/>
      <c r="K838" s="116"/>
      <c r="L838" s="116"/>
      <c r="M838" s="116"/>
      <c r="N838" s="116"/>
      <c r="O838" s="116"/>
      <c r="P838" s="118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spans="1:26" ht="17.25" customHeight="1">
      <c r="A839" s="3"/>
      <c r="B839" s="116"/>
      <c r="C839" s="116"/>
      <c r="D839" s="116"/>
      <c r="E839" s="116"/>
      <c r="F839" s="116"/>
      <c r="G839" s="118"/>
      <c r="H839" s="119"/>
      <c r="I839" s="119"/>
      <c r="J839" s="119"/>
      <c r="K839" s="116"/>
      <c r="L839" s="116"/>
      <c r="M839" s="116"/>
      <c r="N839" s="116"/>
      <c r="O839" s="116"/>
      <c r="P839" s="118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spans="1:26" ht="17.25" customHeight="1">
      <c r="A840" s="3"/>
      <c r="B840" s="116"/>
      <c r="C840" s="116"/>
      <c r="D840" s="116"/>
      <c r="E840" s="116"/>
      <c r="F840" s="116"/>
      <c r="G840" s="118"/>
      <c r="H840" s="119"/>
      <c r="I840" s="119"/>
      <c r="J840" s="119"/>
      <c r="K840" s="116"/>
      <c r="L840" s="116"/>
      <c r="M840" s="116"/>
      <c r="N840" s="116"/>
      <c r="O840" s="116"/>
      <c r="P840" s="118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spans="1:26" ht="17.25" customHeight="1">
      <c r="A841" s="3"/>
      <c r="B841" s="116"/>
      <c r="C841" s="116"/>
      <c r="D841" s="116"/>
      <c r="E841" s="116"/>
      <c r="F841" s="116"/>
      <c r="G841" s="118"/>
      <c r="H841" s="119"/>
      <c r="I841" s="119"/>
      <c r="J841" s="119"/>
      <c r="K841" s="116"/>
      <c r="L841" s="116"/>
      <c r="M841" s="116"/>
      <c r="N841" s="116"/>
      <c r="O841" s="116"/>
      <c r="P841" s="118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spans="1:26" ht="17.25" customHeight="1">
      <c r="A842" s="3"/>
      <c r="B842" s="116"/>
      <c r="C842" s="116"/>
      <c r="D842" s="116"/>
      <c r="E842" s="116"/>
      <c r="F842" s="116"/>
      <c r="G842" s="118"/>
      <c r="H842" s="119"/>
      <c r="I842" s="119"/>
      <c r="J842" s="119"/>
      <c r="K842" s="116"/>
      <c r="L842" s="116"/>
      <c r="M842" s="116"/>
      <c r="N842" s="116"/>
      <c r="O842" s="116"/>
      <c r="P842" s="118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spans="1:26" ht="17.25" customHeight="1">
      <c r="A843" s="3"/>
      <c r="B843" s="116"/>
      <c r="C843" s="116"/>
      <c r="D843" s="116"/>
      <c r="E843" s="116"/>
      <c r="F843" s="116"/>
      <c r="G843" s="118"/>
      <c r="H843" s="119"/>
      <c r="I843" s="119"/>
      <c r="J843" s="119"/>
      <c r="K843" s="116"/>
      <c r="L843" s="116"/>
      <c r="M843" s="116"/>
      <c r="N843" s="116"/>
      <c r="O843" s="116"/>
      <c r="P843" s="118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spans="1:26" ht="17.25" customHeight="1">
      <c r="A844" s="3"/>
      <c r="B844" s="116"/>
      <c r="C844" s="116"/>
      <c r="D844" s="116"/>
      <c r="E844" s="116"/>
      <c r="F844" s="116"/>
      <c r="G844" s="118"/>
      <c r="H844" s="119"/>
      <c r="I844" s="119"/>
      <c r="J844" s="119"/>
      <c r="K844" s="116"/>
      <c r="L844" s="116"/>
      <c r="M844" s="116"/>
      <c r="N844" s="116"/>
      <c r="O844" s="116"/>
      <c r="P844" s="118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spans="1:26" ht="17.25" customHeight="1">
      <c r="A845" s="3"/>
      <c r="B845" s="116"/>
      <c r="C845" s="116"/>
      <c r="D845" s="116"/>
      <c r="E845" s="116"/>
      <c r="F845" s="116"/>
      <c r="G845" s="118"/>
      <c r="H845" s="119"/>
      <c r="I845" s="119"/>
      <c r="J845" s="119"/>
      <c r="K845" s="116"/>
      <c r="L845" s="116"/>
      <c r="M845" s="116"/>
      <c r="N845" s="116"/>
      <c r="O845" s="116"/>
      <c r="P845" s="118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spans="1:26" ht="17.25" customHeight="1">
      <c r="A846" s="3"/>
      <c r="B846" s="116"/>
      <c r="C846" s="116"/>
      <c r="D846" s="116"/>
      <c r="E846" s="116"/>
      <c r="F846" s="116"/>
      <c r="G846" s="118"/>
      <c r="H846" s="119"/>
      <c r="I846" s="119"/>
      <c r="J846" s="119"/>
      <c r="K846" s="116"/>
      <c r="L846" s="116"/>
      <c r="M846" s="116"/>
      <c r="N846" s="116"/>
      <c r="O846" s="116"/>
      <c r="P846" s="118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spans="1:26" ht="17.25" customHeight="1">
      <c r="A847" s="3"/>
      <c r="B847" s="116"/>
      <c r="C847" s="116"/>
      <c r="D847" s="116"/>
      <c r="E847" s="116"/>
      <c r="F847" s="116"/>
      <c r="G847" s="118"/>
      <c r="H847" s="119"/>
      <c r="I847" s="119"/>
      <c r="J847" s="119"/>
      <c r="K847" s="116"/>
      <c r="L847" s="116"/>
      <c r="M847" s="116"/>
      <c r="N847" s="116"/>
      <c r="O847" s="116"/>
      <c r="P847" s="118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spans="1:26" ht="17.25" customHeight="1">
      <c r="A848" s="3"/>
      <c r="B848" s="116"/>
      <c r="C848" s="116"/>
      <c r="D848" s="116"/>
      <c r="E848" s="116"/>
      <c r="F848" s="116"/>
      <c r="G848" s="118"/>
      <c r="H848" s="119"/>
      <c r="I848" s="119"/>
      <c r="J848" s="119"/>
      <c r="K848" s="116"/>
      <c r="L848" s="116"/>
      <c r="M848" s="116"/>
      <c r="N848" s="116"/>
      <c r="O848" s="116"/>
      <c r="P848" s="118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spans="1:26" ht="17.25" customHeight="1">
      <c r="A849" s="3"/>
      <c r="B849" s="116"/>
      <c r="C849" s="116"/>
      <c r="D849" s="116"/>
      <c r="E849" s="116"/>
      <c r="F849" s="116"/>
      <c r="G849" s="118"/>
      <c r="H849" s="119"/>
      <c r="I849" s="119"/>
      <c r="J849" s="119"/>
      <c r="K849" s="116"/>
      <c r="L849" s="116"/>
      <c r="M849" s="116"/>
      <c r="N849" s="116"/>
      <c r="O849" s="116"/>
      <c r="P849" s="118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spans="1:26" ht="17.25" customHeight="1">
      <c r="A850" s="3"/>
      <c r="B850" s="116"/>
      <c r="C850" s="116"/>
      <c r="D850" s="116"/>
      <c r="E850" s="116"/>
      <c r="F850" s="116"/>
      <c r="G850" s="118"/>
      <c r="H850" s="119"/>
      <c r="I850" s="119"/>
      <c r="J850" s="119"/>
      <c r="K850" s="116"/>
      <c r="L850" s="116"/>
      <c r="M850" s="116"/>
      <c r="N850" s="116"/>
      <c r="O850" s="116"/>
      <c r="P850" s="118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spans="1:26" ht="17.25" customHeight="1">
      <c r="A851" s="3"/>
      <c r="B851" s="116"/>
      <c r="C851" s="116"/>
      <c r="D851" s="116"/>
      <c r="E851" s="116"/>
      <c r="F851" s="116"/>
      <c r="G851" s="118"/>
      <c r="H851" s="119"/>
      <c r="I851" s="119"/>
      <c r="J851" s="119"/>
      <c r="K851" s="116"/>
      <c r="L851" s="116"/>
      <c r="M851" s="116"/>
      <c r="N851" s="116"/>
      <c r="O851" s="116"/>
      <c r="P851" s="118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spans="1:26" ht="17.25" customHeight="1">
      <c r="A852" s="3"/>
      <c r="B852" s="116"/>
      <c r="C852" s="116"/>
      <c r="D852" s="116"/>
      <c r="E852" s="116"/>
      <c r="F852" s="116"/>
      <c r="G852" s="118"/>
      <c r="H852" s="119"/>
      <c r="I852" s="119"/>
      <c r="J852" s="119"/>
      <c r="K852" s="116"/>
      <c r="L852" s="116"/>
      <c r="M852" s="116"/>
      <c r="N852" s="116"/>
      <c r="O852" s="116"/>
      <c r="P852" s="118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spans="1:26" ht="17.25" customHeight="1">
      <c r="A853" s="3"/>
      <c r="B853" s="116"/>
      <c r="C853" s="116"/>
      <c r="D853" s="116"/>
      <c r="E853" s="116"/>
      <c r="F853" s="116"/>
      <c r="G853" s="118"/>
      <c r="H853" s="119"/>
      <c r="I853" s="119"/>
      <c r="J853" s="119"/>
      <c r="K853" s="116"/>
      <c r="L853" s="116"/>
      <c r="M853" s="116"/>
      <c r="N853" s="116"/>
      <c r="O853" s="116"/>
      <c r="P853" s="118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spans="1:26" ht="17.25" customHeight="1">
      <c r="A854" s="3"/>
      <c r="B854" s="116"/>
      <c r="C854" s="116"/>
      <c r="D854" s="116"/>
      <c r="E854" s="116"/>
      <c r="F854" s="116"/>
      <c r="G854" s="118"/>
      <c r="H854" s="119"/>
      <c r="I854" s="119"/>
      <c r="J854" s="119"/>
      <c r="K854" s="116"/>
      <c r="L854" s="116"/>
      <c r="M854" s="116"/>
      <c r="N854" s="116"/>
      <c r="O854" s="116"/>
      <c r="P854" s="118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spans="1:26" ht="17.25" customHeight="1">
      <c r="A855" s="3"/>
      <c r="B855" s="116"/>
      <c r="C855" s="116"/>
      <c r="D855" s="116"/>
      <c r="E855" s="116"/>
      <c r="F855" s="116"/>
      <c r="G855" s="118"/>
      <c r="H855" s="119"/>
      <c r="I855" s="119"/>
      <c r="J855" s="119"/>
      <c r="K855" s="116"/>
      <c r="L855" s="116"/>
      <c r="M855" s="116"/>
      <c r="N855" s="116"/>
      <c r="O855" s="116"/>
      <c r="P855" s="118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spans="1:26" ht="17.25" customHeight="1">
      <c r="A856" s="3"/>
      <c r="B856" s="116"/>
      <c r="C856" s="116"/>
      <c r="D856" s="116"/>
      <c r="E856" s="116"/>
      <c r="F856" s="116"/>
      <c r="G856" s="118"/>
      <c r="H856" s="119"/>
      <c r="I856" s="119"/>
      <c r="J856" s="119"/>
      <c r="K856" s="116"/>
      <c r="L856" s="116"/>
      <c r="M856" s="116"/>
      <c r="N856" s="116"/>
      <c r="O856" s="116"/>
      <c r="P856" s="118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spans="1:26" ht="17.25" customHeight="1">
      <c r="A857" s="3"/>
      <c r="B857" s="116"/>
      <c r="C857" s="116"/>
      <c r="D857" s="116"/>
      <c r="E857" s="116"/>
      <c r="F857" s="116"/>
      <c r="G857" s="118"/>
      <c r="H857" s="119"/>
      <c r="I857" s="119"/>
      <c r="J857" s="119"/>
      <c r="K857" s="116"/>
      <c r="L857" s="116"/>
      <c r="M857" s="116"/>
      <c r="N857" s="116"/>
      <c r="O857" s="116"/>
      <c r="P857" s="118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spans="1:26" ht="17.25" customHeight="1">
      <c r="A858" s="3"/>
      <c r="B858" s="116"/>
      <c r="C858" s="116"/>
      <c r="D858" s="116"/>
      <c r="E858" s="116"/>
      <c r="F858" s="116"/>
      <c r="G858" s="118"/>
      <c r="H858" s="119"/>
      <c r="I858" s="119"/>
      <c r="J858" s="119"/>
      <c r="K858" s="116"/>
      <c r="L858" s="116"/>
      <c r="M858" s="116"/>
      <c r="N858" s="116"/>
      <c r="O858" s="116"/>
      <c r="P858" s="118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spans="1:26" ht="17.25" customHeight="1">
      <c r="A859" s="3"/>
      <c r="B859" s="116"/>
      <c r="C859" s="116"/>
      <c r="D859" s="116"/>
      <c r="E859" s="116"/>
      <c r="F859" s="116"/>
      <c r="G859" s="118"/>
      <c r="H859" s="119"/>
      <c r="I859" s="119"/>
      <c r="J859" s="119"/>
      <c r="K859" s="116"/>
      <c r="L859" s="116"/>
      <c r="M859" s="116"/>
      <c r="N859" s="116"/>
      <c r="O859" s="116"/>
      <c r="P859" s="118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spans="1:26" ht="17.25" customHeight="1">
      <c r="A860" s="3"/>
      <c r="B860" s="116"/>
      <c r="C860" s="116"/>
      <c r="D860" s="116"/>
      <c r="E860" s="116"/>
      <c r="F860" s="116"/>
      <c r="G860" s="118"/>
      <c r="H860" s="119"/>
      <c r="I860" s="119"/>
      <c r="J860" s="119"/>
      <c r="K860" s="116"/>
      <c r="L860" s="116"/>
      <c r="M860" s="116"/>
      <c r="N860" s="116"/>
      <c r="O860" s="116"/>
      <c r="P860" s="118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spans="1:26" ht="17.25" customHeight="1">
      <c r="A861" s="3"/>
      <c r="B861" s="116"/>
      <c r="C861" s="116"/>
      <c r="D861" s="116"/>
      <c r="E861" s="116"/>
      <c r="F861" s="116"/>
      <c r="G861" s="118"/>
      <c r="H861" s="119"/>
      <c r="I861" s="119"/>
      <c r="J861" s="119"/>
      <c r="K861" s="116"/>
      <c r="L861" s="116"/>
      <c r="M861" s="116"/>
      <c r="N861" s="116"/>
      <c r="O861" s="116"/>
      <c r="P861" s="118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spans="1:26" ht="17.25" customHeight="1">
      <c r="A862" s="3"/>
      <c r="B862" s="116"/>
      <c r="C862" s="116"/>
      <c r="D862" s="116"/>
      <c r="E862" s="116"/>
      <c r="F862" s="116"/>
      <c r="G862" s="118"/>
      <c r="H862" s="119"/>
      <c r="I862" s="119"/>
      <c r="J862" s="119"/>
      <c r="K862" s="116"/>
      <c r="L862" s="116"/>
      <c r="M862" s="116"/>
      <c r="N862" s="116"/>
      <c r="O862" s="116"/>
      <c r="P862" s="118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spans="1:26" ht="17.25" customHeight="1">
      <c r="A863" s="3"/>
      <c r="B863" s="116"/>
      <c r="C863" s="116"/>
      <c r="D863" s="116"/>
      <c r="E863" s="116"/>
      <c r="F863" s="116"/>
      <c r="G863" s="118"/>
      <c r="H863" s="119"/>
      <c r="I863" s="119"/>
      <c r="J863" s="119"/>
      <c r="K863" s="116"/>
      <c r="L863" s="116"/>
      <c r="M863" s="116"/>
      <c r="N863" s="116"/>
      <c r="O863" s="116"/>
      <c r="P863" s="118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spans="1:26" ht="17.25" customHeight="1">
      <c r="A864" s="3"/>
      <c r="B864" s="116"/>
      <c r="C864" s="116"/>
      <c r="D864" s="116"/>
      <c r="E864" s="116"/>
      <c r="F864" s="116"/>
      <c r="G864" s="118"/>
      <c r="H864" s="119"/>
      <c r="I864" s="119"/>
      <c r="J864" s="119"/>
      <c r="K864" s="116"/>
      <c r="L864" s="116"/>
      <c r="M864" s="116"/>
      <c r="N864" s="116"/>
      <c r="O864" s="116"/>
      <c r="P864" s="118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spans="1:26" ht="17.25" customHeight="1">
      <c r="A865" s="3"/>
      <c r="B865" s="116"/>
      <c r="C865" s="116"/>
      <c r="D865" s="116"/>
      <c r="E865" s="116"/>
      <c r="F865" s="116"/>
      <c r="G865" s="118"/>
      <c r="H865" s="119"/>
      <c r="I865" s="119"/>
      <c r="J865" s="119"/>
      <c r="K865" s="116"/>
      <c r="L865" s="116"/>
      <c r="M865" s="116"/>
      <c r="N865" s="116"/>
      <c r="O865" s="116"/>
      <c r="P865" s="118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spans="1:26" ht="17.25" customHeight="1">
      <c r="A866" s="3"/>
      <c r="B866" s="116"/>
      <c r="C866" s="116"/>
      <c r="D866" s="116"/>
      <c r="E866" s="116"/>
      <c r="F866" s="116"/>
      <c r="G866" s="118"/>
      <c r="H866" s="119"/>
      <c r="I866" s="119"/>
      <c r="J866" s="119"/>
      <c r="K866" s="116"/>
      <c r="L866" s="116"/>
      <c r="M866" s="116"/>
      <c r="N866" s="116"/>
      <c r="O866" s="116"/>
      <c r="P866" s="118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spans="1:26" ht="17.25" customHeight="1">
      <c r="A867" s="3"/>
      <c r="B867" s="116"/>
      <c r="C867" s="116"/>
      <c r="D867" s="116"/>
      <c r="E867" s="116"/>
      <c r="F867" s="116"/>
      <c r="G867" s="118"/>
      <c r="H867" s="119"/>
      <c r="I867" s="119"/>
      <c r="J867" s="119"/>
      <c r="K867" s="116"/>
      <c r="L867" s="116"/>
      <c r="M867" s="116"/>
      <c r="N867" s="116"/>
      <c r="O867" s="116"/>
      <c r="P867" s="118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spans="1:26" ht="17.25" customHeight="1">
      <c r="A868" s="3"/>
      <c r="B868" s="116"/>
      <c r="C868" s="116"/>
      <c r="D868" s="116"/>
      <c r="E868" s="116"/>
      <c r="F868" s="116"/>
      <c r="G868" s="118"/>
      <c r="H868" s="119"/>
      <c r="I868" s="119"/>
      <c r="J868" s="119"/>
      <c r="K868" s="116"/>
      <c r="L868" s="116"/>
      <c r="M868" s="116"/>
      <c r="N868" s="116"/>
      <c r="O868" s="116"/>
      <c r="P868" s="118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spans="1:26" ht="17.25" customHeight="1">
      <c r="A869" s="3"/>
      <c r="B869" s="116"/>
      <c r="C869" s="116"/>
      <c r="D869" s="116"/>
      <c r="E869" s="116"/>
      <c r="F869" s="116"/>
      <c r="G869" s="118"/>
      <c r="H869" s="119"/>
      <c r="I869" s="119"/>
      <c r="J869" s="119"/>
      <c r="K869" s="116"/>
      <c r="L869" s="116"/>
      <c r="M869" s="116"/>
      <c r="N869" s="116"/>
      <c r="O869" s="116"/>
      <c r="P869" s="118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spans="1:26" ht="17.25" customHeight="1">
      <c r="A870" s="3"/>
      <c r="B870" s="116"/>
      <c r="C870" s="116"/>
      <c r="D870" s="116"/>
      <c r="E870" s="116"/>
      <c r="F870" s="116"/>
      <c r="G870" s="118"/>
      <c r="H870" s="119"/>
      <c r="I870" s="119"/>
      <c r="J870" s="119"/>
      <c r="K870" s="116"/>
      <c r="L870" s="116"/>
      <c r="M870" s="116"/>
      <c r="N870" s="116"/>
      <c r="O870" s="116"/>
      <c r="P870" s="118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spans="1:26" ht="17.25" customHeight="1">
      <c r="A871" s="3"/>
      <c r="B871" s="116"/>
      <c r="C871" s="116"/>
      <c r="D871" s="116"/>
      <c r="E871" s="116"/>
      <c r="F871" s="116"/>
      <c r="G871" s="118"/>
      <c r="H871" s="119"/>
      <c r="I871" s="119"/>
      <c r="J871" s="119"/>
      <c r="K871" s="116"/>
      <c r="L871" s="116"/>
      <c r="M871" s="116"/>
      <c r="N871" s="116"/>
      <c r="O871" s="116"/>
      <c r="P871" s="118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spans="1:26" ht="17.25" customHeight="1">
      <c r="A872" s="3"/>
      <c r="B872" s="116"/>
      <c r="C872" s="116"/>
      <c r="D872" s="116"/>
      <c r="E872" s="116"/>
      <c r="F872" s="116"/>
      <c r="G872" s="118"/>
      <c r="H872" s="119"/>
      <c r="I872" s="119"/>
      <c r="J872" s="119"/>
      <c r="K872" s="116"/>
      <c r="L872" s="116"/>
      <c r="M872" s="116"/>
      <c r="N872" s="116"/>
      <c r="O872" s="116"/>
      <c r="P872" s="118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spans="1:26" ht="17.25" customHeight="1">
      <c r="A873" s="3"/>
      <c r="B873" s="116"/>
      <c r="C873" s="116"/>
      <c r="D873" s="116"/>
      <c r="E873" s="116"/>
      <c r="F873" s="116"/>
      <c r="G873" s="118"/>
      <c r="H873" s="119"/>
      <c r="I873" s="119"/>
      <c r="J873" s="119"/>
      <c r="K873" s="116"/>
      <c r="L873" s="116"/>
      <c r="M873" s="116"/>
      <c r="N873" s="116"/>
      <c r="O873" s="116"/>
      <c r="P873" s="118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spans="1:26" ht="17.25" customHeight="1">
      <c r="A874" s="3"/>
      <c r="B874" s="116"/>
      <c r="C874" s="116"/>
      <c r="D874" s="116"/>
      <c r="E874" s="116"/>
      <c r="F874" s="116"/>
      <c r="G874" s="118"/>
      <c r="H874" s="119"/>
      <c r="I874" s="119"/>
      <c r="J874" s="119"/>
      <c r="K874" s="116"/>
      <c r="L874" s="116"/>
      <c r="M874" s="116"/>
      <c r="N874" s="116"/>
      <c r="O874" s="116"/>
      <c r="P874" s="118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spans="1:26" ht="17.25" customHeight="1">
      <c r="A875" s="3"/>
      <c r="B875" s="116"/>
      <c r="C875" s="116"/>
      <c r="D875" s="116"/>
      <c r="E875" s="116"/>
      <c r="F875" s="116"/>
      <c r="G875" s="118"/>
      <c r="H875" s="119"/>
      <c r="I875" s="119"/>
      <c r="J875" s="119"/>
      <c r="K875" s="116"/>
      <c r="L875" s="116"/>
      <c r="M875" s="116"/>
      <c r="N875" s="116"/>
      <c r="O875" s="116"/>
      <c r="P875" s="118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spans="1:26" ht="17.25" customHeight="1">
      <c r="A876" s="3"/>
      <c r="B876" s="116"/>
      <c r="C876" s="116"/>
      <c r="D876" s="116"/>
      <c r="E876" s="116"/>
      <c r="F876" s="116"/>
      <c r="G876" s="118"/>
      <c r="H876" s="119"/>
      <c r="I876" s="119"/>
      <c r="J876" s="119"/>
      <c r="K876" s="116"/>
      <c r="L876" s="116"/>
      <c r="M876" s="116"/>
      <c r="N876" s="116"/>
      <c r="O876" s="116"/>
      <c r="P876" s="118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spans="1:26" ht="17.25" customHeight="1">
      <c r="A877" s="3"/>
      <c r="B877" s="116"/>
      <c r="C877" s="116"/>
      <c r="D877" s="116"/>
      <c r="E877" s="116"/>
      <c r="F877" s="116"/>
      <c r="G877" s="118"/>
      <c r="H877" s="119"/>
      <c r="I877" s="119"/>
      <c r="J877" s="119"/>
      <c r="K877" s="116"/>
      <c r="L877" s="116"/>
      <c r="M877" s="116"/>
      <c r="N877" s="116"/>
      <c r="O877" s="116"/>
      <c r="P877" s="118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spans="1:26" ht="17.25" customHeight="1">
      <c r="A878" s="3"/>
      <c r="B878" s="116"/>
      <c r="C878" s="116"/>
      <c r="D878" s="116"/>
      <c r="E878" s="116"/>
      <c r="F878" s="116"/>
      <c r="G878" s="118"/>
      <c r="H878" s="119"/>
      <c r="I878" s="119"/>
      <c r="J878" s="119"/>
      <c r="K878" s="116"/>
      <c r="L878" s="116"/>
      <c r="M878" s="116"/>
      <c r="N878" s="116"/>
      <c r="O878" s="116"/>
      <c r="P878" s="118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spans="1:26" ht="17.25" customHeight="1">
      <c r="A879" s="3"/>
      <c r="B879" s="116"/>
      <c r="C879" s="116"/>
      <c r="D879" s="116"/>
      <c r="E879" s="116"/>
      <c r="F879" s="116"/>
      <c r="G879" s="118"/>
      <c r="H879" s="119"/>
      <c r="I879" s="119"/>
      <c r="J879" s="119"/>
      <c r="K879" s="116"/>
      <c r="L879" s="116"/>
      <c r="M879" s="116"/>
      <c r="N879" s="116"/>
      <c r="O879" s="116"/>
      <c r="P879" s="118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spans="1:26" ht="17.25" customHeight="1">
      <c r="A880" s="3"/>
      <c r="B880" s="116"/>
      <c r="C880" s="116"/>
      <c r="D880" s="116"/>
      <c r="E880" s="116"/>
      <c r="F880" s="116"/>
      <c r="G880" s="118"/>
      <c r="H880" s="119"/>
      <c r="I880" s="119"/>
      <c r="J880" s="119"/>
      <c r="K880" s="116"/>
      <c r="L880" s="116"/>
      <c r="M880" s="116"/>
      <c r="N880" s="116"/>
      <c r="O880" s="116"/>
      <c r="P880" s="118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spans="1:26" ht="17.25" customHeight="1">
      <c r="A881" s="3"/>
      <c r="B881" s="116"/>
      <c r="C881" s="116"/>
      <c r="D881" s="116"/>
      <c r="E881" s="116"/>
      <c r="F881" s="116"/>
      <c r="G881" s="118"/>
      <c r="H881" s="119"/>
      <c r="I881" s="119"/>
      <c r="J881" s="119"/>
      <c r="K881" s="116"/>
      <c r="L881" s="116"/>
      <c r="M881" s="116"/>
      <c r="N881" s="116"/>
      <c r="O881" s="116"/>
      <c r="P881" s="118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spans="1:26" ht="17.25" customHeight="1">
      <c r="A882" s="3"/>
      <c r="B882" s="116"/>
      <c r="C882" s="116"/>
      <c r="D882" s="116"/>
      <c r="E882" s="116"/>
      <c r="F882" s="116"/>
      <c r="G882" s="118"/>
      <c r="H882" s="119"/>
      <c r="I882" s="119"/>
      <c r="J882" s="119"/>
      <c r="K882" s="116"/>
      <c r="L882" s="116"/>
      <c r="M882" s="116"/>
      <c r="N882" s="116"/>
      <c r="O882" s="116"/>
      <c r="P882" s="118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spans="1:26" ht="17.25" customHeight="1">
      <c r="A883" s="3"/>
      <c r="B883" s="116"/>
      <c r="C883" s="116"/>
      <c r="D883" s="116"/>
      <c r="E883" s="116"/>
      <c r="F883" s="116"/>
      <c r="G883" s="118"/>
      <c r="H883" s="119"/>
      <c r="I883" s="119"/>
      <c r="J883" s="119"/>
      <c r="K883" s="116"/>
      <c r="L883" s="116"/>
      <c r="M883" s="116"/>
      <c r="N883" s="116"/>
      <c r="O883" s="116"/>
      <c r="P883" s="118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spans="1:26" ht="17.25" customHeight="1">
      <c r="A884" s="3"/>
      <c r="B884" s="116"/>
      <c r="C884" s="116"/>
      <c r="D884" s="116"/>
      <c r="E884" s="116"/>
      <c r="F884" s="116"/>
      <c r="G884" s="118"/>
      <c r="H884" s="119"/>
      <c r="I884" s="119"/>
      <c r="J884" s="119"/>
      <c r="K884" s="116"/>
      <c r="L884" s="116"/>
      <c r="M884" s="116"/>
      <c r="N884" s="116"/>
      <c r="O884" s="116"/>
      <c r="P884" s="118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spans="1:26" ht="17.25" customHeight="1">
      <c r="A885" s="3"/>
      <c r="B885" s="116"/>
      <c r="C885" s="116"/>
      <c r="D885" s="116"/>
      <c r="E885" s="116"/>
      <c r="F885" s="116"/>
      <c r="G885" s="118"/>
      <c r="H885" s="119"/>
      <c r="I885" s="119"/>
      <c r="J885" s="119"/>
      <c r="K885" s="116"/>
      <c r="L885" s="116"/>
      <c r="M885" s="116"/>
      <c r="N885" s="116"/>
      <c r="O885" s="116"/>
      <c r="P885" s="118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spans="1:26" ht="17.25" customHeight="1">
      <c r="A886" s="3"/>
      <c r="B886" s="116"/>
      <c r="C886" s="116"/>
      <c r="D886" s="116"/>
      <c r="E886" s="116"/>
      <c r="F886" s="116"/>
      <c r="G886" s="118"/>
      <c r="H886" s="119"/>
      <c r="I886" s="119"/>
      <c r="J886" s="119"/>
      <c r="K886" s="116"/>
      <c r="L886" s="116"/>
      <c r="M886" s="116"/>
      <c r="N886" s="116"/>
      <c r="O886" s="116"/>
      <c r="P886" s="118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spans="1:26" ht="17.25" customHeight="1">
      <c r="A887" s="3"/>
      <c r="B887" s="116"/>
      <c r="C887" s="116"/>
      <c r="D887" s="116"/>
      <c r="E887" s="116"/>
      <c r="F887" s="116"/>
      <c r="G887" s="118"/>
      <c r="H887" s="119"/>
      <c r="I887" s="119"/>
      <c r="J887" s="119"/>
      <c r="K887" s="116"/>
      <c r="L887" s="116"/>
      <c r="M887" s="116"/>
      <c r="N887" s="116"/>
      <c r="O887" s="116"/>
      <c r="P887" s="118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spans="1:26" ht="17.25" customHeight="1">
      <c r="A888" s="3"/>
      <c r="B888" s="116"/>
      <c r="C888" s="116"/>
      <c r="D888" s="116"/>
      <c r="E888" s="116"/>
      <c r="F888" s="116"/>
      <c r="G888" s="118"/>
      <c r="H888" s="119"/>
      <c r="I888" s="119"/>
      <c r="J888" s="119"/>
      <c r="K888" s="116"/>
      <c r="L888" s="116"/>
      <c r="M888" s="116"/>
      <c r="N888" s="116"/>
      <c r="O888" s="116"/>
      <c r="P888" s="118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spans="1:26" ht="17.25" customHeight="1">
      <c r="A889" s="3"/>
      <c r="B889" s="116"/>
      <c r="C889" s="116"/>
      <c r="D889" s="116"/>
      <c r="E889" s="116"/>
      <c r="F889" s="116"/>
      <c r="G889" s="118"/>
      <c r="H889" s="119"/>
      <c r="I889" s="119"/>
      <c r="J889" s="119"/>
      <c r="K889" s="116"/>
      <c r="L889" s="116"/>
      <c r="M889" s="116"/>
      <c r="N889" s="116"/>
      <c r="O889" s="116"/>
      <c r="P889" s="118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spans="1:26" ht="17.25" customHeight="1">
      <c r="A890" s="3"/>
      <c r="B890" s="116"/>
      <c r="C890" s="116"/>
      <c r="D890" s="116"/>
      <c r="E890" s="116"/>
      <c r="F890" s="116"/>
      <c r="G890" s="118"/>
      <c r="H890" s="119"/>
      <c r="I890" s="119"/>
      <c r="J890" s="119"/>
      <c r="K890" s="116"/>
      <c r="L890" s="116"/>
      <c r="M890" s="116"/>
      <c r="N890" s="116"/>
      <c r="O890" s="116"/>
      <c r="P890" s="118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spans="1:26" ht="17.25" customHeight="1">
      <c r="A891" s="3"/>
      <c r="B891" s="116"/>
      <c r="C891" s="116"/>
      <c r="D891" s="116"/>
      <c r="E891" s="116"/>
      <c r="F891" s="116"/>
      <c r="G891" s="118"/>
      <c r="H891" s="119"/>
      <c r="I891" s="119"/>
      <c r="J891" s="119"/>
      <c r="K891" s="116"/>
      <c r="L891" s="116"/>
      <c r="M891" s="116"/>
      <c r="N891" s="116"/>
      <c r="O891" s="116"/>
      <c r="P891" s="118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spans="1:26" ht="17.25" customHeight="1">
      <c r="A892" s="3"/>
      <c r="B892" s="116"/>
      <c r="C892" s="116"/>
      <c r="D892" s="116"/>
      <c r="E892" s="116"/>
      <c r="F892" s="116"/>
      <c r="G892" s="118"/>
      <c r="H892" s="119"/>
      <c r="I892" s="119"/>
      <c r="J892" s="119"/>
      <c r="K892" s="116"/>
      <c r="L892" s="116"/>
      <c r="M892" s="116"/>
      <c r="N892" s="116"/>
      <c r="O892" s="116"/>
      <c r="P892" s="118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spans="1:26" ht="17.25" customHeight="1">
      <c r="A893" s="3"/>
      <c r="B893" s="116"/>
      <c r="C893" s="116"/>
      <c r="D893" s="116"/>
      <c r="E893" s="116"/>
      <c r="F893" s="116"/>
      <c r="G893" s="118"/>
      <c r="H893" s="119"/>
      <c r="I893" s="119"/>
      <c r="J893" s="119"/>
      <c r="K893" s="116"/>
      <c r="L893" s="116"/>
      <c r="M893" s="116"/>
      <c r="N893" s="116"/>
      <c r="O893" s="116"/>
      <c r="P893" s="118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spans="1:26" ht="17.25" customHeight="1">
      <c r="A894" s="3"/>
      <c r="B894" s="116"/>
      <c r="C894" s="116"/>
      <c r="D894" s="116"/>
      <c r="E894" s="116"/>
      <c r="F894" s="116"/>
      <c r="G894" s="118"/>
      <c r="H894" s="119"/>
      <c r="I894" s="119"/>
      <c r="J894" s="119"/>
      <c r="K894" s="116"/>
      <c r="L894" s="116"/>
      <c r="M894" s="116"/>
      <c r="N894" s="116"/>
      <c r="O894" s="116"/>
      <c r="P894" s="118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spans="1:26" ht="17.25" customHeight="1">
      <c r="A895" s="3"/>
      <c r="B895" s="116"/>
      <c r="C895" s="116"/>
      <c r="D895" s="116"/>
      <c r="E895" s="116"/>
      <c r="F895" s="116"/>
      <c r="G895" s="118"/>
      <c r="H895" s="119"/>
      <c r="I895" s="119"/>
      <c r="J895" s="119"/>
      <c r="K895" s="116"/>
      <c r="L895" s="116"/>
      <c r="M895" s="116"/>
      <c r="N895" s="116"/>
      <c r="O895" s="116"/>
      <c r="P895" s="118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spans="1:26" ht="17.25" customHeight="1">
      <c r="A896" s="3"/>
      <c r="B896" s="116"/>
      <c r="C896" s="116"/>
      <c r="D896" s="116"/>
      <c r="E896" s="116"/>
      <c r="F896" s="116"/>
      <c r="G896" s="118"/>
      <c r="H896" s="119"/>
      <c r="I896" s="119"/>
      <c r="J896" s="119"/>
      <c r="K896" s="116"/>
      <c r="L896" s="116"/>
      <c r="M896" s="116"/>
      <c r="N896" s="116"/>
      <c r="O896" s="116"/>
      <c r="P896" s="118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spans="1:26" ht="17.25" customHeight="1">
      <c r="A897" s="3"/>
      <c r="B897" s="116"/>
      <c r="C897" s="116"/>
      <c r="D897" s="116"/>
      <c r="E897" s="116"/>
      <c r="F897" s="116"/>
      <c r="G897" s="118"/>
      <c r="H897" s="119"/>
      <c r="I897" s="119"/>
      <c r="J897" s="119"/>
      <c r="K897" s="116"/>
      <c r="L897" s="116"/>
      <c r="M897" s="116"/>
      <c r="N897" s="116"/>
      <c r="O897" s="116"/>
      <c r="P897" s="118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spans="1:26" ht="17.25" customHeight="1">
      <c r="A898" s="3"/>
      <c r="B898" s="116"/>
      <c r="C898" s="116"/>
      <c r="D898" s="116"/>
      <c r="E898" s="116"/>
      <c r="F898" s="116"/>
      <c r="G898" s="118"/>
      <c r="H898" s="119"/>
      <c r="I898" s="119"/>
      <c r="J898" s="119"/>
      <c r="K898" s="116"/>
      <c r="L898" s="116"/>
      <c r="M898" s="116"/>
      <c r="N898" s="116"/>
      <c r="O898" s="116"/>
      <c r="P898" s="118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spans="1:26" ht="17.25" customHeight="1">
      <c r="A899" s="3"/>
      <c r="B899" s="116"/>
      <c r="C899" s="116"/>
      <c r="D899" s="116"/>
      <c r="E899" s="116"/>
      <c r="F899" s="116"/>
      <c r="G899" s="118"/>
      <c r="H899" s="119"/>
      <c r="I899" s="119"/>
      <c r="J899" s="119"/>
      <c r="K899" s="116"/>
      <c r="L899" s="116"/>
      <c r="M899" s="116"/>
      <c r="N899" s="116"/>
      <c r="O899" s="116"/>
      <c r="P899" s="118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spans="1:26" ht="17.25" customHeight="1">
      <c r="A900" s="3"/>
      <c r="B900" s="116"/>
      <c r="C900" s="116"/>
      <c r="D900" s="116"/>
      <c r="E900" s="116"/>
      <c r="F900" s="116"/>
      <c r="G900" s="118"/>
      <c r="H900" s="119"/>
      <c r="I900" s="119"/>
      <c r="J900" s="119"/>
      <c r="K900" s="116"/>
      <c r="L900" s="116"/>
      <c r="M900" s="116"/>
      <c r="N900" s="116"/>
      <c r="O900" s="116"/>
      <c r="P900" s="118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spans="1:26" ht="17.25" customHeight="1">
      <c r="A901" s="3"/>
      <c r="B901" s="116"/>
      <c r="C901" s="116"/>
      <c r="D901" s="116"/>
      <c r="E901" s="116"/>
      <c r="F901" s="116"/>
      <c r="G901" s="118"/>
      <c r="H901" s="119"/>
      <c r="I901" s="119"/>
      <c r="J901" s="119"/>
      <c r="K901" s="116"/>
      <c r="L901" s="116"/>
      <c r="M901" s="116"/>
      <c r="N901" s="116"/>
      <c r="O901" s="116"/>
      <c r="P901" s="118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spans="1:26" ht="17.25" customHeight="1">
      <c r="A902" s="3"/>
      <c r="B902" s="116"/>
      <c r="C902" s="116"/>
      <c r="D902" s="116"/>
      <c r="E902" s="116"/>
      <c r="F902" s="116"/>
      <c r="G902" s="118"/>
      <c r="H902" s="119"/>
      <c r="I902" s="119"/>
      <c r="J902" s="119"/>
      <c r="K902" s="116"/>
      <c r="L902" s="116"/>
      <c r="M902" s="116"/>
      <c r="N902" s="116"/>
      <c r="O902" s="116"/>
      <c r="P902" s="118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spans="1:26" ht="17.25" customHeight="1">
      <c r="A903" s="3"/>
      <c r="B903" s="116"/>
      <c r="C903" s="116"/>
      <c r="D903" s="116"/>
      <c r="E903" s="116"/>
      <c r="F903" s="116"/>
      <c r="G903" s="118"/>
      <c r="H903" s="119"/>
      <c r="I903" s="119"/>
      <c r="J903" s="119"/>
      <c r="K903" s="116"/>
      <c r="L903" s="116"/>
      <c r="M903" s="116"/>
      <c r="N903" s="116"/>
      <c r="O903" s="116"/>
      <c r="P903" s="118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spans="1:26" ht="17.25" customHeight="1">
      <c r="A904" s="3"/>
      <c r="B904" s="116"/>
      <c r="C904" s="116"/>
      <c r="D904" s="116"/>
      <c r="E904" s="116"/>
      <c r="F904" s="116"/>
      <c r="G904" s="118"/>
      <c r="H904" s="119"/>
      <c r="I904" s="119"/>
      <c r="J904" s="119"/>
      <c r="K904" s="116"/>
      <c r="L904" s="116"/>
      <c r="M904" s="116"/>
      <c r="N904" s="116"/>
      <c r="O904" s="116"/>
      <c r="P904" s="118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spans="1:26" ht="17.25" customHeight="1">
      <c r="A905" s="3"/>
      <c r="B905" s="116"/>
      <c r="C905" s="116"/>
      <c r="D905" s="116"/>
      <c r="E905" s="116"/>
      <c r="F905" s="116"/>
      <c r="G905" s="118"/>
      <c r="H905" s="119"/>
      <c r="I905" s="119"/>
      <c r="J905" s="119"/>
      <c r="K905" s="116"/>
      <c r="L905" s="116"/>
      <c r="M905" s="116"/>
      <c r="N905" s="116"/>
      <c r="O905" s="116"/>
      <c r="P905" s="118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spans="1:26" ht="17.25" customHeight="1">
      <c r="A906" s="3"/>
      <c r="B906" s="116"/>
      <c r="C906" s="116"/>
      <c r="D906" s="116"/>
      <c r="E906" s="116"/>
      <c r="F906" s="116"/>
      <c r="G906" s="118"/>
      <c r="H906" s="119"/>
      <c r="I906" s="119"/>
      <c r="J906" s="119"/>
      <c r="K906" s="116"/>
      <c r="L906" s="116"/>
      <c r="M906" s="116"/>
      <c r="N906" s="116"/>
      <c r="O906" s="116"/>
      <c r="P906" s="118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spans="1:26" ht="17.25" customHeight="1">
      <c r="A907" s="3"/>
      <c r="B907" s="116"/>
      <c r="C907" s="116"/>
      <c r="D907" s="116"/>
      <c r="E907" s="116"/>
      <c r="F907" s="116"/>
      <c r="G907" s="118"/>
      <c r="H907" s="119"/>
      <c r="I907" s="119"/>
      <c r="J907" s="119"/>
      <c r="K907" s="116"/>
      <c r="L907" s="116"/>
      <c r="M907" s="116"/>
      <c r="N907" s="116"/>
      <c r="O907" s="116"/>
      <c r="P907" s="118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spans="1:26" ht="17.25" customHeight="1">
      <c r="A908" s="3"/>
      <c r="B908" s="116"/>
      <c r="C908" s="116"/>
      <c r="D908" s="116"/>
      <c r="E908" s="116"/>
      <c r="F908" s="116"/>
      <c r="G908" s="118"/>
      <c r="H908" s="119"/>
      <c r="I908" s="119"/>
      <c r="J908" s="119"/>
      <c r="K908" s="116"/>
      <c r="L908" s="116"/>
      <c r="M908" s="116"/>
      <c r="N908" s="116"/>
      <c r="O908" s="116"/>
      <c r="P908" s="118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spans="1:26" ht="17.25" customHeight="1">
      <c r="A909" s="3"/>
      <c r="B909" s="116"/>
      <c r="C909" s="116"/>
      <c r="D909" s="116"/>
      <c r="E909" s="116"/>
      <c r="F909" s="116"/>
      <c r="G909" s="118"/>
      <c r="H909" s="119"/>
      <c r="I909" s="119"/>
      <c r="J909" s="119"/>
      <c r="K909" s="116"/>
      <c r="L909" s="116"/>
      <c r="M909" s="116"/>
      <c r="N909" s="116"/>
      <c r="O909" s="116"/>
      <c r="P909" s="118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spans="1:26" ht="17.25" customHeight="1">
      <c r="A910" s="3"/>
      <c r="B910" s="116"/>
      <c r="C910" s="116"/>
      <c r="D910" s="116"/>
      <c r="E910" s="116"/>
      <c r="F910" s="116"/>
      <c r="G910" s="118"/>
      <c r="H910" s="119"/>
      <c r="I910" s="119"/>
      <c r="J910" s="119"/>
      <c r="K910" s="116"/>
      <c r="L910" s="116"/>
      <c r="M910" s="116"/>
      <c r="N910" s="116"/>
      <c r="O910" s="116"/>
      <c r="P910" s="118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spans="1:26" ht="17.25" customHeight="1">
      <c r="A911" s="3"/>
      <c r="B911" s="116"/>
      <c r="C911" s="116"/>
      <c r="D911" s="116"/>
      <c r="E911" s="116"/>
      <c r="F911" s="116"/>
      <c r="G911" s="118"/>
      <c r="H911" s="119"/>
      <c r="I911" s="119"/>
      <c r="J911" s="119"/>
      <c r="K911" s="116"/>
      <c r="L911" s="116"/>
      <c r="M911" s="116"/>
      <c r="N911" s="116"/>
      <c r="O911" s="116"/>
      <c r="P911" s="118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spans="1:26" ht="17.25" customHeight="1">
      <c r="A912" s="3"/>
      <c r="B912" s="116"/>
      <c r="C912" s="116"/>
      <c r="D912" s="116"/>
      <c r="E912" s="116"/>
      <c r="F912" s="116"/>
      <c r="G912" s="118"/>
      <c r="H912" s="119"/>
      <c r="I912" s="119"/>
      <c r="J912" s="119"/>
      <c r="K912" s="116"/>
      <c r="L912" s="116"/>
      <c r="M912" s="116"/>
      <c r="N912" s="116"/>
      <c r="O912" s="116"/>
      <c r="P912" s="118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spans="1:26" ht="17.25" customHeight="1">
      <c r="A913" s="3"/>
      <c r="B913" s="116"/>
      <c r="C913" s="116"/>
      <c r="D913" s="116"/>
      <c r="E913" s="116"/>
      <c r="F913" s="116"/>
      <c r="G913" s="118"/>
      <c r="H913" s="119"/>
      <c r="I913" s="119"/>
      <c r="J913" s="119"/>
      <c r="K913" s="116"/>
      <c r="L913" s="116"/>
      <c r="M913" s="116"/>
      <c r="N913" s="116"/>
      <c r="O913" s="116"/>
      <c r="P913" s="118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spans="1:26" ht="17.25" customHeight="1">
      <c r="A914" s="3"/>
      <c r="B914" s="116"/>
      <c r="C914" s="116"/>
      <c r="D914" s="116"/>
      <c r="E914" s="116"/>
      <c r="F914" s="116"/>
      <c r="G914" s="118"/>
      <c r="H914" s="119"/>
      <c r="I914" s="119"/>
      <c r="J914" s="119"/>
      <c r="K914" s="116"/>
      <c r="L914" s="116"/>
      <c r="M914" s="116"/>
      <c r="N914" s="116"/>
      <c r="O914" s="116"/>
      <c r="P914" s="118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spans="1:26" ht="17.25" customHeight="1">
      <c r="A915" s="3"/>
      <c r="B915" s="116"/>
      <c r="C915" s="116"/>
      <c r="D915" s="116"/>
      <c r="E915" s="116"/>
      <c r="F915" s="116"/>
      <c r="G915" s="118"/>
      <c r="H915" s="119"/>
      <c r="I915" s="119"/>
      <c r="J915" s="119"/>
      <c r="K915" s="116"/>
      <c r="L915" s="116"/>
      <c r="M915" s="116"/>
      <c r="N915" s="116"/>
      <c r="O915" s="116"/>
      <c r="P915" s="118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spans="1:26" ht="17.25" customHeight="1">
      <c r="A916" s="3"/>
      <c r="B916" s="116"/>
      <c r="C916" s="116"/>
      <c r="D916" s="116"/>
      <c r="E916" s="116"/>
      <c r="F916" s="116"/>
      <c r="G916" s="118"/>
      <c r="H916" s="119"/>
      <c r="I916" s="119"/>
      <c r="J916" s="119"/>
      <c r="K916" s="116"/>
      <c r="L916" s="116"/>
      <c r="M916" s="116"/>
      <c r="N916" s="116"/>
      <c r="O916" s="116"/>
      <c r="P916" s="118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spans="1:26" ht="17.25" customHeight="1">
      <c r="A917" s="3"/>
      <c r="B917" s="116"/>
      <c r="C917" s="116"/>
      <c r="D917" s="116"/>
      <c r="E917" s="116"/>
      <c r="F917" s="116"/>
      <c r="G917" s="118"/>
      <c r="H917" s="119"/>
      <c r="I917" s="119"/>
      <c r="J917" s="119"/>
      <c r="K917" s="116"/>
      <c r="L917" s="116"/>
      <c r="M917" s="116"/>
      <c r="N917" s="116"/>
      <c r="O917" s="116"/>
      <c r="P917" s="118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spans="1:26" ht="17.25" customHeight="1">
      <c r="A918" s="3"/>
      <c r="B918" s="116"/>
      <c r="C918" s="116"/>
      <c r="D918" s="116"/>
      <c r="E918" s="116"/>
      <c r="F918" s="116"/>
      <c r="G918" s="118"/>
      <c r="H918" s="119"/>
      <c r="I918" s="119"/>
      <c r="J918" s="119"/>
      <c r="K918" s="116"/>
      <c r="L918" s="116"/>
      <c r="M918" s="116"/>
      <c r="N918" s="116"/>
      <c r="O918" s="116"/>
      <c r="P918" s="118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spans="1:26" ht="17.25" customHeight="1">
      <c r="A919" s="3"/>
      <c r="B919" s="116"/>
      <c r="C919" s="116"/>
      <c r="D919" s="116"/>
      <c r="E919" s="116"/>
      <c r="F919" s="116"/>
      <c r="G919" s="118"/>
      <c r="H919" s="119"/>
      <c r="I919" s="119"/>
      <c r="J919" s="119"/>
      <c r="K919" s="116"/>
      <c r="L919" s="116"/>
      <c r="M919" s="116"/>
      <c r="N919" s="116"/>
      <c r="O919" s="116"/>
      <c r="P919" s="118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spans="1:26" ht="17.25" customHeight="1">
      <c r="A920" s="3"/>
      <c r="B920" s="116"/>
      <c r="C920" s="116"/>
      <c r="D920" s="116"/>
      <c r="E920" s="116"/>
      <c r="F920" s="116"/>
      <c r="G920" s="118"/>
      <c r="H920" s="119"/>
      <c r="I920" s="119"/>
      <c r="J920" s="119"/>
      <c r="K920" s="116"/>
      <c r="L920" s="116"/>
      <c r="M920" s="116"/>
      <c r="N920" s="116"/>
      <c r="O920" s="116"/>
      <c r="P920" s="118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spans="1:26" ht="17.25" customHeight="1">
      <c r="A921" s="3"/>
      <c r="B921" s="116"/>
      <c r="C921" s="116"/>
      <c r="D921" s="116"/>
      <c r="E921" s="116"/>
      <c r="F921" s="116"/>
      <c r="G921" s="118"/>
      <c r="H921" s="119"/>
      <c r="I921" s="119"/>
      <c r="J921" s="119"/>
      <c r="K921" s="116"/>
      <c r="L921" s="116"/>
      <c r="M921" s="116"/>
      <c r="N921" s="116"/>
      <c r="O921" s="116"/>
      <c r="P921" s="118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spans="1:26" ht="17.25" customHeight="1">
      <c r="A922" s="3"/>
      <c r="B922" s="116"/>
      <c r="C922" s="116"/>
      <c r="D922" s="116"/>
      <c r="E922" s="116"/>
      <c r="F922" s="116"/>
      <c r="G922" s="118"/>
      <c r="H922" s="119"/>
      <c r="I922" s="119"/>
      <c r="J922" s="119"/>
      <c r="K922" s="116"/>
      <c r="L922" s="116"/>
      <c r="M922" s="116"/>
      <c r="N922" s="116"/>
      <c r="O922" s="116"/>
      <c r="P922" s="118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spans="1:26" ht="17.25" customHeight="1">
      <c r="A923" s="3"/>
      <c r="B923" s="116"/>
      <c r="C923" s="116"/>
      <c r="D923" s="116"/>
      <c r="E923" s="116"/>
      <c r="F923" s="116"/>
      <c r="G923" s="118"/>
      <c r="H923" s="119"/>
      <c r="I923" s="119"/>
      <c r="J923" s="119"/>
      <c r="K923" s="116"/>
      <c r="L923" s="116"/>
      <c r="M923" s="116"/>
      <c r="N923" s="116"/>
      <c r="O923" s="116"/>
      <c r="P923" s="118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spans="1:26" ht="17.25" customHeight="1">
      <c r="A924" s="3"/>
      <c r="B924" s="116"/>
      <c r="C924" s="116"/>
      <c r="D924" s="116"/>
      <c r="E924" s="116"/>
      <c r="F924" s="116"/>
      <c r="G924" s="118"/>
      <c r="H924" s="119"/>
      <c r="I924" s="119"/>
      <c r="J924" s="119"/>
      <c r="K924" s="116"/>
      <c r="L924" s="116"/>
      <c r="M924" s="116"/>
      <c r="N924" s="116"/>
      <c r="O924" s="116"/>
      <c r="P924" s="118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spans="1:26" ht="17.25" customHeight="1">
      <c r="A925" s="3"/>
      <c r="B925" s="116"/>
      <c r="C925" s="116"/>
      <c r="D925" s="116"/>
      <c r="E925" s="116"/>
      <c r="F925" s="116"/>
      <c r="G925" s="118"/>
      <c r="H925" s="119"/>
      <c r="I925" s="119"/>
      <c r="J925" s="119"/>
      <c r="K925" s="116"/>
      <c r="L925" s="116"/>
      <c r="M925" s="116"/>
      <c r="N925" s="116"/>
      <c r="O925" s="116"/>
      <c r="P925" s="118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spans="1:26" ht="17.25" customHeight="1">
      <c r="A926" s="3"/>
      <c r="B926" s="116"/>
      <c r="C926" s="116"/>
      <c r="D926" s="116"/>
      <c r="E926" s="116"/>
      <c r="F926" s="116"/>
      <c r="G926" s="118"/>
      <c r="H926" s="119"/>
      <c r="I926" s="119"/>
      <c r="J926" s="119"/>
      <c r="K926" s="116"/>
      <c r="L926" s="116"/>
      <c r="M926" s="116"/>
      <c r="N926" s="116"/>
      <c r="O926" s="116"/>
      <c r="P926" s="118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spans="1:26" ht="17.25" customHeight="1">
      <c r="A927" s="3"/>
      <c r="B927" s="116"/>
      <c r="C927" s="116"/>
      <c r="D927" s="116"/>
      <c r="E927" s="116"/>
      <c r="F927" s="116"/>
      <c r="G927" s="118"/>
      <c r="H927" s="119"/>
      <c r="I927" s="119"/>
      <c r="J927" s="119"/>
      <c r="K927" s="116"/>
      <c r="L927" s="116"/>
      <c r="M927" s="116"/>
      <c r="N927" s="116"/>
      <c r="O927" s="116"/>
      <c r="P927" s="118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spans="1:26" ht="17.25" customHeight="1">
      <c r="A928" s="3"/>
      <c r="B928" s="116"/>
      <c r="C928" s="116"/>
      <c r="D928" s="116"/>
      <c r="E928" s="116"/>
      <c r="F928" s="116"/>
      <c r="G928" s="118"/>
      <c r="H928" s="119"/>
      <c r="I928" s="119"/>
      <c r="J928" s="119"/>
      <c r="K928" s="116"/>
      <c r="L928" s="116"/>
      <c r="M928" s="116"/>
      <c r="N928" s="116"/>
      <c r="O928" s="116"/>
      <c r="P928" s="118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spans="1:26" ht="17.25" customHeight="1">
      <c r="A929" s="3"/>
      <c r="B929" s="116"/>
      <c r="C929" s="116"/>
      <c r="D929" s="116"/>
      <c r="E929" s="116"/>
      <c r="F929" s="116"/>
      <c r="G929" s="118"/>
      <c r="H929" s="119"/>
      <c r="I929" s="119"/>
      <c r="J929" s="119"/>
      <c r="K929" s="116"/>
      <c r="L929" s="116"/>
      <c r="M929" s="116"/>
      <c r="N929" s="116"/>
      <c r="O929" s="116"/>
      <c r="P929" s="118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spans="1:26" ht="17.25" customHeight="1">
      <c r="A930" s="3"/>
      <c r="B930" s="116"/>
      <c r="C930" s="116"/>
      <c r="D930" s="116"/>
      <c r="E930" s="116"/>
      <c r="F930" s="116"/>
      <c r="G930" s="118"/>
      <c r="H930" s="119"/>
      <c r="I930" s="119"/>
      <c r="J930" s="119"/>
      <c r="K930" s="116"/>
      <c r="L930" s="116"/>
      <c r="M930" s="116"/>
      <c r="N930" s="116"/>
      <c r="O930" s="116"/>
      <c r="P930" s="118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spans="1:26" ht="17.25" customHeight="1">
      <c r="A931" s="3"/>
      <c r="B931" s="116"/>
      <c r="C931" s="116"/>
      <c r="D931" s="116"/>
      <c r="E931" s="116"/>
      <c r="F931" s="116"/>
      <c r="G931" s="118"/>
      <c r="H931" s="119"/>
      <c r="I931" s="119"/>
      <c r="J931" s="119"/>
      <c r="K931" s="116"/>
      <c r="L931" s="116"/>
      <c r="M931" s="116"/>
      <c r="N931" s="116"/>
      <c r="O931" s="116"/>
      <c r="P931" s="118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spans="1:26" ht="17.25" customHeight="1">
      <c r="A932" s="3"/>
      <c r="B932" s="116"/>
      <c r="C932" s="116"/>
      <c r="D932" s="116"/>
      <c r="E932" s="116"/>
      <c r="F932" s="116"/>
      <c r="G932" s="118"/>
      <c r="H932" s="119"/>
      <c r="I932" s="119"/>
      <c r="J932" s="119"/>
      <c r="K932" s="116"/>
      <c r="L932" s="116"/>
      <c r="M932" s="116"/>
      <c r="N932" s="116"/>
      <c r="O932" s="116"/>
      <c r="P932" s="118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spans="1:26" ht="17.25" customHeight="1">
      <c r="A933" s="3"/>
      <c r="B933" s="116"/>
      <c r="C933" s="116"/>
      <c r="D933" s="116"/>
      <c r="E933" s="116"/>
      <c r="F933" s="116"/>
      <c r="G933" s="118"/>
      <c r="H933" s="119"/>
      <c r="I933" s="119"/>
      <c r="J933" s="119"/>
      <c r="K933" s="116"/>
      <c r="L933" s="116"/>
      <c r="M933" s="116"/>
      <c r="N933" s="116"/>
      <c r="O933" s="116"/>
      <c r="P933" s="118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spans="1:26" ht="17.25" customHeight="1">
      <c r="A934" s="3"/>
      <c r="B934" s="116"/>
      <c r="C934" s="116"/>
      <c r="D934" s="116"/>
      <c r="E934" s="116"/>
      <c r="F934" s="116"/>
      <c r="G934" s="118"/>
      <c r="H934" s="119"/>
      <c r="I934" s="119"/>
      <c r="J934" s="119"/>
      <c r="K934" s="116"/>
      <c r="L934" s="116"/>
      <c r="M934" s="116"/>
      <c r="N934" s="116"/>
      <c r="O934" s="116"/>
      <c r="P934" s="118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spans="1:26" ht="17.25" customHeight="1">
      <c r="A935" s="3"/>
      <c r="B935" s="116"/>
      <c r="C935" s="116"/>
      <c r="D935" s="116"/>
      <c r="E935" s="116"/>
      <c r="F935" s="116"/>
      <c r="G935" s="118"/>
      <c r="H935" s="119"/>
      <c r="I935" s="119"/>
      <c r="J935" s="119"/>
      <c r="K935" s="116"/>
      <c r="L935" s="116"/>
      <c r="M935" s="116"/>
      <c r="N935" s="116"/>
      <c r="O935" s="116"/>
      <c r="P935" s="118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spans="1:26" ht="17.25" customHeight="1">
      <c r="A936" s="3"/>
      <c r="B936" s="116"/>
      <c r="C936" s="116"/>
      <c r="D936" s="116"/>
      <c r="E936" s="116"/>
      <c r="F936" s="116"/>
      <c r="G936" s="118"/>
      <c r="H936" s="119"/>
      <c r="I936" s="119"/>
      <c r="J936" s="119"/>
      <c r="K936" s="116"/>
      <c r="L936" s="116"/>
      <c r="M936" s="116"/>
      <c r="N936" s="116"/>
      <c r="O936" s="116"/>
      <c r="P936" s="118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spans="1:26" ht="17.25" customHeight="1">
      <c r="A937" s="3"/>
      <c r="B937" s="116"/>
      <c r="C937" s="116"/>
      <c r="D937" s="116"/>
      <c r="E937" s="116"/>
      <c r="F937" s="116"/>
      <c r="G937" s="118"/>
      <c r="H937" s="119"/>
      <c r="I937" s="119"/>
      <c r="J937" s="119"/>
      <c r="K937" s="116"/>
      <c r="L937" s="116"/>
      <c r="M937" s="116"/>
      <c r="N937" s="116"/>
      <c r="O937" s="116"/>
      <c r="P937" s="118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spans="1:26" ht="17.25" customHeight="1">
      <c r="A938" s="3"/>
      <c r="B938" s="116"/>
      <c r="C938" s="116"/>
      <c r="D938" s="116"/>
      <c r="E938" s="116"/>
      <c r="F938" s="116"/>
      <c r="G938" s="118"/>
      <c r="H938" s="119"/>
      <c r="I938" s="119"/>
      <c r="J938" s="119"/>
      <c r="K938" s="116"/>
      <c r="L938" s="116"/>
      <c r="M938" s="116"/>
      <c r="N938" s="116"/>
      <c r="O938" s="116"/>
      <c r="P938" s="118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spans="1:26" ht="17.25" customHeight="1">
      <c r="A939" s="3"/>
      <c r="B939" s="116"/>
      <c r="C939" s="116"/>
      <c r="D939" s="116"/>
      <c r="E939" s="116"/>
      <c r="F939" s="116"/>
      <c r="G939" s="118"/>
      <c r="H939" s="119"/>
      <c r="I939" s="119"/>
      <c r="J939" s="119"/>
      <c r="K939" s="116"/>
      <c r="L939" s="116"/>
      <c r="M939" s="116"/>
      <c r="N939" s="116"/>
      <c r="O939" s="116"/>
      <c r="P939" s="118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spans="1:26" ht="17.25" customHeight="1">
      <c r="A940" s="3"/>
      <c r="B940" s="116"/>
      <c r="C940" s="116"/>
      <c r="D940" s="116"/>
      <c r="E940" s="116"/>
      <c r="F940" s="116"/>
      <c r="G940" s="118"/>
      <c r="H940" s="119"/>
      <c r="I940" s="119"/>
      <c r="J940" s="119"/>
      <c r="K940" s="116"/>
      <c r="L940" s="116"/>
      <c r="M940" s="116"/>
      <c r="N940" s="116"/>
      <c r="O940" s="116"/>
      <c r="P940" s="118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spans="1:26" ht="17.25" customHeight="1">
      <c r="A941" s="3"/>
      <c r="B941" s="116"/>
      <c r="C941" s="116"/>
      <c r="D941" s="116"/>
      <c r="E941" s="116"/>
      <c r="F941" s="116"/>
      <c r="G941" s="118"/>
      <c r="H941" s="119"/>
      <c r="I941" s="119"/>
      <c r="J941" s="119"/>
      <c r="K941" s="116"/>
      <c r="L941" s="116"/>
      <c r="M941" s="116"/>
      <c r="N941" s="116"/>
      <c r="O941" s="116"/>
      <c r="P941" s="118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spans="1:26" ht="17.25" customHeight="1">
      <c r="A942" s="3"/>
      <c r="B942" s="116"/>
      <c r="C942" s="116"/>
      <c r="D942" s="116"/>
      <c r="E942" s="116"/>
      <c r="F942" s="116"/>
      <c r="G942" s="118"/>
      <c r="H942" s="119"/>
      <c r="I942" s="119"/>
      <c r="J942" s="119"/>
      <c r="K942" s="116"/>
      <c r="L942" s="116"/>
      <c r="M942" s="116"/>
      <c r="N942" s="116"/>
      <c r="O942" s="116"/>
      <c r="P942" s="118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spans="1:26" ht="17.25" customHeight="1">
      <c r="A943" s="3"/>
      <c r="B943" s="116"/>
      <c r="C943" s="116"/>
      <c r="D943" s="116"/>
      <c r="E943" s="116"/>
      <c r="F943" s="116"/>
      <c r="G943" s="118"/>
      <c r="H943" s="119"/>
      <c r="I943" s="119"/>
      <c r="J943" s="119"/>
      <c r="K943" s="116"/>
      <c r="L943" s="116"/>
      <c r="M943" s="116"/>
      <c r="N943" s="116"/>
      <c r="O943" s="116"/>
      <c r="P943" s="118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spans="1:26" ht="17.25" customHeight="1">
      <c r="A944" s="3"/>
      <c r="B944" s="116"/>
      <c r="C944" s="116"/>
      <c r="D944" s="116"/>
      <c r="E944" s="116"/>
      <c r="F944" s="116"/>
      <c r="G944" s="118"/>
      <c r="H944" s="119"/>
      <c r="I944" s="119"/>
      <c r="J944" s="119"/>
      <c r="K944" s="116"/>
      <c r="L944" s="116"/>
      <c r="M944" s="116"/>
      <c r="N944" s="116"/>
      <c r="O944" s="116"/>
      <c r="P944" s="118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spans="1:26" ht="17.25" customHeight="1">
      <c r="A945" s="3"/>
      <c r="B945" s="116"/>
      <c r="C945" s="116"/>
      <c r="D945" s="116"/>
      <c r="E945" s="116"/>
      <c r="F945" s="116"/>
      <c r="G945" s="118"/>
      <c r="H945" s="119"/>
      <c r="I945" s="119"/>
      <c r="J945" s="119"/>
      <c r="K945" s="116"/>
      <c r="L945" s="116"/>
      <c r="M945" s="116"/>
      <c r="N945" s="116"/>
      <c r="O945" s="116"/>
      <c r="P945" s="118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spans="1:26" ht="17.25" customHeight="1">
      <c r="A946" s="3"/>
      <c r="B946" s="116"/>
      <c r="C946" s="116"/>
      <c r="D946" s="116"/>
      <c r="E946" s="116"/>
      <c r="F946" s="116"/>
      <c r="G946" s="118"/>
      <c r="H946" s="119"/>
      <c r="I946" s="119"/>
      <c r="J946" s="119"/>
      <c r="K946" s="116"/>
      <c r="L946" s="116"/>
      <c r="M946" s="116"/>
      <c r="N946" s="116"/>
      <c r="O946" s="116"/>
      <c r="P946" s="118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spans="1:26" ht="17.25" customHeight="1">
      <c r="A947" s="3"/>
      <c r="B947" s="116"/>
      <c r="C947" s="116"/>
      <c r="D947" s="116"/>
      <c r="E947" s="116"/>
      <c r="F947" s="116"/>
      <c r="G947" s="118"/>
      <c r="H947" s="119"/>
      <c r="I947" s="119"/>
      <c r="J947" s="119"/>
      <c r="K947" s="116"/>
      <c r="L947" s="116"/>
      <c r="M947" s="116"/>
      <c r="N947" s="116"/>
      <c r="O947" s="116"/>
      <c r="P947" s="118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spans="1:26" ht="17.25" customHeight="1">
      <c r="A948" s="3"/>
      <c r="B948" s="116"/>
      <c r="C948" s="116"/>
      <c r="D948" s="116"/>
      <c r="E948" s="116"/>
      <c r="F948" s="116"/>
      <c r="G948" s="118"/>
      <c r="H948" s="119"/>
      <c r="I948" s="119"/>
      <c r="J948" s="119"/>
      <c r="K948" s="116"/>
      <c r="L948" s="116"/>
      <c r="M948" s="116"/>
      <c r="N948" s="116"/>
      <c r="O948" s="116"/>
      <c r="P948" s="118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spans="1:26" ht="17.25" customHeight="1">
      <c r="A949" s="3"/>
      <c r="B949" s="116"/>
      <c r="C949" s="116"/>
      <c r="D949" s="116"/>
      <c r="E949" s="116"/>
      <c r="F949" s="116"/>
      <c r="G949" s="118"/>
      <c r="H949" s="119"/>
      <c r="I949" s="119"/>
      <c r="J949" s="119"/>
      <c r="K949" s="116"/>
      <c r="L949" s="116"/>
      <c r="M949" s="116"/>
      <c r="N949" s="116"/>
      <c r="O949" s="116"/>
      <c r="P949" s="118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spans="1:26" ht="17.25" customHeight="1">
      <c r="A950" s="3"/>
      <c r="B950" s="116"/>
      <c r="C950" s="116"/>
      <c r="D950" s="116"/>
      <c r="E950" s="116"/>
      <c r="F950" s="116"/>
      <c r="G950" s="118"/>
      <c r="H950" s="119"/>
      <c r="I950" s="119"/>
      <c r="J950" s="119"/>
      <c r="K950" s="116"/>
      <c r="L950" s="116"/>
      <c r="M950" s="116"/>
      <c r="N950" s="116"/>
      <c r="O950" s="116"/>
      <c r="P950" s="118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spans="1:26" ht="17.25" customHeight="1">
      <c r="A951" s="3"/>
      <c r="B951" s="116"/>
      <c r="C951" s="116"/>
      <c r="D951" s="116"/>
      <c r="E951" s="116"/>
      <c r="F951" s="116"/>
      <c r="G951" s="118"/>
      <c r="H951" s="119"/>
      <c r="I951" s="119"/>
      <c r="J951" s="119"/>
      <c r="K951" s="116"/>
      <c r="L951" s="116"/>
      <c r="M951" s="116"/>
      <c r="N951" s="116"/>
      <c r="O951" s="116"/>
      <c r="P951" s="118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spans="1:26" ht="17.25" customHeight="1">
      <c r="A952" s="3"/>
      <c r="B952" s="116"/>
      <c r="C952" s="116"/>
      <c r="D952" s="116"/>
      <c r="E952" s="116"/>
      <c r="F952" s="116"/>
      <c r="G952" s="118"/>
      <c r="H952" s="119"/>
      <c r="I952" s="119"/>
      <c r="J952" s="119"/>
      <c r="K952" s="116"/>
      <c r="L952" s="116"/>
      <c r="M952" s="116"/>
      <c r="N952" s="116"/>
      <c r="O952" s="116"/>
      <c r="P952" s="118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spans="1:26" ht="17.25" customHeight="1">
      <c r="A953" s="3"/>
      <c r="B953" s="116"/>
      <c r="C953" s="116"/>
      <c r="D953" s="116"/>
      <c r="E953" s="116"/>
      <c r="F953" s="116"/>
      <c r="G953" s="118"/>
      <c r="H953" s="119"/>
      <c r="I953" s="119"/>
      <c r="J953" s="119"/>
      <c r="K953" s="116"/>
      <c r="L953" s="116"/>
      <c r="M953" s="116"/>
      <c r="N953" s="116"/>
      <c r="O953" s="116"/>
      <c r="P953" s="118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spans="1:26" ht="17.25" customHeight="1">
      <c r="A954" s="3"/>
      <c r="B954" s="116"/>
      <c r="C954" s="116"/>
      <c r="D954" s="116"/>
      <c r="E954" s="116"/>
      <c r="F954" s="116"/>
      <c r="G954" s="118"/>
      <c r="H954" s="119"/>
      <c r="I954" s="119"/>
      <c r="J954" s="119"/>
      <c r="K954" s="116"/>
      <c r="L954" s="116"/>
      <c r="M954" s="116"/>
      <c r="N954" s="116"/>
      <c r="O954" s="116"/>
      <c r="P954" s="118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spans="1:26" ht="17.25" customHeight="1">
      <c r="A955" s="3"/>
      <c r="B955" s="116"/>
      <c r="C955" s="116"/>
      <c r="D955" s="116"/>
      <c r="E955" s="116"/>
      <c r="F955" s="116"/>
      <c r="G955" s="118"/>
      <c r="H955" s="119"/>
      <c r="I955" s="119"/>
      <c r="J955" s="119"/>
      <c r="K955" s="116"/>
      <c r="L955" s="116"/>
      <c r="M955" s="116"/>
      <c r="N955" s="116"/>
      <c r="O955" s="116"/>
      <c r="P955" s="118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spans="1:26" ht="17.25" customHeight="1">
      <c r="A956" s="3"/>
      <c r="B956" s="116"/>
      <c r="C956" s="116"/>
      <c r="D956" s="116"/>
      <c r="E956" s="116"/>
      <c r="F956" s="116"/>
      <c r="G956" s="118"/>
      <c r="H956" s="119"/>
      <c r="I956" s="119"/>
      <c r="J956" s="119"/>
      <c r="K956" s="116"/>
      <c r="L956" s="116"/>
      <c r="M956" s="116"/>
      <c r="N956" s="116"/>
      <c r="O956" s="116"/>
      <c r="P956" s="118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spans="1:26" ht="17.25" customHeight="1">
      <c r="A957" s="3"/>
      <c r="B957" s="116"/>
      <c r="C957" s="116"/>
      <c r="D957" s="116"/>
      <c r="E957" s="116"/>
      <c r="F957" s="116"/>
      <c r="G957" s="118"/>
      <c r="H957" s="119"/>
      <c r="I957" s="119"/>
      <c r="J957" s="119"/>
      <c r="K957" s="116"/>
      <c r="L957" s="116"/>
      <c r="M957" s="116"/>
      <c r="N957" s="116"/>
      <c r="O957" s="116"/>
      <c r="P957" s="118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spans="1:26" ht="17.25" customHeight="1">
      <c r="A958" s="3"/>
      <c r="B958" s="116"/>
      <c r="C958" s="116"/>
      <c r="D958" s="116"/>
      <c r="E958" s="116"/>
      <c r="F958" s="116"/>
      <c r="G958" s="118"/>
      <c r="H958" s="119"/>
      <c r="I958" s="119"/>
      <c r="J958" s="119"/>
      <c r="K958" s="116"/>
      <c r="L958" s="116"/>
      <c r="M958" s="116"/>
      <c r="N958" s="116"/>
      <c r="O958" s="116"/>
      <c r="P958" s="118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spans="1:26" ht="17.25" customHeight="1">
      <c r="A959" s="3"/>
      <c r="B959" s="116"/>
      <c r="C959" s="116"/>
      <c r="D959" s="116"/>
      <c r="E959" s="116"/>
      <c r="F959" s="116"/>
      <c r="G959" s="118"/>
      <c r="H959" s="119"/>
      <c r="I959" s="119"/>
      <c r="J959" s="119"/>
      <c r="K959" s="116"/>
      <c r="L959" s="116"/>
      <c r="M959" s="116"/>
      <c r="N959" s="116"/>
      <c r="O959" s="116"/>
      <c r="P959" s="118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spans="1:26" ht="17.25" customHeight="1">
      <c r="A960" s="3"/>
      <c r="B960" s="116"/>
      <c r="C960" s="116"/>
      <c r="D960" s="116"/>
      <c r="E960" s="116"/>
      <c r="F960" s="116"/>
      <c r="G960" s="118"/>
      <c r="H960" s="119"/>
      <c r="I960" s="119"/>
      <c r="J960" s="119"/>
      <c r="K960" s="116"/>
      <c r="L960" s="116"/>
      <c r="M960" s="116"/>
      <c r="N960" s="116"/>
      <c r="O960" s="116"/>
      <c r="P960" s="118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spans="1:26" ht="17.25" customHeight="1">
      <c r="A961" s="3"/>
      <c r="B961" s="116"/>
      <c r="C961" s="116"/>
      <c r="D961" s="116"/>
      <c r="E961" s="116"/>
      <c r="F961" s="116"/>
      <c r="G961" s="118"/>
      <c r="H961" s="119"/>
      <c r="I961" s="119"/>
      <c r="J961" s="119"/>
      <c r="K961" s="116"/>
      <c r="L961" s="116"/>
      <c r="M961" s="116"/>
      <c r="N961" s="116"/>
      <c r="O961" s="116"/>
      <c r="P961" s="118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spans="1:26" ht="17.25" customHeight="1">
      <c r="A962" s="3"/>
      <c r="B962" s="116"/>
      <c r="C962" s="116"/>
      <c r="D962" s="116"/>
      <c r="E962" s="116"/>
      <c r="F962" s="116"/>
      <c r="G962" s="118"/>
      <c r="H962" s="119"/>
      <c r="I962" s="119"/>
      <c r="J962" s="119"/>
      <c r="K962" s="116"/>
      <c r="L962" s="116"/>
      <c r="M962" s="116"/>
      <c r="N962" s="116"/>
      <c r="O962" s="116"/>
      <c r="P962" s="118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spans="1:26" ht="17.25" customHeight="1">
      <c r="A963" s="3"/>
      <c r="B963" s="116"/>
      <c r="C963" s="116"/>
      <c r="D963" s="116"/>
      <c r="E963" s="116"/>
      <c r="F963" s="116"/>
      <c r="G963" s="118"/>
      <c r="H963" s="119"/>
      <c r="I963" s="119"/>
      <c r="J963" s="119"/>
      <c r="K963" s="116"/>
      <c r="L963" s="116"/>
      <c r="M963" s="116"/>
      <c r="N963" s="116"/>
      <c r="O963" s="116"/>
      <c r="P963" s="118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spans="1:26" ht="17.25" customHeight="1">
      <c r="A964" s="3"/>
      <c r="B964" s="116"/>
      <c r="C964" s="116"/>
      <c r="D964" s="116"/>
      <c r="E964" s="116"/>
      <c r="F964" s="116"/>
      <c r="G964" s="118"/>
      <c r="H964" s="119"/>
      <c r="I964" s="119"/>
      <c r="J964" s="119"/>
      <c r="K964" s="116"/>
      <c r="L964" s="116"/>
      <c r="M964" s="116"/>
      <c r="N964" s="116"/>
      <c r="O964" s="116"/>
      <c r="P964" s="118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spans="1:26" ht="17.25" customHeight="1">
      <c r="A965" s="3"/>
      <c r="B965" s="116"/>
      <c r="C965" s="116"/>
      <c r="D965" s="116"/>
      <c r="E965" s="116"/>
      <c r="F965" s="116"/>
      <c r="G965" s="118"/>
      <c r="H965" s="119"/>
      <c r="I965" s="119"/>
      <c r="J965" s="119"/>
      <c r="K965" s="116"/>
      <c r="L965" s="116"/>
      <c r="M965" s="116"/>
      <c r="N965" s="116"/>
      <c r="O965" s="116"/>
      <c r="P965" s="118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spans="1:26" ht="17.25" customHeight="1">
      <c r="A966" s="3"/>
      <c r="B966" s="116"/>
      <c r="C966" s="116"/>
      <c r="D966" s="116"/>
      <c r="E966" s="116"/>
      <c r="F966" s="116"/>
      <c r="G966" s="118"/>
      <c r="H966" s="119"/>
      <c r="I966" s="119"/>
      <c r="J966" s="119"/>
      <c r="K966" s="116"/>
      <c r="L966" s="116"/>
      <c r="M966" s="116"/>
      <c r="N966" s="116"/>
      <c r="O966" s="116"/>
      <c r="P966" s="118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spans="1:26" ht="17.25" customHeight="1">
      <c r="A967" s="3"/>
      <c r="B967" s="116"/>
      <c r="C967" s="116"/>
      <c r="D967" s="116"/>
      <c r="E967" s="116"/>
      <c r="F967" s="116"/>
      <c r="G967" s="118"/>
      <c r="H967" s="119"/>
      <c r="I967" s="119"/>
      <c r="J967" s="119"/>
      <c r="K967" s="116"/>
      <c r="L967" s="116"/>
      <c r="M967" s="116"/>
      <c r="N967" s="116"/>
      <c r="O967" s="116"/>
      <c r="P967" s="118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spans="1:26" ht="17.25" customHeight="1">
      <c r="A968" s="3"/>
      <c r="B968" s="116"/>
      <c r="C968" s="116"/>
      <c r="D968" s="116"/>
      <c r="E968" s="116"/>
      <c r="F968" s="116"/>
      <c r="G968" s="118"/>
      <c r="H968" s="119"/>
      <c r="I968" s="119"/>
      <c r="J968" s="119"/>
      <c r="K968" s="116"/>
      <c r="L968" s="116"/>
      <c r="M968" s="116"/>
      <c r="N968" s="116"/>
      <c r="O968" s="116"/>
      <c r="P968" s="118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spans="1:26" ht="17.25" customHeight="1">
      <c r="A969" s="3"/>
      <c r="B969" s="116"/>
      <c r="C969" s="116"/>
      <c r="D969" s="116"/>
      <c r="E969" s="116"/>
      <c r="F969" s="116"/>
      <c r="G969" s="118"/>
      <c r="H969" s="119"/>
      <c r="I969" s="119"/>
      <c r="J969" s="119"/>
      <c r="K969" s="116"/>
      <c r="L969" s="116"/>
      <c r="M969" s="116"/>
      <c r="N969" s="116"/>
      <c r="O969" s="116"/>
      <c r="P969" s="118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spans="1:26" ht="17.25" customHeight="1">
      <c r="A970" s="3"/>
      <c r="B970" s="116"/>
      <c r="C970" s="116"/>
      <c r="D970" s="116"/>
      <c r="E970" s="116"/>
      <c r="F970" s="116"/>
      <c r="G970" s="118"/>
      <c r="H970" s="119"/>
      <c r="I970" s="119"/>
      <c r="J970" s="119"/>
      <c r="K970" s="116"/>
      <c r="L970" s="116"/>
      <c r="M970" s="116"/>
      <c r="N970" s="116"/>
      <c r="O970" s="116"/>
      <c r="P970" s="118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spans="1:26" ht="17.25" customHeight="1">
      <c r="A971" s="3"/>
      <c r="B971" s="116"/>
      <c r="C971" s="116"/>
      <c r="D971" s="116"/>
      <c r="E971" s="116"/>
      <c r="F971" s="116"/>
      <c r="G971" s="118"/>
      <c r="H971" s="119"/>
      <c r="I971" s="119"/>
      <c r="J971" s="119"/>
      <c r="K971" s="116"/>
      <c r="L971" s="116"/>
      <c r="M971" s="116"/>
      <c r="N971" s="116"/>
      <c r="O971" s="116"/>
      <c r="P971" s="118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spans="1:26" ht="17.25" customHeight="1">
      <c r="A972" s="3"/>
      <c r="B972" s="116"/>
      <c r="C972" s="116"/>
      <c r="D972" s="116"/>
      <c r="E972" s="116"/>
      <c r="F972" s="116"/>
      <c r="G972" s="118"/>
      <c r="H972" s="119"/>
      <c r="I972" s="119"/>
      <c r="J972" s="119"/>
      <c r="K972" s="116"/>
      <c r="L972" s="116"/>
      <c r="M972" s="116"/>
      <c r="N972" s="116"/>
      <c r="O972" s="116"/>
      <c r="P972" s="118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spans="1:26" ht="17.25" customHeight="1">
      <c r="A973" s="3"/>
      <c r="B973" s="116"/>
      <c r="C973" s="116"/>
      <c r="D973" s="116"/>
      <c r="E973" s="116"/>
      <c r="F973" s="116"/>
      <c r="G973" s="118"/>
      <c r="H973" s="119"/>
      <c r="I973" s="119"/>
      <c r="J973" s="119"/>
      <c r="K973" s="116"/>
      <c r="L973" s="116"/>
      <c r="M973" s="116"/>
      <c r="N973" s="116"/>
      <c r="O973" s="116"/>
      <c r="P973" s="118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spans="1:26" ht="17.25" customHeight="1">
      <c r="A974" s="3"/>
      <c r="B974" s="116"/>
      <c r="C974" s="116"/>
      <c r="D974" s="116"/>
      <c r="E974" s="116"/>
      <c r="F974" s="116"/>
      <c r="G974" s="118"/>
      <c r="H974" s="119"/>
      <c r="I974" s="119"/>
      <c r="J974" s="119"/>
      <c r="K974" s="116"/>
      <c r="L974" s="116"/>
      <c r="M974" s="116"/>
      <c r="N974" s="116"/>
      <c r="O974" s="116"/>
      <c r="P974" s="118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spans="1:26" ht="17.25" customHeight="1">
      <c r="A975" s="3"/>
      <c r="B975" s="116"/>
      <c r="C975" s="116"/>
      <c r="D975" s="116"/>
      <c r="E975" s="116"/>
      <c r="F975" s="116"/>
      <c r="G975" s="118"/>
      <c r="H975" s="119"/>
      <c r="I975" s="119"/>
      <c r="J975" s="119"/>
      <c r="K975" s="116"/>
      <c r="L975" s="116"/>
      <c r="M975" s="116"/>
      <c r="N975" s="116"/>
      <c r="O975" s="116"/>
      <c r="P975" s="118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spans="1:26" ht="17.25" customHeight="1">
      <c r="A976" s="3"/>
      <c r="B976" s="116"/>
      <c r="C976" s="116"/>
      <c r="D976" s="116"/>
      <c r="E976" s="116"/>
      <c r="F976" s="116"/>
      <c r="G976" s="118"/>
      <c r="H976" s="119"/>
      <c r="I976" s="119"/>
      <c r="J976" s="119"/>
      <c r="K976" s="116"/>
      <c r="L976" s="116"/>
      <c r="M976" s="116"/>
      <c r="N976" s="116"/>
      <c r="O976" s="116"/>
      <c r="P976" s="118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spans="1:26" ht="17.25" customHeight="1">
      <c r="A977" s="3"/>
      <c r="B977" s="116"/>
      <c r="C977" s="116"/>
      <c r="D977" s="116"/>
      <c r="E977" s="116"/>
      <c r="F977" s="116"/>
      <c r="G977" s="118"/>
      <c r="H977" s="119"/>
      <c r="I977" s="119"/>
      <c r="J977" s="119"/>
      <c r="K977" s="116"/>
      <c r="L977" s="116"/>
      <c r="M977" s="116"/>
      <c r="N977" s="116"/>
      <c r="O977" s="116"/>
      <c r="P977" s="118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spans="1:26" ht="17.25" customHeight="1">
      <c r="A978" s="3"/>
      <c r="B978" s="116"/>
      <c r="C978" s="116"/>
      <c r="D978" s="116"/>
      <c r="E978" s="116"/>
      <c r="F978" s="116"/>
      <c r="G978" s="118"/>
      <c r="H978" s="119"/>
      <c r="I978" s="119"/>
      <c r="J978" s="119"/>
      <c r="K978" s="116"/>
      <c r="L978" s="116"/>
      <c r="M978" s="116"/>
      <c r="N978" s="116"/>
      <c r="O978" s="116"/>
      <c r="P978" s="118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spans="1:26" ht="17.25" customHeight="1">
      <c r="A979" s="3"/>
      <c r="B979" s="116"/>
      <c r="C979" s="116"/>
      <c r="D979" s="116"/>
      <c r="E979" s="116"/>
      <c r="F979" s="116"/>
      <c r="G979" s="118"/>
      <c r="H979" s="119"/>
      <c r="I979" s="119"/>
      <c r="J979" s="119"/>
      <c r="K979" s="116"/>
      <c r="L979" s="116"/>
      <c r="M979" s="116"/>
      <c r="N979" s="116"/>
      <c r="O979" s="116"/>
      <c r="P979" s="118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spans="1:26" ht="17.25" customHeight="1">
      <c r="A980" s="3"/>
      <c r="B980" s="116"/>
      <c r="C980" s="116"/>
      <c r="D980" s="116"/>
      <c r="E980" s="116"/>
      <c r="F980" s="116"/>
      <c r="G980" s="118"/>
      <c r="H980" s="119"/>
      <c r="I980" s="119"/>
      <c r="J980" s="119"/>
      <c r="K980" s="116"/>
      <c r="L980" s="116"/>
      <c r="M980" s="116"/>
      <c r="N980" s="116"/>
      <c r="O980" s="116"/>
      <c r="P980" s="118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spans="1:26" ht="17.25" customHeight="1">
      <c r="A981" s="3"/>
      <c r="B981" s="116"/>
      <c r="C981" s="116"/>
      <c r="D981" s="116"/>
      <c r="E981" s="116"/>
      <c r="F981" s="116"/>
      <c r="G981" s="118"/>
      <c r="H981" s="119"/>
      <c r="I981" s="119"/>
      <c r="J981" s="119"/>
      <c r="K981" s="116"/>
      <c r="L981" s="116"/>
      <c r="M981" s="116"/>
      <c r="N981" s="116"/>
      <c r="O981" s="116"/>
      <c r="P981" s="118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spans="1:26" ht="17.25" customHeight="1">
      <c r="A982" s="3"/>
      <c r="B982" s="116"/>
      <c r="C982" s="116"/>
      <c r="D982" s="116"/>
      <c r="E982" s="116"/>
      <c r="F982" s="116"/>
      <c r="G982" s="118"/>
      <c r="H982" s="119"/>
      <c r="I982" s="119"/>
      <c r="J982" s="119"/>
      <c r="K982" s="116"/>
      <c r="L982" s="116"/>
      <c r="M982" s="116"/>
      <c r="N982" s="116"/>
      <c r="O982" s="116"/>
      <c r="P982" s="118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spans="1:26" ht="17.25" customHeight="1">
      <c r="A983" s="3"/>
      <c r="B983" s="116"/>
      <c r="C983" s="116"/>
      <c r="D983" s="116"/>
      <c r="E983" s="116"/>
      <c r="F983" s="116"/>
      <c r="G983" s="118"/>
      <c r="H983" s="119"/>
      <c r="I983" s="119"/>
      <c r="J983" s="119"/>
      <c r="K983" s="116"/>
      <c r="L983" s="116"/>
      <c r="M983" s="116"/>
      <c r="N983" s="116"/>
      <c r="O983" s="116"/>
      <c r="P983" s="118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spans="1:26" ht="17.25" customHeight="1">
      <c r="A984" s="3"/>
      <c r="B984" s="116"/>
      <c r="C984" s="116"/>
      <c r="D984" s="116"/>
      <c r="E984" s="116"/>
      <c r="F984" s="116"/>
      <c r="G984" s="118"/>
      <c r="H984" s="119"/>
      <c r="I984" s="119"/>
      <c r="J984" s="119"/>
      <c r="K984" s="116"/>
      <c r="L984" s="116"/>
      <c r="M984" s="116"/>
      <c r="N984" s="116"/>
      <c r="O984" s="116"/>
      <c r="P984" s="118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spans="1:26" ht="17.25" customHeight="1">
      <c r="A985" s="3"/>
      <c r="B985" s="116"/>
      <c r="C985" s="116"/>
      <c r="D985" s="116"/>
      <c r="E985" s="116"/>
      <c r="F985" s="116"/>
      <c r="G985" s="118"/>
      <c r="H985" s="119"/>
      <c r="I985" s="119"/>
      <c r="J985" s="119"/>
      <c r="K985" s="116"/>
      <c r="L985" s="116"/>
      <c r="M985" s="116"/>
      <c r="N985" s="116"/>
      <c r="O985" s="116"/>
      <c r="P985" s="118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spans="1:26" ht="17.25" customHeight="1">
      <c r="A986" s="3"/>
      <c r="B986" s="116"/>
      <c r="C986" s="116"/>
      <c r="D986" s="116"/>
      <c r="E986" s="116"/>
      <c r="F986" s="116"/>
      <c r="G986" s="118"/>
      <c r="H986" s="119"/>
      <c r="I986" s="119"/>
      <c r="J986" s="119"/>
      <c r="K986" s="116"/>
      <c r="L986" s="116"/>
      <c r="M986" s="116"/>
      <c r="N986" s="116"/>
      <c r="O986" s="116"/>
      <c r="P986" s="118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spans="1:26" ht="17.25" customHeight="1">
      <c r="A987" s="3"/>
      <c r="B987" s="116"/>
      <c r="C987" s="116"/>
      <c r="D987" s="116"/>
      <c r="E987" s="116"/>
      <c r="F987" s="116"/>
      <c r="G987" s="118"/>
      <c r="H987" s="119"/>
      <c r="I987" s="119"/>
      <c r="J987" s="119"/>
      <c r="K987" s="116"/>
      <c r="L987" s="116"/>
      <c r="M987" s="116"/>
      <c r="N987" s="116"/>
      <c r="O987" s="116"/>
      <c r="P987" s="118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spans="1:26" ht="17.25" customHeight="1">
      <c r="A988" s="3"/>
      <c r="B988" s="116"/>
      <c r="C988" s="116"/>
      <c r="D988" s="116"/>
      <c r="E988" s="116"/>
      <c r="F988" s="116"/>
      <c r="G988" s="118"/>
      <c r="H988" s="119"/>
      <c r="I988" s="119"/>
      <c r="J988" s="119"/>
      <c r="K988" s="116"/>
      <c r="L988" s="116"/>
      <c r="M988" s="116"/>
      <c r="N988" s="116"/>
      <c r="O988" s="116"/>
      <c r="P988" s="118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spans="1:26" ht="17.25" customHeight="1">
      <c r="A989" s="3"/>
      <c r="B989" s="116"/>
      <c r="C989" s="116"/>
      <c r="D989" s="116"/>
      <c r="E989" s="116"/>
      <c r="F989" s="116"/>
      <c r="G989" s="118"/>
      <c r="H989" s="119"/>
      <c r="I989" s="119"/>
      <c r="J989" s="119"/>
      <c r="K989" s="116"/>
      <c r="L989" s="116"/>
      <c r="M989" s="116"/>
      <c r="N989" s="116"/>
      <c r="O989" s="116"/>
      <c r="P989" s="118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spans="1:26" ht="17.25" customHeight="1">
      <c r="A990" s="3"/>
      <c r="B990" s="116"/>
      <c r="C990" s="116"/>
      <c r="D990" s="116"/>
      <c r="E990" s="116"/>
      <c r="F990" s="116"/>
      <c r="G990" s="118"/>
      <c r="H990" s="119"/>
      <c r="I990" s="119"/>
      <c r="J990" s="119"/>
      <c r="K990" s="116"/>
      <c r="L990" s="116"/>
      <c r="M990" s="116"/>
      <c r="N990" s="116"/>
      <c r="O990" s="116"/>
      <c r="P990" s="118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spans="1:26" ht="17.25" customHeight="1">
      <c r="A991" s="3"/>
      <c r="B991" s="116"/>
      <c r="C991" s="116"/>
      <c r="D991" s="116"/>
      <c r="E991" s="116"/>
      <c r="F991" s="116"/>
      <c r="G991" s="118"/>
      <c r="H991" s="119"/>
      <c r="I991" s="119"/>
      <c r="J991" s="119"/>
      <c r="K991" s="116"/>
      <c r="L991" s="116"/>
      <c r="M991" s="116"/>
      <c r="N991" s="116"/>
      <c r="O991" s="116"/>
      <c r="P991" s="118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spans="1:26" ht="17.25" customHeight="1">
      <c r="A992" s="3"/>
      <c r="B992" s="116"/>
      <c r="C992" s="116"/>
      <c r="D992" s="116"/>
      <c r="E992" s="116"/>
      <c r="F992" s="116"/>
      <c r="G992" s="118"/>
      <c r="H992" s="119"/>
      <c r="I992" s="119"/>
      <c r="J992" s="119"/>
      <c r="K992" s="116"/>
      <c r="L992" s="116"/>
      <c r="M992" s="116"/>
      <c r="N992" s="116"/>
      <c r="O992" s="116"/>
      <c r="P992" s="118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spans="1:26" ht="17.25" customHeight="1">
      <c r="A993" s="3"/>
      <c r="B993" s="116"/>
      <c r="C993" s="116"/>
      <c r="D993" s="116"/>
      <c r="E993" s="116"/>
      <c r="F993" s="116"/>
      <c r="G993" s="118"/>
      <c r="H993" s="119"/>
      <c r="I993" s="119"/>
      <c r="J993" s="119"/>
      <c r="K993" s="116"/>
      <c r="L993" s="116"/>
      <c r="M993" s="116"/>
      <c r="N993" s="116"/>
      <c r="O993" s="116"/>
      <c r="P993" s="118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spans="1:26" ht="17.25" customHeight="1">
      <c r="A994" s="3"/>
      <c r="B994" s="116"/>
      <c r="C994" s="116"/>
      <c r="D994" s="116"/>
      <c r="E994" s="116"/>
      <c r="F994" s="116"/>
      <c r="G994" s="118"/>
      <c r="H994" s="119"/>
      <c r="I994" s="119"/>
      <c r="J994" s="119"/>
      <c r="K994" s="116"/>
      <c r="L994" s="116"/>
      <c r="M994" s="116"/>
      <c r="N994" s="116"/>
      <c r="O994" s="116"/>
      <c r="P994" s="118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spans="1:26" ht="17.25" customHeight="1">
      <c r="A995" s="3"/>
      <c r="B995" s="116"/>
      <c r="C995" s="116"/>
      <c r="D995" s="116"/>
      <c r="E995" s="116"/>
      <c r="F995" s="116"/>
      <c r="G995" s="118"/>
      <c r="H995" s="119"/>
      <c r="I995" s="119"/>
      <c r="J995" s="119"/>
      <c r="K995" s="116"/>
      <c r="L995" s="116"/>
      <c r="M995" s="116"/>
      <c r="N995" s="116"/>
      <c r="O995" s="116"/>
      <c r="P995" s="118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spans="1:26" ht="17.25" customHeight="1">
      <c r="A996" s="3"/>
      <c r="B996" s="116"/>
      <c r="C996" s="116"/>
      <c r="D996" s="116"/>
      <c r="E996" s="116"/>
      <c r="F996" s="116"/>
      <c r="G996" s="118"/>
      <c r="H996" s="119"/>
      <c r="I996" s="119"/>
      <c r="J996" s="119"/>
      <c r="K996" s="116"/>
      <c r="L996" s="116"/>
      <c r="M996" s="116"/>
      <c r="N996" s="116"/>
      <c r="O996" s="116"/>
      <c r="P996" s="118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spans="1:26" ht="17.25" customHeight="1">
      <c r="A997" s="3"/>
      <c r="B997" s="116"/>
      <c r="C997" s="116"/>
      <c r="D997" s="116"/>
      <c r="E997" s="116"/>
      <c r="F997" s="116"/>
      <c r="G997" s="118"/>
      <c r="H997" s="119"/>
      <c r="I997" s="119"/>
      <c r="J997" s="119"/>
      <c r="K997" s="116"/>
      <c r="L997" s="116"/>
      <c r="M997" s="116"/>
      <c r="N997" s="116"/>
      <c r="O997" s="116"/>
      <c r="P997" s="118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spans="1:26" ht="17.25" customHeight="1">
      <c r="A998" s="3"/>
      <c r="B998" s="116"/>
      <c r="C998" s="116"/>
      <c r="D998" s="116"/>
      <c r="E998" s="116"/>
      <c r="F998" s="116"/>
      <c r="G998" s="118"/>
      <c r="H998" s="119"/>
      <c r="I998" s="119"/>
      <c r="J998" s="119"/>
      <c r="K998" s="116"/>
      <c r="L998" s="116"/>
      <c r="M998" s="116"/>
      <c r="N998" s="116"/>
      <c r="O998" s="116"/>
      <c r="P998" s="118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spans="1:26" ht="17.25" customHeight="1">
      <c r="A999" s="3"/>
      <c r="B999" s="116"/>
      <c r="C999" s="116"/>
      <c r="D999" s="116"/>
      <c r="E999" s="116"/>
      <c r="F999" s="116"/>
      <c r="G999" s="118"/>
      <c r="H999" s="119"/>
      <c r="I999" s="119"/>
      <c r="J999" s="119"/>
      <c r="K999" s="116"/>
      <c r="L999" s="116"/>
      <c r="M999" s="116"/>
      <c r="N999" s="116"/>
      <c r="O999" s="116"/>
      <c r="P999" s="118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spans="1:26" ht="17.25" customHeight="1">
      <c r="A1000" s="3"/>
      <c r="B1000" s="116"/>
      <c r="C1000" s="116"/>
      <c r="D1000" s="116"/>
      <c r="E1000" s="116"/>
      <c r="F1000" s="116"/>
      <c r="G1000" s="118"/>
      <c r="H1000" s="119"/>
      <c r="I1000" s="119"/>
      <c r="J1000" s="119"/>
      <c r="K1000" s="116"/>
      <c r="L1000" s="116"/>
      <c r="M1000" s="116"/>
      <c r="N1000" s="116"/>
      <c r="O1000" s="116"/>
      <c r="P1000" s="118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mergeCells count="1">
    <mergeCell ref="B32:C33"/>
  </mergeCells>
  <conditionalFormatting sqref="I1">
    <cfRule type="cellIs" dxfId="2" priority="1" operator="equal">
      <formula>0</formula>
    </cfRule>
  </conditionalFormatting>
  <conditionalFormatting sqref="E6:P22">
    <cfRule type="cellIs" dxfId="1" priority="2" operator="greaterThan">
      <formula>0</formula>
    </cfRule>
  </conditionalFormatting>
  <conditionalFormatting sqref="E24:P29">
    <cfRule type="cellIs" dxfId="0" priority="3" operator="greaterThan">
      <formula>0</formula>
    </cfRule>
  </conditionalFormatting>
  <pageMargins left="0.15748031496062992" right="0.27500000000000002" top="0.15748031496062992" bottom="0" header="0" footer="0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/>
  </sheetPr>
  <dimension ref="A1:Z1000"/>
  <sheetViews>
    <sheetView showGridLines="0" workbookViewId="0"/>
  </sheetViews>
  <sheetFormatPr defaultColWidth="14.44140625" defaultRowHeight="15" customHeight="1"/>
  <cols>
    <col min="1" max="1" width="1.6640625" customWidth="1"/>
    <col min="2" max="2" width="11.6640625" customWidth="1"/>
    <col min="3" max="3" width="28.5546875" customWidth="1"/>
    <col min="4" max="4" width="17.6640625" customWidth="1"/>
    <col min="5" max="5" width="20" customWidth="1"/>
    <col min="6" max="6" width="25.6640625" customWidth="1"/>
    <col min="7" max="7" width="18.5546875" customWidth="1"/>
    <col min="8" max="26" width="9.109375" customWidth="1"/>
  </cols>
  <sheetData>
    <row r="1" spans="1:26" ht="24.75" customHeight="1">
      <c r="A1" s="199"/>
      <c r="B1" s="27" t="s">
        <v>1023</v>
      </c>
      <c r="C1" s="200"/>
      <c r="D1" s="200"/>
      <c r="E1" s="200"/>
      <c r="F1" s="200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</row>
    <row r="2" spans="1:26" ht="24.75" customHeight="1">
      <c r="A2" s="199"/>
      <c r="B2" s="1" t="e">
        <f>OBJETO</f>
        <v>#REF!</v>
      </c>
      <c r="C2" s="200"/>
      <c r="D2" s="200"/>
      <c r="E2" s="200"/>
      <c r="F2" s="200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</row>
    <row r="3" spans="1:26" ht="17.25" customHeight="1">
      <c r="A3" s="3"/>
      <c r="B3" s="201"/>
      <c r="C3" s="201"/>
      <c r="D3" s="201"/>
      <c r="E3" s="201"/>
      <c r="F3" s="201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26" ht="17.25" customHeight="1">
      <c r="A4" s="3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26" ht="17.25" customHeight="1">
      <c r="A5" s="3"/>
      <c r="B5" s="523" t="s">
        <v>38</v>
      </c>
      <c r="C5" s="524"/>
      <c r="D5" s="202" t="s">
        <v>1024</v>
      </c>
      <c r="E5" s="202" t="s">
        <v>1025</v>
      </c>
      <c r="F5" s="202" t="s">
        <v>39</v>
      </c>
      <c r="G5" s="203" t="s">
        <v>40</v>
      </c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spans="1:26" ht="17.25" customHeight="1">
      <c r="A6" s="3"/>
      <c r="B6" s="204" t="s">
        <v>1026</v>
      </c>
      <c r="C6" s="205" t="s">
        <v>42</v>
      </c>
      <c r="D6" s="206">
        <v>0.03</v>
      </c>
      <c r="E6" s="206">
        <v>0.04</v>
      </c>
      <c r="F6" s="206">
        <v>5.5E-2</v>
      </c>
      <c r="G6" s="207">
        <v>0.2</v>
      </c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26" ht="17.25" customHeight="1">
      <c r="A7" s="3"/>
      <c r="B7" s="208" t="s">
        <v>43</v>
      </c>
      <c r="C7" s="205" t="s">
        <v>44</v>
      </c>
      <c r="D7" s="206">
        <v>9.7000000000000003E-3</v>
      </c>
      <c r="E7" s="206">
        <v>1.2699999999999999E-2</v>
      </c>
      <c r="F7" s="206">
        <v>1.2699999999999999E-2</v>
      </c>
      <c r="G7" s="207">
        <v>0.02</v>
      </c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ht="17.25" customHeight="1">
      <c r="A8" s="3"/>
      <c r="B8" s="209" t="s">
        <v>1027</v>
      </c>
      <c r="C8" s="205" t="s">
        <v>46</v>
      </c>
      <c r="D8" s="206">
        <v>8.0000000000000002E-3</v>
      </c>
      <c r="E8" s="206">
        <v>8.0000000000000002E-3</v>
      </c>
      <c r="F8" s="206">
        <v>0.01</v>
      </c>
      <c r="G8" s="207">
        <f t="shared" ref="G8:G9" si="0">F8</f>
        <v>0.01</v>
      </c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ht="17.25" customHeight="1">
      <c r="A9" s="3"/>
      <c r="B9" s="210" t="s">
        <v>47</v>
      </c>
      <c r="C9" s="205" t="s">
        <v>48</v>
      </c>
      <c r="D9" s="206">
        <v>5.8999999999999999E-3</v>
      </c>
      <c r="E9" s="206">
        <v>1.23E-2</v>
      </c>
      <c r="F9" s="206">
        <v>1.3899999999999999E-2</v>
      </c>
      <c r="G9" s="207">
        <f t="shared" si="0"/>
        <v>1.3899999999999999E-2</v>
      </c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6" ht="17.25" customHeight="1">
      <c r="A10" s="3"/>
      <c r="B10" s="211" t="s">
        <v>49</v>
      </c>
      <c r="C10" s="205" t="s">
        <v>50</v>
      </c>
      <c r="D10" s="206">
        <v>6.1499999999999999E-2</v>
      </c>
      <c r="E10" s="206">
        <v>7.3999999999999996E-2</v>
      </c>
      <c r="F10" s="206">
        <v>8.9599999999999999E-2</v>
      </c>
      <c r="G10" s="207">
        <v>0.1</v>
      </c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ht="17.25" customHeight="1">
      <c r="A11" s="3"/>
      <c r="B11" s="525" t="s">
        <v>51</v>
      </c>
      <c r="C11" s="205" t="s">
        <v>52</v>
      </c>
      <c r="D11" s="206">
        <v>3.6499999999999998E-2</v>
      </c>
      <c r="E11" s="206">
        <v>5.7500000000000002E-2</v>
      </c>
      <c r="F11" s="206">
        <v>6.6500000000000004E-2</v>
      </c>
      <c r="G11" s="207">
        <f t="shared" ref="G11:G12" si="1">F11</f>
        <v>6.6500000000000004E-2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26" ht="17.25" customHeight="1">
      <c r="A12" s="3"/>
      <c r="B12" s="526"/>
      <c r="C12" s="205" t="s">
        <v>53</v>
      </c>
      <c r="D12" s="206">
        <v>4.4999999999999998E-2</v>
      </c>
      <c r="E12" s="206">
        <v>4.4999999999999998E-2</v>
      </c>
      <c r="F12" s="206">
        <v>4.4999999999999998E-2</v>
      </c>
      <c r="G12" s="207">
        <f t="shared" si="1"/>
        <v>4.4999999999999998E-2</v>
      </c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ht="17.25" customHeight="1">
      <c r="A13" s="3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ht="17.25" customHeight="1">
      <c r="A14" s="3"/>
      <c r="B14" s="212"/>
      <c r="C14" s="116"/>
      <c r="D14" s="116"/>
      <c r="E14" s="116"/>
      <c r="F14" s="159" t="s">
        <v>54</v>
      </c>
      <c r="G14" s="213">
        <v>0.34</v>
      </c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26" ht="17.25" customHeight="1">
      <c r="A15" s="3"/>
      <c r="B15" s="116"/>
      <c r="C15" s="116"/>
      <c r="D15" s="116"/>
      <c r="E15" s="116"/>
      <c r="F15" s="116"/>
      <c r="G15" s="214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26" ht="17.25" customHeight="1">
      <c r="A16" s="3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26" ht="17.25" customHeight="1">
      <c r="A17" s="3"/>
      <c r="B17" s="212" t="s">
        <v>55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26" ht="17.25" customHeight="1">
      <c r="A18" s="3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26" ht="17.25" customHeight="1">
      <c r="A19" s="3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ht="17.25" customHeight="1">
      <c r="A20" s="3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26" ht="17.25" customHeight="1">
      <c r="A21" s="3"/>
      <c r="B21" s="129" t="s">
        <v>1028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26" ht="17.25" customHeight="1">
      <c r="A22" s="3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ht="17.25" customHeight="1">
      <c r="A23" s="3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spans="1:26" ht="17.25" customHeight="1">
      <c r="A24" s="3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26" ht="17.25" customHeight="1">
      <c r="A25" s="3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spans="1:26" ht="17.25" customHeight="1">
      <c r="A26" s="3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26" ht="17.25" customHeight="1">
      <c r="A27" s="3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26" ht="17.25" customHeight="1">
      <c r="A28" s="3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ht="17.25" customHeight="1">
      <c r="A29" s="3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26" ht="17.25" customHeight="1">
      <c r="A30" s="3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spans="1:26" ht="17.25" customHeight="1">
      <c r="A31" s="3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spans="1:26" ht="17.25" customHeight="1">
      <c r="A32" s="3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spans="1:26" ht="17.25" customHeight="1">
      <c r="A33" s="3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spans="1:26" ht="17.25" customHeight="1">
      <c r="A34" s="3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spans="1:26" ht="17.25" customHeight="1">
      <c r="A35" s="3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spans="1:26" ht="17.25" customHeight="1">
      <c r="A36" s="3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26" ht="17.25" customHeight="1">
      <c r="A37" s="3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26" ht="17.25" customHeight="1">
      <c r="A38" s="3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spans="1:26" ht="17.25" customHeight="1">
      <c r="A39" s="3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spans="1:26" ht="17.25" customHeight="1">
      <c r="A40" s="3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spans="1:26" ht="17.25" customHeight="1">
      <c r="A41" s="3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spans="1:26" ht="17.25" customHeight="1">
      <c r="A42" s="3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spans="1:26" ht="17.25" customHeight="1">
      <c r="A43" s="3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spans="1:26" ht="17.25" customHeight="1">
      <c r="A44" s="3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spans="1:26" ht="17.25" customHeight="1">
      <c r="A45" s="3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spans="1:26" ht="17.25" customHeight="1">
      <c r="A46" s="3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spans="1:26" ht="17.25" customHeight="1">
      <c r="A47" s="3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spans="1:26" ht="17.25" customHeight="1">
      <c r="A48" s="3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spans="1:26" ht="17.25" customHeight="1">
      <c r="A49" s="3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spans="1:26" ht="17.25" customHeight="1">
      <c r="A50" s="3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spans="1:26" ht="17.25" customHeight="1">
      <c r="A51" s="3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spans="1:26" ht="17.25" customHeight="1">
      <c r="A52" s="3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spans="1:26" ht="17.25" customHeight="1">
      <c r="A53" s="3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spans="1:26" ht="17.25" customHeight="1">
      <c r="A54" s="3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spans="1:26" ht="17.25" customHeight="1">
      <c r="A55" s="3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spans="1:26" ht="17.25" customHeight="1">
      <c r="A56" s="3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spans="1:26" ht="17.25" customHeight="1">
      <c r="A57" s="3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spans="1:26" ht="17.25" customHeight="1">
      <c r="A58" s="3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spans="1:26" ht="17.25" customHeight="1">
      <c r="A59" s="3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spans="1:26" ht="17.25" customHeight="1">
      <c r="A60" s="3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spans="1:26" ht="17.25" customHeight="1">
      <c r="A61" s="3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spans="1:26" ht="17.25" customHeight="1">
      <c r="A62" s="3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spans="1:26" ht="17.25" customHeight="1">
      <c r="A63" s="3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spans="1:26" ht="17.25" customHeight="1">
      <c r="A64" s="3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spans="1:26" ht="17.25" customHeight="1">
      <c r="A65" s="3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spans="1:26" ht="17.25" customHeight="1">
      <c r="A66" s="3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spans="1:26" ht="17.25" customHeight="1">
      <c r="A67" s="3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spans="1:26" ht="17.25" customHeight="1">
      <c r="A68" s="3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spans="1:26" ht="17.25" customHeight="1">
      <c r="A69" s="3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spans="1:26" ht="17.25" customHeight="1">
      <c r="A70" s="3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spans="1:26" ht="17.25" customHeight="1">
      <c r="A71" s="3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spans="1:26" ht="17.25" customHeight="1">
      <c r="A72" s="3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spans="1:26" ht="17.25" customHeight="1">
      <c r="A73" s="3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spans="1:26" ht="17.25" customHeight="1">
      <c r="A74" s="3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spans="1:26" ht="17.25" customHeight="1">
      <c r="A75" s="3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spans="1:26" ht="17.25" customHeight="1">
      <c r="A76" s="3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spans="1:26" ht="17.25" customHeight="1">
      <c r="A77" s="3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spans="1:26" ht="17.25" customHeight="1">
      <c r="A78" s="3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spans="1:26" ht="17.25" customHeight="1">
      <c r="A79" s="3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spans="1:26" ht="17.25" customHeight="1">
      <c r="A80" s="3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spans="1:26" ht="17.25" customHeight="1">
      <c r="A81" s="3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spans="1:26" ht="17.25" customHeight="1">
      <c r="A82" s="3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spans="1:26" ht="17.25" customHeight="1">
      <c r="A83" s="3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spans="1:26" ht="17.25" customHeight="1">
      <c r="A84" s="3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spans="1:26" ht="17.25" customHeight="1">
      <c r="A85" s="3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spans="1:26" ht="17.25" customHeight="1">
      <c r="A86" s="3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spans="1:26" ht="17.25" customHeight="1">
      <c r="A87" s="3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spans="1:26" ht="17.25" customHeight="1">
      <c r="A88" s="3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spans="1:26" ht="17.25" customHeight="1">
      <c r="A89" s="3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spans="1:26" ht="17.25" customHeight="1">
      <c r="A90" s="3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spans="1:26" ht="17.25" customHeight="1">
      <c r="A91" s="3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spans="1:26" ht="17.25" customHeight="1">
      <c r="A92" s="3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spans="1:26" ht="17.25" customHeight="1">
      <c r="A93" s="3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spans="1:26" ht="17.25" customHeight="1">
      <c r="A94" s="3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spans="1:26" ht="17.25" customHeight="1">
      <c r="A95" s="3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spans="1:26" ht="17.25" customHeight="1">
      <c r="A96" s="3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spans="1:26" ht="17.25" customHeight="1">
      <c r="A97" s="3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spans="1:26" ht="17.25" customHeight="1">
      <c r="A98" s="3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spans="1:26" ht="17.25" customHeight="1">
      <c r="A99" s="3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spans="1:26" ht="17.25" customHeight="1">
      <c r="A100" s="3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spans="1:26" ht="17.25" customHeight="1">
      <c r="A101" s="3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spans="1:26" ht="17.25" customHeight="1">
      <c r="A102" s="3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spans="1:26" ht="17.25" customHeight="1">
      <c r="A103" s="3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spans="1:26" ht="17.25" customHeight="1">
      <c r="A104" s="3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spans="1:26" ht="17.25" customHeight="1">
      <c r="A105" s="3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spans="1:26" ht="17.25" customHeight="1">
      <c r="A106" s="3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spans="1:26" ht="17.25" customHeight="1">
      <c r="A107" s="3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spans="1:26" ht="17.25" customHeight="1">
      <c r="A108" s="3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spans="1:26" ht="17.25" customHeight="1">
      <c r="A109" s="3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spans="1:26" ht="17.25" customHeight="1">
      <c r="A110" s="3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spans="1:26" ht="17.25" customHeight="1">
      <c r="A111" s="3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spans="1:26" ht="17.25" customHeight="1">
      <c r="A112" s="3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spans="1:26" ht="17.25" customHeight="1">
      <c r="A113" s="3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spans="1:26" ht="17.25" customHeight="1">
      <c r="A114" s="3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spans="1:26" ht="17.25" customHeight="1">
      <c r="A115" s="3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spans="1:26" ht="17.25" customHeight="1">
      <c r="A116" s="3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spans="1:26" ht="17.25" customHeight="1">
      <c r="A117" s="3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spans="1:26" ht="17.25" customHeight="1">
      <c r="A118" s="3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spans="1:26" ht="17.25" customHeight="1">
      <c r="A119" s="3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spans="1:26" ht="17.25" customHeight="1">
      <c r="A120" s="3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spans="1:26" ht="17.25" customHeight="1">
      <c r="A121" s="3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spans="1:26" ht="17.25" customHeight="1">
      <c r="A122" s="3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spans="1:26" ht="17.25" customHeight="1">
      <c r="A123" s="3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spans="1:26" ht="17.25" customHeight="1">
      <c r="A124" s="3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spans="1:26" ht="17.25" customHeight="1">
      <c r="A125" s="3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spans="1:26" ht="17.25" customHeight="1">
      <c r="A126" s="3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spans="1:26" ht="17.25" customHeight="1">
      <c r="A127" s="3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spans="1:26" ht="17.25" customHeight="1">
      <c r="A128" s="3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spans="1:26" ht="17.25" customHeight="1">
      <c r="A129" s="3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spans="1:26" ht="17.25" customHeight="1">
      <c r="A130" s="3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spans="1:26" ht="17.25" customHeight="1">
      <c r="A131" s="3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spans="1:26" ht="17.25" customHeight="1">
      <c r="A132" s="3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spans="1:26" ht="17.25" customHeight="1">
      <c r="A133" s="3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spans="1:26" ht="17.25" customHeight="1">
      <c r="A134" s="3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spans="1:26" ht="17.25" customHeight="1">
      <c r="A135" s="3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spans="1:26" ht="17.25" customHeight="1">
      <c r="A136" s="3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spans="1:26" ht="17.25" customHeight="1">
      <c r="A137" s="3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spans="1:26" ht="17.25" customHeight="1">
      <c r="A138" s="3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spans="1:26" ht="17.25" customHeight="1">
      <c r="A139" s="3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spans="1:26" ht="17.25" customHeight="1">
      <c r="A140" s="3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spans="1:26" ht="17.25" customHeight="1">
      <c r="A141" s="3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spans="1:26" ht="17.25" customHeight="1">
      <c r="A142" s="3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spans="1:26" ht="17.25" customHeight="1">
      <c r="A143" s="3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spans="1:26" ht="17.25" customHeight="1">
      <c r="A144" s="3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spans="1:26" ht="17.25" customHeight="1">
      <c r="A145" s="3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spans="1:26" ht="17.25" customHeight="1">
      <c r="A146" s="3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spans="1:26" ht="17.25" customHeight="1">
      <c r="A147" s="3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spans="1:26" ht="17.25" customHeight="1">
      <c r="A148" s="3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spans="1:26" ht="17.25" customHeight="1">
      <c r="A149" s="3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spans="1:26" ht="17.25" customHeight="1">
      <c r="A150" s="3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spans="1:26" ht="17.25" customHeight="1">
      <c r="A151" s="3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spans="1:26" ht="17.25" customHeight="1">
      <c r="A152" s="3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spans="1:26" ht="17.25" customHeight="1">
      <c r="A153" s="3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spans="1:26" ht="17.25" customHeight="1">
      <c r="A154" s="3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spans="1:26" ht="17.25" customHeight="1">
      <c r="A155" s="3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spans="1:26" ht="17.25" customHeight="1">
      <c r="A156" s="3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spans="1:26" ht="17.25" customHeight="1">
      <c r="A157" s="3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spans="1:26" ht="17.25" customHeight="1">
      <c r="A158" s="3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spans="1:26" ht="17.25" customHeight="1">
      <c r="A159" s="3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spans="1:26" ht="17.25" customHeight="1">
      <c r="A160" s="3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spans="1:26" ht="17.25" customHeight="1">
      <c r="A161" s="3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spans="1:26" ht="17.25" customHeight="1">
      <c r="A162" s="3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spans="1:26" ht="17.25" customHeight="1">
      <c r="A163" s="3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spans="1:26" ht="17.25" customHeight="1">
      <c r="A164" s="3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spans="1:26" ht="17.25" customHeight="1">
      <c r="A165" s="3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spans="1:26" ht="17.25" customHeight="1">
      <c r="A166" s="3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spans="1:26" ht="17.25" customHeight="1">
      <c r="A167" s="3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spans="1:26" ht="17.25" customHeight="1">
      <c r="A168" s="3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spans="1:26" ht="17.25" customHeight="1">
      <c r="A169" s="3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spans="1:26" ht="17.25" customHeight="1">
      <c r="A170" s="3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spans="1:26" ht="17.25" customHeight="1">
      <c r="A171" s="3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spans="1:26" ht="17.25" customHeight="1">
      <c r="A172" s="3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spans="1:26" ht="17.25" customHeight="1">
      <c r="A173" s="3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spans="1:26" ht="17.25" customHeight="1">
      <c r="A174" s="3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spans="1:26" ht="17.25" customHeight="1">
      <c r="A175" s="3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spans="1:26" ht="17.25" customHeight="1">
      <c r="A176" s="3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spans="1:26" ht="17.25" customHeight="1">
      <c r="A177" s="3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spans="1:26" ht="17.25" customHeight="1">
      <c r="A178" s="3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spans="1:26" ht="17.25" customHeight="1">
      <c r="A179" s="3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spans="1:26" ht="17.25" customHeight="1">
      <c r="A180" s="3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spans="1:26" ht="17.25" customHeight="1">
      <c r="A181" s="3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spans="1:26" ht="17.25" customHeight="1">
      <c r="A182" s="3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spans="1:26" ht="17.25" customHeight="1">
      <c r="A183" s="3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spans="1:26" ht="17.25" customHeight="1">
      <c r="A184" s="3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spans="1:26" ht="17.25" customHeight="1">
      <c r="A185" s="3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spans="1:26" ht="17.25" customHeight="1">
      <c r="A186" s="3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spans="1:26" ht="17.25" customHeight="1">
      <c r="A187" s="3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spans="1:26" ht="17.25" customHeight="1">
      <c r="A188" s="3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spans="1:26" ht="17.25" customHeight="1">
      <c r="A189" s="3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spans="1:26" ht="17.25" customHeight="1">
      <c r="A190" s="3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spans="1:26" ht="17.25" customHeight="1">
      <c r="A191" s="3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spans="1:26" ht="17.25" customHeight="1">
      <c r="A192" s="3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spans="1:26" ht="17.25" customHeight="1">
      <c r="A193" s="3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spans="1:26" ht="17.25" customHeight="1">
      <c r="A194" s="3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spans="1:26" ht="17.25" customHeight="1">
      <c r="A195" s="3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spans="1:26" ht="17.25" customHeight="1">
      <c r="A196" s="3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spans="1:26" ht="17.25" customHeight="1">
      <c r="A197" s="3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spans="1:26" ht="17.25" customHeight="1">
      <c r="A198" s="3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spans="1:26" ht="17.25" customHeight="1">
      <c r="A199" s="3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spans="1:26" ht="17.25" customHeight="1">
      <c r="A200" s="3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spans="1:26" ht="17.25" customHeight="1">
      <c r="A201" s="3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spans="1:26" ht="17.25" customHeight="1">
      <c r="A202" s="3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spans="1:26" ht="17.25" customHeight="1">
      <c r="A203" s="3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spans="1:26" ht="17.25" customHeight="1">
      <c r="A204" s="3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spans="1:26" ht="17.25" customHeight="1">
      <c r="A205" s="3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spans="1:26" ht="17.25" customHeight="1">
      <c r="A206" s="3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spans="1:26" ht="17.25" customHeight="1">
      <c r="A207" s="3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spans="1:26" ht="17.25" customHeight="1">
      <c r="A208" s="3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spans="1:26" ht="17.25" customHeight="1">
      <c r="A209" s="3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spans="1:26" ht="17.25" customHeight="1">
      <c r="A210" s="3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spans="1:26" ht="17.25" customHeight="1">
      <c r="A211" s="3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spans="1:26" ht="17.25" customHeight="1">
      <c r="A212" s="3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spans="1:26" ht="17.25" customHeight="1">
      <c r="A213" s="3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spans="1:26" ht="17.25" customHeight="1">
      <c r="A214" s="3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spans="1:26" ht="17.25" customHeight="1">
      <c r="A215" s="3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spans="1:26" ht="17.25" customHeight="1">
      <c r="A216" s="3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spans="1:26" ht="17.25" customHeight="1">
      <c r="A217" s="3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spans="1:26" ht="17.25" customHeight="1">
      <c r="A218" s="3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spans="1:26" ht="17.25" customHeight="1">
      <c r="A219" s="3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spans="1:26" ht="17.25" customHeight="1">
      <c r="A220" s="3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spans="1:26" ht="17.25" customHeight="1">
      <c r="A221" s="3"/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</row>
    <row r="222" spans="1:26" ht="17.25" customHeight="1">
      <c r="A222" s="3"/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</row>
    <row r="223" spans="1:26" ht="17.25" customHeight="1">
      <c r="A223" s="3"/>
      <c r="B223" s="116"/>
      <c r="C223" s="116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</row>
    <row r="224" spans="1:26" ht="17.25" customHeight="1">
      <c r="A224" s="3"/>
      <c r="B224" s="116"/>
      <c r="C224" s="116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</row>
    <row r="225" spans="1:26" ht="17.25" customHeight="1">
      <c r="A225" s="3"/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</row>
    <row r="226" spans="1:26" ht="17.25" customHeight="1">
      <c r="A226" s="3"/>
      <c r="B226" s="116"/>
      <c r="C226" s="116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</row>
    <row r="227" spans="1:26" ht="17.25" customHeight="1">
      <c r="A227" s="3"/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</row>
    <row r="228" spans="1:26" ht="17.25" customHeight="1">
      <c r="A228" s="3"/>
      <c r="B228" s="116"/>
      <c r="C228" s="11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</row>
    <row r="229" spans="1:26" ht="17.25" customHeight="1">
      <c r="A229" s="3"/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</row>
    <row r="230" spans="1:26" ht="17.25" customHeight="1">
      <c r="A230" s="3"/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</row>
    <row r="231" spans="1:26" ht="17.25" customHeight="1">
      <c r="A231" s="3"/>
      <c r="B231" s="116"/>
      <c r="C231" s="11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</row>
    <row r="232" spans="1:26" ht="17.25" customHeight="1">
      <c r="A232" s="3"/>
      <c r="B232" s="116"/>
      <c r="C232" s="116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</row>
    <row r="233" spans="1:26" ht="17.25" customHeight="1">
      <c r="A233" s="3"/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</row>
    <row r="234" spans="1:26" ht="17.25" customHeight="1">
      <c r="A234" s="3"/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</row>
    <row r="235" spans="1:26" ht="17.25" customHeight="1">
      <c r="A235" s="3"/>
      <c r="B235" s="116"/>
      <c r="C235" s="116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</row>
    <row r="236" spans="1:26" ht="17.25" customHeight="1">
      <c r="A236" s="3"/>
      <c r="B236" s="116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</row>
    <row r="237" spans="1:26" ht="17.25" customHeight="1">
      <c r="A237" s="3"/>
      <c r="B237" s="116"/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</row>
    <row r="238" spans="1:26" ht="17.25" customHeight="1">
      <c r="A238" s="3"/>
      <c r="B238" s="116"/>
      <c r="C238" s="116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</row>
    <row r="239" spans="1:26" ht="17.25" customHeight="1">
      <c r="A239" s="3"/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</row>
    <row r="240" spans="1:26" ht="17.25" customHeight="1">
      <c r="A240" s="3"/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</row>
    <row r="241" spans="1:26" ht="17.25" customHeight="1">
      <c r="A241" s="3"/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</row>
    <row r="242" spans="1:26" ht="17.25" customHeight="1">
      <c r="A242" s="3"/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</row>
    <row r="243" spans="1:26" ht="17.25" customHeight="1">
      <c r="A243" s="3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</row>
    <row r="244" spans="1:26" ht="17.25" customHeight="1">
      <c r="A244" s="3"/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</row>
    <row r="245" spans="1:26" ht="17.25" customHeight="1">
      <c r="A245" s="3"/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</row>
    <row r="246" spans="1:26" ht="17.25" customHeight="1">
      <c r="A246" s="3"/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</row>
    <row r="247" spans="1:26" ht="17.25" customHeight="1">
      <c r="A247" s="3"/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</row>
    <row r="248" spans="1:26" ht="17.25" customHeight="1">
      <c r="A248" s="3"/>
      <c r="B248" s="116"/>
      <c r="C248" s="116"/>
      <c r="D248" s="116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</row>
    <row r="249" spans="1:26" ht="17.25" customHeight="1">
      <c r="A249" s="3"/>
      <c r="B249" s="116"/>
      <c r="C249" s="116"/>
      <c r="D249" s="116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</row>
    <row r="250" spans="1:26" ht="17.25" customHeight="1">
      <c r="A250" s="3"/>
      <c r="B250" s="116"/>
      <c r="C250" s="116"/>
      <c r="D250" s="116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</row>
    <row r="251" spans="1:26" ht="17.25" customHeight="1">
      <c r="A251" s="3"/>
      <c r="B251" s="116"/>
      <c r="C251" s="116"/>
      <c r="D251" s="116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</row>
    <row r="252" spans="1:26" ht="17.25" customHeight="1">
      <c r="A252" s="3"/>
      <c r="B252" s="116"/>
      <c r="C252" s="116"/>
      <c r="D252" s="116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</row>
    <row r="253" spans="1:26" ht="17.25" customHeight="1">
      <c r="A253" s="3"/>
      <c r="B253" s="116"/>
      <c r="C253" s="116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</row>
    <row r="254" spans="1:26" ht="17.25" customHeight="1">
      <c r="A254" s="3"/>
      <c r="B254" s="116"/>
      <c r="C254" s="116"/>
      <c r="D254" s="116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</row>
    <row r="255" spans="1:26" ht="17.25" customHeight="1">
      <c r="A255" s="3"/>
      <c r="B255" s="116"/>
      <c r="C255" s="116"/>
      <c r="D255" s="116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</row>
    <row r="256" spans="1:26" ht="17.25" customHeight="1">
      <c r="A256" s="3"/>
      <c r="B256" s="116"/>
      <c r="C256" s="116"/>
      <c r="D256" s="116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</row>
    <row r="257" spans="1:26" ht="17.25" customHeight="1">
      <c r="A257" s="3"/>
      <c r="B257" s="116"/>
      <c r="C257" s="116"/>
      <c r="D257" s="116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</row>
    <row r="258" spans="1:26" ht="17.25" customHeight="1">
      <c r="A258" s="3"/>
      <c r="B258" s="116"/>
      <c r="C258" s="116"/>
      <c r="D258" s="116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</row>
    <row r="259" spans="1:26" ht="17.25" customHeight="1">
      <c r="A259" s="3"/>
      <c r="B259" s="116"/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</row>
    <row r="260" spans="1:26" ht="17.25" customHeight="1">
      <c r="A260" s="3"/>
      <c r="B260" s="116"/>
      <c r="C260" s="116"/>
      <c r="D260" s="116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</row>
    <row r="261" spans="1:26" ht="17.25" customHeight="1">
      <c r="A261" s="3"/>
      <c r="B261" s="116"/>
      <c r="C261" s="116"/>
      <c r="D261" s="116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</row>
    <row r="262" spans="1:26" ht="17.25" customHeight="1">
      <c r="A262" s="3"/>
      <c r="B262" s="116"/>
      <c r="C262" s="116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</row>
    <row r="263" spans="1:26" ht="17.25" customHeight="1">
      <c r="A263" s="3"/>
      <c r="B263" s="116"/>
      <c r="C263" s="116"/>
      <c r="D263" s="116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</row>
    <row r="264" spans="1:26" ht="17.25" customHeight="1">
      <c r="A264" s="3"/>
      <c r="B264" s="116"/>
      <c r="C264" s="116"/>
      <c r="D264" s="116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</row>
    <row r="265" spans="1:26" ht="17.25" customHeight="1">
      <c r="A265" s="3"/>
      <c r="B265" s="116"/>
      <c r="C265" s="116"/>
      <c r="D265" s="116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</row>
    <row r="266" spans="1:26" ht="17.25" customHeight="1">
      <c r="A266" s="3"/>
      <c r="B266" s="116"/>
      <c r="C266" s="116"/>
      <c r="D266" s="116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</row>
    <row r="267" spans="1:26" ht="17.25" customHeight="1">
      <c r="A267" s="3"/>
      <c r="B267" s="116"/>
      <c r="C267" s="116"/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</row>
    <row r="268" spans="1:26" ht="17.25" customHeight="1">
      <c r="A268" s="3"/>
      <c r="B268" s="116"/>
      <c r="C268" s="116"/>
      <c r="D268" s="116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</row>
    <row r="269" spans="1:26" ht="17.25" customHeight="1">
      <c r="A269" s="3"/>
      <c r="B269" s="116"/>
      <c r="C269" s="116"/>
      <c r="D269" s="116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</row>
    <row r="270" spans="1:26" ht="17.25" customHeight="1">
      <c r="A270" s="3"/>
      <c r="B270" s="116"/>
      <c r="C270" s="116"/>
      <c r="D270" s="116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</row>
    <row r="271" spans="1:26" ht="17.25" customHeight="1">
      <c r="A271" s="3"/>
      <c r="B271" s="116"/>
      <c r="C271" s="116"/>
      <c r="D271" s="11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</row>
    <row r="272" spans="1:26" ht="17.25" customHeight="1">
      <c r="A272" s="3"/>
      <c r="B272" s="116"/>
      <c r="C272" s="116"/>
      <c r="D272" s="116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</row>
    <row r="273" spans="1:26" ht="17.25" customHeight="1">
      <c r="A273" s="3"/>
      <c r="B273" s="116"/>
      <c r="C273" s="116"/>
      <c r="D273" s="116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</row>
    <row r="274" spans="1:26" ht="17.25" customHeight="1">
      <c r="A274" s="3"/>
      <c r="B274" s="116"/>
      <c r="C274" s="116"/>
      <c r="D274" s="116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</row>
    <row r="275" spans="1:26" ht="17.25" customHeight="1">
      <c r="A275" s="3"/>
      <c r="B275" s="116"/>
      <c r="C275" s="116"/>
      <c r="D275" s="116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</row>
    <row r="276" spans="1:26" ht="17.25" customHeight="1">
      <c r="A276" s="3"/>
      <c r="B276" s="116"/>
      <c r="C276" s="116"/>
      <c r="D276" s="116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</row>
    <row r="277" spans="1:26" ht="17.25" customHeight="1">
      <c r="A277" s="3"/>
      <c r="B277" s="116"/>
      <c r="C277" s="116"/>
      <c r="D277" s="116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</row>
    <row r="278" spans="1:26" ht="17.25" customHeight="1">
      <c r="A278" s="3"/>
      <c r="B278" s="116"/>
      <c r="C278" s="116"/>
      <c r="D278" s="116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</row>
    <row r="279" spans="1:26" ht="17.25" customHeight="1">
      <c r="A279" s="3"/>
      <c r="B279" s="116"/>
      <c r="C279" s="116"/>
      <c r="D279" s="116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</row>
    <row r="280" spans="1:26" ht="17.25" customHeight="1">
      <c r="A280" s="3"/>
      <c r="B280" s="116"/>
      <c r="C280" s="116"/>
      <c r="D280" s="116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</row>
    <row r="281" spans="1:26" ht="17.25" customHeight="1">
      <c r="A281" s="3"/>
      <c r="B281" s="116"/>
      <c r="C281" s="116"/>
      <c r="D281" s="11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</row>
    <row r="282" spans="1:26" ht="17.25" customHeight="1">
      <c r="A282" s="3"/>
      <c r="B282" s="116"/>
      <c r="C282" s="116"/>
      <c r="D282" s="116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</row>
    <row r="283" spans="1:26" ht="17.25" customHeight="1">
      <c r="A283" s="3"/>
      <c r="B283" s="116"/>
      <c r="C283" s="116"/>
      <c r="D283" s="116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</row>
    <row r="284" spans="1:26" ht="17.25" customHeight="1">
      <c r="A284" s="3"/>
      <c r="B284" s="116"/>
      <c r="C284" s="116"/>
      <c r="D284" s="116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</row>
    <row r="285" spans="1:26" ht="17.25" customHeight="1">
      <c r="A285" s="3"/>
      <c r="B285" s="116"/>
      <c r="C285" s="116"/>
      <c r="D285" s="116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</row>
    <row r="286" spans="1:26" ht="17.25" customHeight="1">
      <c r="A286" s="3"/>
      <c r="B286" s="116"/>
      <c r="C286" s="116"/>
      <c r="D286" s="116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</row>
    <row r="287" spans="1:26" ht="17.25" customHeight="1">
      <c r="A287" s="3"/>
      <c r="B287" s="116"/>
      <c r="C287" s="116"/>
      <c r="D287" s="116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</row>
    <row r="288" spans="1:26" ht="17.25" customHeight="1">
      <c r="A288" s="3"/>
      <c r="B288" s="116"/>
      <c r="C288" s="116"/>
      <c r="D288" s="116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</row>
    <row r="289" spans="1:26" ht="17.25" customHeight="1">
      <c r="A289" s="3"/>
      <c r="B289" s="116"/>
      <c r="C289" s="116"/>
      <c r="D289" s="116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</row>
    <row r="290" spans="1:26" ht="17.25" customHeight="1">
      <c r="A290" s="3"/>
      <c r="B290" s="116"/>
      <c r="C290" s="116"/>
      <c r="D290" s="116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</row>
    <row r="291" spans="1:26" ht="17.25" customHeight="1">
      <c r="A291" s="3"/>
      <c r="B291" s="116"/>
      <c r="C291" s="116"/>
      <c r="D291" s="116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</row>
    <row r="292" spans="1:26" ht="17.25" customHeight="1">
      <c r="A292" s="3"/>
      <c r="B292" s="116"/>
      <c r="C292" s="116"/>
      <c r="D292" s="116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</row>
    <row r="293" spans="1:26" ht="17.25" customHeight="1">
      <c r="A293" s="3"/>
      <c r="B293" s="116"/>
      <c r="C293" s="116"/>
      <c r="D293" s="116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</row>
    <row r="294" spans="1:26" ht="17.25" customHeight="1">
      <c r="A294" s="3"/>
      <c r="B294" s="116"/>
      <c r="C294" s="116"/>
      <c r="D294" s="116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</row>
    <row r="295" spans="1:26" ht="17.25" customHeight="1">
      <c r="A295" s="3"/>
      <c r="B295" s="116"/>
      <c r="C295" s="116"/>
      <c r="D295" s="116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</row>
    <row r="296" spans="1:26" ht="17.25" customHeight="1">
      <c r="A296" s="3"/>
      <c r="B296" s="116"/>
      <c r="C296" s="116"/>
      <c r="D296" s="116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</row>
    <row r="297" spans="1:26" ht="17.25" customHeight="1">
      <c r="A297" s="3"/>
      <c r="B297" s="116"/>
      <c r="C297" s="116"/>
      <c r="D297" s="116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</row>
    <row r="298" spans="1:26" ht="17.25" customHeight="1">
      <c r="A298" s="3"/>
      <c r="B298" s="116"/>
      <c r="C298" s="116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</row>
    <row r="299" spans="1:26" ht="17.25" customHeight="1">
      <c r="A299" s="3"/>
      <c r="B299" s="116"/>
      <c r="C299" s="116"/>
      <c r="D299" s="116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</row>
    <row r="300" spans="1:26" ht="17.25" customHeight="1">
      <c r="A300" s="3"/>
      <c r="B300" s="116"/>
      <c r="C300" s="116"/>
      <c r="D300" s="116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</row>
    <row r="301" spans="1:26" ht="17.25" customHeight="1">
      <c r="A301" s="3"/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</row>
    <row r="302" spans="1:26" ht="17.25" customHeight="1">
      <c r="A302" s="3"/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</row>
    <row r="303" spans="1:26" ht="17.25" customHeight="1">
      <c r="A303" s="3"/>
      <c r="B303" s="116"/>
      <c r="C303" s="116"/>
      <c r="D303" s="116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</row>
    <row r="304" spans="1:26" ht="17.25" customHeight="1">
      <c r="A304" s="3"/>
      <c r="B304" s="116"/>
      <c r="C304" s="116"/>
      <c r="D304" s="116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</row>
    <row r="305" spans="1:26" ht="17.25" customHeight="1">
      <c r="A305" s="3"/>
      <c r="B305" s="116"/>
      <c r="C305" s="116"/>
      <c r="D305" s="116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</row>
    <row r="306" spans="1:26" ht="17.25" customHeight="1">
      <c r="A306" s="3"/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</row>
    <row r="307" spans="1:26" ht="17.25" customHeight="1">
      <c r="A307" s="3"/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</row>
    <row r="308" spans="1:26" ht="17.25" customHeight="1">
      <c r="A308" s="3"/>
      <c r="B308" s="116"/>
      <c r="C308" s="116"/>
      <c r="D308" s="116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</row>
    <row r="309" spans="1:26" ht="17.25" customHeight="1">
      <c r="A309" s="3"/>
      <c r="B309" s="116"/>
      <c r="C309" s="116"/>
      <c r="D309" s="116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</row>
    <row r="310" spans="1:26" ht="17.25" customHeight="1">
      <c r="A310" s="3"/>
      <c r="B310" s="116"/>
      <c r="C310" s="116"/>
      <c r="D310" s="11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</row>
    <row r="311" spans="1:26" ht="17.25" customHeight="1">
      <c r="A311" s="3"/>
      <c r="B311" s="116"/>
      <c r="C311" s="116"/>
      <c r="D311" s="116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</row>
    <row r="312" spans="1:26" ht="17.25" customHeight="1">
      <c r="A312" s="3"/>
      <c r="B312" s="116"/>
      <c r="C312" s="116"/>
      <c r="D312" s="116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</row>
    <row r="313" spans="1:26" ht="17.25" customHeight="1">
      <c r="A313" s="3"/>
      <c r="B313" s="116"/>
      <c r="C313" s="116"/>
      <c r="D313" s="116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</row>
    <row r="314" spans="1:26" ht="17.25" customHeight="1">
      <c r="A314" s="3"/>
      <c r="B314" s="116"/>
      <c r="C314" s="116"/>
      <c r="D314" s="116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</row>
    <row r="315" spans="1:26" ht="17.25" customHeight="1">
      <c r="A315" s="3"/>
      <c r="B315" s="116"/>
      <c r="C315" s="116"/>
      <c r="D315" s="116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</row>
    <row r="316" spans="1:26" ht="17.25" customHeight="1">
      <c r="A316" s="3"/>
      <c r="B316" s="116"/>
      <c r="C316" s="116"/>
      <c r="D316" s="116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</row>
    <row r="317" spans="1:26" ht="17.25" customHeight="1">
      <c r="A317" s="3"/>
      <c r="B317" s="116"/>
      <c r="C317" s="116"/>
      <c r="D317" s="116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</row>
    <row r="318" spans="1:26" ht="17.25" customHeight="1">
      <c r="A318" s="3"/>
      <c r="B318" s="116"/>
      <c r="C318" s="116"/>
      <c r="D318" s="116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</row>
    <row r="319" spans="1:26" ht="17.25" customHeight="1">
      <c r="A319" s="3"/>
      <c r="B319" s="116"/>
      <c r="C319" s="116"/>
      <c r="D319" s="116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</row>
    <row r="320" spans="1:26" ht="17.25" customHeight="1">
      <c r="A320" s="3"/>
      <c r="B320" s="116"/>
      <c r="C320" s="116"/>
      <c r="D320" s="11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</row>
    <row r="321" spans="1:26" ht="17.25" customHeight="1">
      <c r="A321" s="3"/>
      <c r="B321" s="116"/>
      <c r="C321" s="116"/>
      <c r="D321" s="116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</row>
    <row r="322" spans="1:26" ht="17.25" customHeight="1">
      <c r="A322" s="3"/>
      <c r="B322" s="116"/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</row>
    <row r="323" spans="1:26" ht="17.25" customHeight="1">
      <c r="A323" s="3"/>
      <c r="B323" s="116"/>
      <c r="C323" s="116"/>
      <c r="D323" s="116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</row>
    <row r="324" spans="1:26" ht="17.25" customHeight="1">
      <c r="A324" s="3"/>
      <c r="B324" s="116"/>
      <c r="C324" s="116"/>
      <c r="D324" s="116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</row>
    <row r="325" spans="1:26" ht="17.25" customHeight="1">
      <c r="A325" s="3"/>
      <c r="B325" s="116"/>
      <c r="C325" s="116"/>
      <c r="D325" s="116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</row>
    <row r="326" spans="1:26" ht="17.25" customHeight="1">
      <c r="A326" s="3"/>
      <c r="B326" s="116"/>
      <c r="C326" s="116"/>
      <c r="D326" s="116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</row>
    <row r="327" spans="1:26" ht="17.25" customHeight="1">
      <c r="A327" s="3"/>
      <c r="B327" s="116"/>
      <c r="C327" s="116"/>
      <c r="D327" s="116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</row>
    <row r="328" spans="1:26" ht="17.25" customHeight="1">
      <c r="A328" s="3"/>
      <c r="B328" s="116"/>
      <c r="C328" s="116"/>
      <c r="D328" s="116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</row>
    <row r="329" spans="1:26" ht="17.25" customHeight="1">
      <c r="A329" s="3"/>
      <c r="B329" s="116"/>
      <c r="C329" s="116"/>
      <c r="D329" s="116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</row>
    <row r="330" spans="1:26" ht="17.25" customHeight="1">
      <c r="A330" s="3"/>
      <c r="B330" s="116"/>
      <c r="C330" s="116"/>
      <c r="D330" s="116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</row>
    <row r="331" spans="1:26" ht="17.25" customHeight="1">
      <c r="A331" s="3"/>
      <c r="B331" s="116"/>
      <c r="C331" s="116"/>
      <c r="D331" s="116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</row>
    <row r="332" spans="1:26" ht="17.25" customHeight="1">
      <c r="A332" s="3"/>
      <c r="B332" s="116"/>
      <c r="C332" s="116"/>
      <c r="D332" s="116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</row>
    <row r="333" spans="1:26" ht="17.25" customHeight="1">
      <c r="A333" s="3"/>
      <c r="B333" s="116"/>
      <c r="C333" s="116"/>
      <c r="D333" s="116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</row>
    <row r="334" spans="1:26" ht="17.25" customHeight="1">
      <c r="A334" s="3"/>
      <c r="B334" s="116"/>
      <c r="C334" s="116"/>
      <c r="D334" s="116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</row>
    <row r="335" spans="1:26" ht="17.25" customHeight="1">
      <c r="A335" s="3"/>
      <c r="B335" s="116"/>
      <c r="C335" s="116"/>
      <c r="D335" s="116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</row>
    <row r="336" spans="1:26" ht="17.25" customHeight="1">
      <c r="A336" s="3"/>
      <c r="B336" s="116"/>
      <c r="C336" s="116"/>
      <c r="D336" s="116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</row>
    <row r="337" spans="1:26" ht="17.25" customHeight="1">
      <c r="A337" s="3"/>
      <c r="B337" s="116"/>
      <c r="C337" s="116"/>
      <c r="D337" s="116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</row>
    <row r="338" spans="1:26" ht="17.25" customHeight="1">
      <c r="A338" s="3"/>
      <c r="B338" s="116"/>
      <c r="C338" s="116"/>
      <c r="D338" s="116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</row>
    <row r="339" spans="1:26" ht="17.25" customHeight="1">
      <c r="A339" s="3"/>
      <c r="B339" s="116"/>
      <c r="C339" s="116"/>
      <c r="D339" s="116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</row>
    <row r="340" spans="1:26" ht="17.25" customHeight="1">
      <c r="A340" s="3"/>
      <c r="B340" s="116"/>
      <c r="C340" s="116"/>
      <c r="D340" s="116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</row>
    <row r="341" spans="1:26" ht="17.25" customHeight="1">
      <c r="A341" s="3"/>
      <c r="B341" s="116"/>
      <c r="C341" s="116"/>
      <c r="D341" s="116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</row>
    <row r="342" spans="1:26" ht="17.25" customHeight="1">
      <c r="A342" s="3"/>
      <c r="B342" s="116"/>
      <c r="C342" s="116"/>
      <c r="D342" s="116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</row>
    <row r="343" spans="1:26" ht="17.25" customHeight="1">
      <c r="A343" s="3"/>
      <c r="B343" s="116"/>
      <c r="C343" s="116"/>
      <c r="D343" s="116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</row>
    <row r="344" spans="1:26" ht="17.25" customHeight="1">
      <c r="A344" s="3"/>
      <c r="B344" s="116"/>
      <c r="C344" s="116"/>
      <c r="D344" s="116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</row>
    <row r="345" spans="1:26" ht="17.25" customHeight="1">
      <c r="A345" s="3"/>
      <c r="B345" s="116"/>
      <c r="C345" s="116"/>
      <c r="D345" s="116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</row>
    <row r="346" spans="1:26" ht="17.25" customHeight="1">
      <c r="A346" s="3"/>
      <c r="B346" s="116"/>
      <c r="C346" s="116"/>
      <c r="D346" s="116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</row>
    <row r="347" spans="1:26" ht="17.25" customHeight="1">
      <c r="A347" s="3"/>
      <c r="B347" s="116"/>
      <c r="C347" s="116"/>
      <c r="D347" s="116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</row>
    <row r="348" spans="1:26" ht="17.25" customHeight="1">
      <c r="A348" s="3"/>
      <c r="B348" s="116"/>
      <c r="C348" s="116"/>
      <c r="D348" s="116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</row>
    <row r="349" spans="1:26" ht="17.25" customHeight="1">
      <c r="A349" s="3"/>
      <c r="B349" s="116"/>
      <c r="C349" s="116"/>
      <c r="D349" s="116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</row>
    <row r="350" spans="1:26" ht="17.25" customHeight="1">
      <c r="A350" s="3"/>
      <c r="B350" s="116"/>
      <c r="C350" s="116"/>
      <c r="D350" s="116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</row>
    <row r="351" spans="1:26" ht="17.25" customHeight="1">
      <c r="A351" s="3"/>
      <c r="B351" s="116"/>
      <c r="C351" s="116"/>
      <c r="D351" s="116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</row>
    <row r="352" spans="1:26" ht="17.25" customHeight="1">
      <c r="A352" s="3"/>
      <c r="B352" s="116"/>
      <c r="C352" s="116"/>
      <c r="D352" s="116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</row>
    <row r="353" spans="1:26" ht="17.25" customHeight="1">
      <c r="A353" s="3"/>
      <c r="B353" s="116"/>
      <c r="C353" s="116"/>
      <c r="D353" s="116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</row>
    <row r="354" spans="1:26" ht="17.25" customHeight="1">
      <c r="A354" s="3"/>
      <c r="B354" s="116"/>
      <c r="C354" s="116"/>
      <c r="D354" s="116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</row>
    <row r="355" spans="1:26" ht="17.25" customHeight="1">
      <c r="A355" s="3"/>
      <c r="B355" s="116"/>
      <c r="C355" s="116"/>
      <c r="D355" s="116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</row>
    <row r="356" spans="1:26" ht="17.25" customHeight="1">
      <c r="A356" s="3"/>
      <c r="B356" s="116"/>
      <c r="C356" s="116"/>
      <c r="D356" s="116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</row>
    <row r="357" spans="1:26" ht="17.25" customHeight="1">
      <c r="A357" s="3"/>
      <c r="B357" s="116"/>
      <c r="C357" s="116"/>
      <c r="D357" s="116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</row>
    <row r="358" spans="1:26" ht="17.25" customHeight="1">
      <c r="A358" s="3"/>
      <c r="B358" s="116"/>
      <c r="C358" s="116"/>
      <c r="D358" s="116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</row>
    <row r="359" spans="1:26" ht="17.25" customHeight="1">
      <c r="A359" s="3"/>
      <c r="B359" s="116"/>
      <c r="C359" s="116"/>
      <c r="D359" s="116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</row>
    <row r="360" spans="1:26" ht="17.25" customHeight="1">
      <c r="A360" s="3"/>
      <c r="B360" s="116"/>
      <c r="C360" s="116"/>
      <c r="D360" s="116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</row>
    <row r="361" spans="1:26" ht="17.25" customHeight="1">
      <c r="A361" s="3"/>
      <c r="B361" s="116"/>
      <c r="C361" s="116"/>
      <c r="D361" s="116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</row>
    <row r="362" spans="1:26" ht="17.25" customHeight="1">
      <c r="A362" s="3"/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</row>
    <row r="363" spans="1:26" ht="17.25" customHeight="1">
      <c r="A363" s="3"/>
      <c r="B363" s="116"/>
      <c r="C363" s="116"/>
      <c r="D363" s="116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</row>
    <row r="364" spans="1:26" ht="17.25" customHeight="1">
      <c r="A364" s="3"/>
      <c r="B364" s="116"/>
      <c r="C364" s="116"/>
      <c r="D364" s="116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</row>
    <row r="365" spans="1:26" ht="17.25" customHeight="1">
      <c r="A365" s="3"/>
      <c r="B365" s="116"/>
      <c r="C365" s="116"/>
      <c r="D365" s="116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</row>
    <row r="366" spans="1:26" ht="17.25" customHeight="1">
      <c r="A366" s="3"/>
      <c r="B366" s="116"/>
      <c r="C366" s="116"/>
      <c r="D366" s="116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</row>
    <row r="367" spans="1:26" ht="17.25" customHeight="1">
      <c r="A367" s="3"/>
      <c r="B367" s="116"/>
      <c r="C367" s="116"/>
      <c r="D367" s="116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</row>
    <row r="368" spans="1:26" ht="17.25" customHeight="1">
      <c r="A368" s="3"/>
      <c r="B368" s="116"/>
      <c r="C368" s="116"/>
      <c r="D368" s="116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</row>
    <row r="369" spans="1:26" ht="17.25" customHeight="1">
      <c r="A369" s="3"/>
      <c r="B369" s="116"/>
      <c r="C369" s="116"/>
      <c r="D369" s="116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</row>
    <row r="370" spans="1:26" ht="17.25" customHeight="1">
      <c r="A370" s="3"/>
      <c r="B370" s="116"/>
      <c r="C370" s="116"/>
      <c r="D370" s="116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</row>
    <row r="371" spans="1:26" ht="17.25" customHeight="1">
      <c r="A371" s="3"/>
      <c r="B371" s="116"/>
      <c r="C371" s="116"/>
      <c r="D371" s="116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</row>
    <row r="372" spans="1:26" ht="17.25" customHeight="1">
      <c r="A372" s="3"/>
      <c r="B372" s="116"/>
      <c r="C372" s="116"/>
      <c r="D372" s="116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</row>
    <row r="373" spans="1:26" ht="17.25" customHeight="1">
      <c r="A373" s="3"/>
      <c r="B373" s="116"/>
      <c r="C373" s="116"/>
      <c r="D373" s="116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</row>
    <row r="374" spans="1:26" ht="17.25" customHeight="1">
      <c r="A374" s="3"/>
      <c r="B374" s="116"/>
      <c r="C374" s="116"/>
      <c r="D374" s="116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</row>
    <row r="375" spans="1:26" ht="17.25" customHeight="1">
      <c r="A375" s="3"/>
      <c r="B375" s="116"/>
      <c r="C375" s="116"/>
      <c r="D375" s="116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</row>
    <row r="376" spans="1:26" ht="17.25" customHeight="1">
      <c r="A376" s="3"/>
      <c r="B376" s="116"/>
      <c r="C376" s="116"/>
      <c r="D376" s="116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</row>
    <row r="377" spans="1:26" ht="17.25" customHeight="1">
      <c r="A377" s="3"/>
      <c r="B377" s="116"/>
      <c r="C377" s="116"/>
      <c r="D377" s="116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</row>
    <row r="378" spans="1:26" ht="17.25" customHeight="1">
      <c r="A378" s="3"/>
      <c r="B378" s="116"/>
      <c r="C378" s="116"/>
      <c r="D378" s="116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</row>
    <row r="379" spans="1:26" ht="17.25" customHeight="1">
      <c r="A379" s="3"/>
      <c r="B379" s="116"/>
      <c r="C379" s="116"/>
      <c r="D379" s="116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</row>
    <row r="380" spans="1:26" ht="17.25" customHeight="1">
      <c r="A380" s="3"/>
      <c r="B380" s="116"/>
      <c r="C380" s="116"/>
      <c r="D380" s="116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</row>
    <row r="381" spans="1:26" ht="17.25" customHeight="1">
      <c r="A381" s="3"/>
      <c r="B381" s="116"/>
      <c r="C381" s="116"/>
      <c r="D381" s="116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</row>
    <row r="382" spans="1:26" ht="17.25" customHeight="1">
      <c r="A382" s="3"/>
      <c r="B382" s="116"/>
      <c r="C382" s="116"/>
      <c r="D382" s="116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</row>
    <row r="383" spans="1:26" ht="17.25" customHeight="1">
      <c r="A383" s="3"/>
      <c r="B383" s="116"/>
      <c r="C383" s="116"/>
      <c r="D383" s="116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</row>
    <row r="384" spans="1:26" ht="17.25" customHeight="1">
      <c r="A384" s="3"/>
      <c r="B384" s="116"/>
      <c r="C384" s="116"/>
      <c r="D384" s="116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</row>
    <row r="385" spans="1:26" ht="17.25" customHeight="1">
      <c r="A385" s="3"/>
      <c r="B385" s="116"/>
      <c r="C385" s="116"/>
      <c r="D385" s="116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</row>
    <row r="386" spans="1:26" ht="17.25" customHeight="1">
      <c r="A386" s="3"/>
      <c r="B386" s="116"/>
      <c r="C386" s="116"/>
      <c r="D386" s="116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</row>
    <row r="387" spans="1:26" ht="17.25" customHeight="1">
      <c r="A387" s="3"/>
      <c r="B387" s="116"/>
      <c r="C387" s="116"/>
      <c r="D387" s="116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</row>
    <row r="388" spans="1:26" ht="17.25" customHeight="1">
      <c r="A388" s="3"/>
      <c r="B388" s="116"/>
      <c r="C388" s="116"/>
      <c r="D388" s="116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</row>
    <row r="389" spans="1:26" ht="17.25" customHeight="1">
      <c r="A389" s="3"/>
      <c r="B389" s="116"/>
      <c r="C389" s="116"/>
      <c r="D389" s="116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</row>
    <row r="390" spans="1:26" ht="17.25" customHeight="1">
      <c r="A390" s="3"/>
      <c r="B390" s="116"/>
      <c r="C390" s="116"/>
      <c r="D390" s="116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</row>
    <row r="391" spans="1:26" ht="17.25" customHeight="1">
      <c r="A391" s="3"/>
      <c r="B391" s="116"/>
      <c r="C391" s="116"/>
      <c r="D391" s="116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</row>
    <row r="392" spans="1:26" ht="17.25" customHeight="1">
      <c r="A392" s="3"/>
      <c r="B392" s="116"/>
      <c r="C392" s="116"/>
      <c r="D392" s="116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</row>
    <row r="393" spans="1:26" ht="17.25" customHeight="1">
      <c r="A393" s="3"/>
      <c r="B393" s="116"/>
      <c r="C393" s="116"/>
      <c r="D393" s="116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</row>
    <row r="394" spans="1:26" ht="17.25" customHeight="1">
      <c r="A394" s="3"/>
      <c r="B394" s="116"/>
      <c r="C394" s="116"/>
      <c r="D394" s="116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</row>
    <row r="395" spans="1:26" ht="17.25" customHeight="1">
      <c r="A395" s="3"/>
      <c r="B395" s="116"/>
      <c r="C395" s="116"/>
      <c r="D395" s="116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</row>
    <row r="396" spans="1:26" ht="17.25" customHeight="1">
      <c r="A396" s="3"/>
      <c r="B396" s="116"/>
      <c r="C396" s="116"/>
      <c r="D396" s="116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</row>
    <row r="397" spans="1:26" ht="17.25" customHeight="1">
      <c r="A397" s="3"/>
      <c r="B397" s="116"/>
      <c r="C397" s="116"/>
      <c r="D397" s="116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</row>
    <row r="398" spans="1:26" ht="17.25" customHeight="1">
      <c r="A398" s="3"/>
      <c r="B398" s="116"/>
      <c r="C398" s="116"/>
      <c r="D398" s="116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</row>
    <row r="399" spans="1:26" ht="17.25" customHeight="1">
      <c r="A399" s="3"/>
      <c r="B399" s="116"/>
      <c r="C399" s="116"/>
      <c r="D399" s="116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</row>
    <row r="400" spans="1:26" ht="17.25" customHeight="1">
      <c r="A400" s="3"/>
      <c r="B400" s="116"/>
      <c r="C400" s="116"/>
      <c r="D400" s="116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</row>
    <row r="401" spans="1:26" ht="17.25" customHeight="1">
      <c r="A401" s="3"/>
      <c r="B401" s="116"/>
      <c r="C401" s="116"/>
      <c r="D401" s="116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</row>
    <row r="402" spans="1:26" ht="17.25" customHeight="1">
      <c r="A402" s="3"/>
      <c r="B402" s="116"/>
      <c r="C402" s="116"/>
      <c r="D402" s="116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</row>
    <row r="403" spans="1:26" ht="17.25" customHeight="1">
      <c r="A403" s="3"/>
      <c r="B403" s="116"/>
      <c r="C403" s="116"/>
      <c r="D403" s="116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</row>
    <row r="404" spans="1:26" ht="17.25" customHeight="1">
      <c r="A404" s="3"/>
      <c r="B404" s="116"/>
      <c r="C404" s="116"/>
      <c r="D404" s="116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</row>
    <row r="405" spans="1:26" ht="17.25" customHeight="1">
      <c r="A405" s="3"/>
      <c r="B405" s="116"/>
      <c r="C405" s="116"/>
      <c r="D405" s="116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</row>
    <row r="406" spans="1:26" ht="17.25" customHeight="1">
      <c r="A406" s="3"/>
      <c r="B406" s="116"/>
      <c r="C406" s="116"/>
      <c r="D406" s="116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</row>
    <row r="407" spans="1:26" ht="17.25" customHeight="1">
      <c r="A407" s="3"/>
      <c r="B407" s="116"/>
      <c r="C407" s="116"/>
      <c r="D407" s="116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</row>
    <row r="408" spans="1:26" ht="17.25" customHeight="1">
      <c r="A408" s="3"/>
      <c r="B408" s="116"/>
      <c r="C408" s="116"/>
      <c r="D408" s="116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</row>
    <row r="409" spans="1:26" ht="17.25" customHeight="1">
      <c r="A409" s="3"/>
      <c r="B409" s="116"/>
      <c r="C409" s="116"/>
      <c r="D409" s="116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</row>
    <row r="410" spans="1:26" ht="17.25" customHeight="1">
      <c r="A410" s="3"/>
      <c r="B410" s="116"/>
      <c r="C410" s="116"/>
      <c r="D410" s="116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</row>
    <row r="411" spans="1:26" ht="17.25" customHeight="1">
      <c r="A411" s="3"/>
      <c r="B411" s="116"/>
      <c r="C411" s="116"/>
      <c r="D411" s="116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</row>
    <row r="412" spans="1:26" ht="17.25" customHeight="1">
      <c r="A412" s="3"/>
      <c r="B412" s="116"/>
      <c r="C412" s="116"/>
      <c r="D412" s="116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</row>
    <row r="413" spans="1:26" ht="17.25" customHeight="1">
      <c r="A413" s="3"/>
      <c r="B413" s="116"/>
      <c r="C413" s="116"/>
      <c r="D413" s="116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</row>
    <row r="414" spans="1:26" ht="17.25" customHeight="1">
      <c r="A414" s="3"/>
      <c r="B414" s="116"/>
      <c r="C414" s="116"/>
      <c r="D414" s="116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</row>
    <row r="415" spans="1:26" ht="17.25" customHeight="1">
      <c r="A415" s="3"/>
      <c r="B415" s="116"/>
      <c r="C415" s="116"/>
      <c r="D415" s="116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</row>
    <row r="416" spans="1:26" ht="17.25" customHeight="1">
      <c r="A416" s="3"/>
      <c r="B416" s="116"/>
      <c r="C416" s="116"/>
      <c r="D416" s="116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</row>
    <row r="417" spans="1:26" ht="17.25" customHeight="1">
      <c r="A417" s="3"/>
      <c r="B417" s="116"/>
      <c r="C417" s="116"/>
      <c r="D417" s="116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</row>
    <row r="418" spans="1:26" ht="17.25" customHeight="1">
      <c r="A418" s="3"/>
      <c r="B418" s="116"/>
      <c r="C418" s="116"/>
      <c r="D418" s="116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</row>
    <row r="419" spans="1:26" ht="17.25" customHeight="1">
      <c r="A419" s="3"/>
      <c r="B419" s="116"/>
      <c r="C419" s="116"/>
      <c r="D419" s="116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</row>
    <row r="420" spans="1:26" ht="17.25" customHeight="1">
      <c r="A420" s="3"/>
      <c r="B420" s="116"/>
      <c r="C420" s="116"/>
      <c r="D420" s="116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</row>
    <row r="421" spans="1:26" ht="17.25" customHeight="1">
      <c r="A421" s="3"/>
      <c r="B421" s="116"/>
      <c r="C421" s="116"/>
      <c r="D421" s="116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</row>
    <row r="422" spans="1:26" ht="17.25" customHeight="1">
      <c r="A422" s="3"/>
      <c r="B422" s="116"/>
      <c r="C422" s="116"/>
      <c r="D422" s="116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</row>
    <row r="423" spans="1:26" ht="17.25" customHeight="1">
      <c r="A423" s="3"/>
      <c r="B423" s="116"/>
      <c r="C423" s="116"/>
      <c r="D423" s="116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</row>
    <row r="424" spans="1:26" ht="17.25" customHeight="1">
      <c r="A424" s="3"/>
      <c r="B424" s="116"/>
      <c r="C424" s="116"/>
      <c r="D424" s="116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</row>
    <row r="425" spans="1:26" ht="17.25" customHeight="1">
      <c r="A425" s="3"/>
      <c r="B425" s="116"/>
      <c r="C425" s="116"/>
      <c r="D425" s="116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</row>
    <row r="426" spans="1:26" ht="17.25" customHeight="1">
      <c r="A426" s="3"/>
      <c r="B426" s="116"/>
      <c r="C426" s="116"/>
      <c r="D426" s="116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</row>
    <row r="427" spans="1:26" ht="17.25" customHeight="1">
      <c r="A427" s="3"/>
      <c r="B427" s="116"/>
      <c r="C427" s="116"/>
      <c r="D427" s="116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</row>
    <row r="428" spans="1:26" ht="17.25" customHeight="1">
      <c r="A428" s="3"/>
      <c r="B428" s="116"/>
      <c r="C428" s="116"/>
      <c r="D428" s="116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</row>
    <row r="429" spans="1:26" ht="17.25" customHeight="1">
      <c r="A429" s="3"/>
      <c r="B429" s="116"/>
      <c r="C429" s="116"/>
      <c r="D429" s="116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</row>
    <row r="430" spans="1:26" ht="17.25" customHeight="1">
      <c r="A430" s="3"/>
      <c r="B430" s="116"/>
      <c r="C430" s="116"/>
      <c r="D430" s="116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</row>
    <row r="431" spans="1:26" ht="17.25" customHeight="1">
      <c r="A431" s="3"/>
      <c r="B431" s="116"/>
      <c r="C431" s="116"/>
      <c r="D431" s="116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</row>
    <row r="432" spans="1:26" ht="17.25" customHeight="1">
      <c r="A432" s="3"/>
      <c r="B432" s="116"/>
      <c r="C432" s="116"/>
      <c r="D432" s="116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</row>
    <row r="433" spans="1:26" ht="17.25" customHeight="1">
      <c r="A433" s="3"/>
      <c r="B433" s="116"/>
      <c r="C433" s="116"/>
      <c r="D433" s="116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</row>
    <row r="434" spans="1:26" ht="17.25" customHeight="1">
      <c r="A434" s="3"/>
      <c r="B434" s="116"/>
      <c r="C434" s="116"/>
      <c r="D434" s="116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</row>
    <row r="435" spans="1:26" ht="17.25" customHeight="1">
      <c r="A435" s="3"/>
      <c r="B435" s="116"/>
      <c r="C435" s="116"/>
      <c r="D435" s="116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</row>
    <row r="436" spans="1:26" ht="17.25" customHeight="1">
      <c r="A436" s="3"/>
      <c r="B436" s="116"/>
      <c r="C436" s="116"/>
      <c r="D436" s="116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</row>
    <row r="437" spans="1:26" ht="17.25" customHeight="1">
      <c r="A437" s="3"/>
      <c r="B437" s="116"/>
      <c r="C437" s="116"/>
      <c r="D437" s="116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</row>
    <row r="438" spans="1:26" ht="17.25" customHeight="1">
      <c r="A438" s="3"/>
      <c r="B438" s="116"/>
      <c r="C438" s="116"/>
      <c r="D438" s="116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</row>
    <row r="439" spans="1:26" ht="17.25" customHeight="1">
      <c r="A439" s="3"/>
      <c r="B439" s="116"/>
      <c r="C439" s="116"/>
      <c r="D439" s="116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</row>
    <row r="440" spans="1:26" ht="17.25" customHeight="1">
      <c r="A440" s="3"/>
      <c r="B440" s="116"/>
      <c r="C440" s="116"/>
      <c r="D440" s="116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</row>
    <row r="441" spans="1:26" ht="17.25" customHeight="1">
      <c r="A441" s="3"/>
      <c r="B441" s="116"/>
      <c r="C441" s="116"/>
      <c r="D441" s="116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</row>
    <row r="442" spans="1:26" ht="17.25" customHeight="1">
      <c r="A442" s="3"/>
      <c r="B442" s="116"/>
      <c r="C442" s="116"/>
      <c r="D442" s="116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</row>
    <row r="443" spans="1:26" ht="17.25" customHeight="1">
      <c r="A443" s="3"/>
      <c r="B443" s="116"/>
      <c r="C443" s="116"/>
      <c r="D443" s="116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</row>
    <row r="444" spans="1:26" ht="17.25" customHeight="1">
      <c r="A444" s="3"/>
      <c r="B444" s="116"/>
      <c r="C444" s="116"/>
      <c r="D444" s="116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</row>
    <row r="445" spans="1:26" ht="17.25" customHeight="1">
      <c r="A445" s="3"/>
      <c r="B445" s="116"/>
      <c r="C445" s="116"/>
      <c r="D445" s="116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</row>
    <row r="446" spans="1:26" ht="17.25" customHeight="1">
      <c r="A446" s="3"/>
      <c r="B446" s="116"/>
      <c r="C446" s="116"/>
      <c r="D446" s="116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</row>
    <row r="447" spans="1:26" ht="17.25" customHeight="1">
      <c r="A447" s="3"/>
      <c r="B447" s="116"/>
      <c r="C447" s="116"/>
      <c r="D447" s="116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</row>
    <row r="448" spans="1:26" ht="17.25" customHeight="1">
      <c r="A448" s="3"/>
      <c r="B448" s="116"/>
      <c r="C448" s="116"/>
      <c r="D448" s="116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</row>
    <row r="449" spans="1:26" ht="17.25" customHeight="1">
      <c r="A449" s="3"/>
      <c r="B449" s="116"/>
      <c r="C449" s="116"/>
      <c r="D449" s="116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</row>
    <row r="450" spans="1:26" ht="17.25" customHeight="1">
      <c r="A450" s="3"/>
      <c r="B450" s="116"/>
      <c r="C450" s="116"/>
      <c r="D450" s="116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</row>
    <row r="451" spans="1:26" ht="17.25" customHeight="1">
      <c r="A451" s="3"/>
      <c r="B451" s="116"/>
      <c r="C451" s="116"/>
      <c r="D451" s="116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</row>
    <row r="452" spans="1:26" ht="17.25" customHeight="1">
      <c r="A452" s="3"/>
      <c r="B452" s="116"/>
      <c r="C452" s="116"/>
      <c r="D452" s="116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</row>
    <row r="453" spans="1:26" ht="17.25" customHeight="1">
      <c r="A453" s="3"/>
      <c r="B453" s="116"/>
      <c r="C453" s="116"/>
      <c r="D453" s="116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</row>
    <row r="454" spans="1:26" ht="17.25" customHeight="1">
      <c r="A454" s="3"/>
      <c r="B454" s="116"/>
      <c r="C454" s="116"/>
      <c r="D454" s="116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</row>
    <row r="455" spans="1:26" ht="17.25" customHeight="1">
      <c r="A455" s="3"/>
      <c r="B455" s="116"/>
      <c r="C455" s="116"/>
      <c r="D455" s="116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</row>
    <row r="456" spans="1:26" ht="17.25" customHeight="1">
      <c r="A456" s="3"/>
      <c r="B456" s="116"/>
      <c r="C456" s="116"/>
      <c r="D456" s="116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</row>
    <row r="457" spans="1:26" ht="17.25" customHeight="1">
      <c r="A457" s="3"/>
      <c r="B457" s="116"/>
      <c r="C457" s="116"/>
      <c r="D457" s="116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</row>
    <row r="458" spans="1:26" ht="17.25" customHeight="1">
      <c r="A458" s="3"/>
      <c r="B458" s="116"/>
      <c r="C458" s="116"/>
      <c r="D458" s="116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</row>
    <row r="459" spans="1:26" ht="17.25" customHeight="1">
      <c r="A459" s="3"/>
      <c r="B459" s="116"/>
      <c r="C459" s="116"/>
      <c r="D459" s="116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</row>
    <row r="460" spans="1:26" ht="17.25" customHeight="1">
      <c r="A460" s="3"/>
      <c r="B460" s="116"/>
      <c r="C460" s="116"/>
      <c r="D460" s="116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</row>
    <row r="461" spans="1:26" ht="17.25" customHeight="1">
      <c r="A461" s="3"/>
      <c r="B461" s="116"/>
      <c r="C461" s="116"/>
      <c r="D461" s="116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</row>
    <row r="462" spans="1:26" ht="17.25" customHeight="1">
      <c r="A462" s="3"/>
      <c r="B462" s="116"/>
      <c r="C462" s="116"/>
      <c r="D462" s="116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</row>
    <row r="463" spans="1:26" ht="17.25" customHeight="1">
      <c r="A463" s="3"/>
      <c r="B463" s="116"/>
      <c r="C463" s="116"/>
      <c r="D463" s="116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</row>
    <row r="464" spans="1:26" ht="17.25" customHeight="1">
      <c r="A464" s="3"/>
      <c r="B464" s="116"/>
      <c r="C464" s="116"/>
      <c r="D464" s="116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</row>
    <row r="465" spans="1:26" ht="17.25" customHeight="1">
      <c r="A465" s="3"/>
      <c r="B465" s="116"/>
      <c r="C465" s="116"/>
      <c r="D465" s="116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</row>
    <row r="466" spans="1:26" ht="17.25" customHeight="1">
      <c r="A466" s="3"/>
      <c r="B466" s="116"/>
      <c r="C466" s="116"/>
      <c r="D466" s="116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</row>
    <row r="467" spans="1:26" ht="17.25" customHeight="1">
      <c r="A467" s="3"/>
      <c r="B467" s="116"/>
      <c r="C467" s="116"/>
      <c r="D467" s="116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</row>
    <row r="468" spans="1:26" ht="17.25" customHeight="1">
      <c r="A468" s="3"/>
      <c r="B468" s="116"/>
      <c r="C468" s="116"/>
      <c r="D468" s="116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</row>
    <row r="469" spans="1:26" ht="17.25" customHeight="1">
      <c r="A469" s="3"/>
      <c r="B469" s="116"/>
      <c r="C469" s="116"/>
      <c r="D469" s="116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</row>
    <row r="470" spans="1:26" ht="17.25" customHeight="1">
      <c r="A470" s="3"/>
      <c r="B470" s="116"/>
      <c r="C470" s="116"/>
      <c r="D470" s="116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</row>
    <row r="471" spans="1:26" ht="17.25" customHeight="1">
      <c r="A471" s="3"/>
      <c r="B471" s="116"/>
      <c r="C471" s="116"/>
      <c r="D471" s="116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</row>
    <row r="472" spans="1:26" ht="17.25" customHeight="1">
      <c r="A472" s="3"/>
      <c r="B472" s="116"/>
      <c r="C472" s="116"/>
      <c r="D472" s="116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</row>
    <row r="473" spans="1:26" ht="17.25" customHeight="1">
      <c r="A473" s="3"/>
      <c r="B473" s="116"/>
      <c r="C473" s="116"/>
      <c r="D473" s="116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</row>
    <row r="474" spans="1:26" ht="17.25" customHeight="1">
      <c r="A474" s="3"/>
      <c r="B474" s="116"/>
      <c r="C474" s="116"/>
      <c r="D474" s="116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</row>
    <row r="475" spans="1:26" ht="17.25" customHeight="1">
      <c r="A475" s="3"/>
      <c r="B475" s="116"/>
      <c r="C475" s="116"/>
      <c r="D475" s="116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</row>
    <row r="476" spans="1:26" ht="17.25" customHeight="1">
      <c r="A476" s="3"/>
      <c r="B476" s="116"/>
      <c r="C476" s="116"/>
      <c r="D476" s="116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</row>
    <row r="477" spans="1:26" ht="17.25" customHeight="1">
      <c r="A477" s="3"/>
      <c r="B477" s="116"/>
      <c r="C477" s="116"/>
      <c r="D477" s="116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</row>
    <row r="478" spans="1:26" ht="17.25" customHeight="1">
      <c r="A478" s="3"/>
      <c r="B478" s="116"/>
      <c r="C478" s="116"/>
      <c r="D478" s="116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</row>
    <row r="479" spans="1:26" ht="17.25" customHeight="1">
      <c r="A479" s="3"/>
      <c r="B479" s="116"/>
      <c r="C479" s="116"/>
      <c r="D479" s="116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</row>
    <row r="480" spans="1:26" ht="17.25" customHeight="1">
      <c r="A480" s="3"/>
      <c r="B480" s="116"/>
      <c r="C480" s="116"/>
      <c r="D480" s="116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</row>
    <row r="481" spans="1:26" ht="17.25" customHeight="1">
      <c r="A481" s="3"/>
      <c r="B481" s="116"/>
      <c r="C481" s="116"/>
      <c r="D481" s="116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</row>
    <row r="482" spans="1:26" ht="17.25" customHeight="1">
      <c r="A482" s="3"/>
      <c r="B482" s="116"/>
      <c r="C482" s="116"/>
      <c r="D482" s="116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</row>
    <row r="483" spans="1:26" ht="17.25" customHeight="1">
      <c r="A483" s="3"/>
      <c r="B483" s="116"/>
      <c r="C483" s="116"/>
      <c r="D483" s="116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</row>
    <row r="484" spans="1:26" ht="17.25" customHeight="1">
      <c r="A484" s="3"/>
      <c r="B484" s="116"/>
      <c r="C484" s="116"/>
      <c r="D484" s="116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</row>
    <row r="485" spans="1:26" ht="17.25" customHeight="1">
      <c r="A485" s="3"/>
      <c r="B485" s="116"/>
      <c r="C485" s="116"/>
      <c r="D485" s="116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</row>
    <row r="486" spans="1:26" ht="17.25" customHeight="1">
      <c r="A486" s="3"/>
      <c r="B486" s="116"/>
      <c r="C486" s="116"/>
      <c r="D486" s="116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</row>
    <row r="487" spans="1:26" ht="17.25" customHeight="1">
      <c r="A487" s="3"/>
      <c r="B487" s="116"/>
      <c r="C487" s="116"/>
      <c r="D487" s="116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</row>
    <row r="488" spans="1:26" ht="17.25" customHeight="1">
      <c r="A488" s="3"/>
      <c r="B488" s="116"/>
      <c r="C488" s="116"/>
      <c r="D488" s="116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</row>
    <row r="489" spans="1:26" ht="17.25" customHeight="1">
      <c r="A489" s="3"/>
      <c r="B489" s="116"/>
      <c r="C489" s="116"/>
      <c r="D489" s="116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</row>
    <row r="490" spans="1:26" ht="17.25" customHeight="1">
      <c r="A490" s="3"/>
      <c r="B490" s="116"/>
      <c r="C490" s="116"/>
      <c r="D490" s="116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</row>
    <row r="491" spans="1:26" ht="17.25" customHeight="1">
      <c r="A491" s="3"/>
      <c r="B491" s="116"/>
      <c r="C491" s="116"/>
      <c r="D491" s="116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</row>
    <row r="492" spans="1:26" ht="17.25" customHeight="1">
      <c r="A492" s="3"/>
      <c r="B492" s="116"/>
      <c r="C492" s="116"/>
      <c r="D492" s="116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</row>
    <row r="493" spans="1:26" ht="17.25" customHeight="1">
      <c r="A493" s="3"/>
      <c r="B493" s="116"/>
      <c r="C493" s="116"/>
      <c r="D493" s="116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</row>
    <row r="494" spans="1:26" ht="17.25" customHeight="1">
      <c r="A494" s="3"/>
      <c r="B494" s="116"/>
      <c r="C494" s="116"/>
      <c r="D494" s="116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</row>
    <row r="495" spans="1:26" ht="17.25" customHeight="1">
      <c r="A495" s="3"/>
      <c r="B495" s="116"/>
      <c r="C495" s="116"/>
      <c r="D495" s="116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</row>
    <row r="496" spans="1:26" ht="17.25" customHeight="1">
      <c r="A496" s="3"/>
      <c r="B496" s="116"/>
      <c r="C496" s="116"/>
      <c r="D496" s="116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</row>
    <row r="497" spans="1:26" ht="17.25" customHeight="1">
      <c r="A497" s="3"/>
      <c r="B497" s="116"/>
      <c r="C497" s="116"/>
      <c r="D497" s="116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</row>
    <row r="498" spans="1:26" ht="17.25" customHeight="1">
      <c r="A498" s="3"/>
      <c r="B498" s="116"/>
      <c r="C498" s="116"/>
      <c r="D498" s="116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</row>
    <row r="499" spans="1:26" ht="17.25" customHeight="1">
      <c r="A499" s="3"/>
      <c r="B499" s="116"/>
      <c r="C499" s="116"/>
      <c r="D499" s="116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</row>
    <row r="500" spans="1:26" ht="17.25" customHeight="1">
      <c r="A500" s="3"/>
      <c r="B500" s="116"/>
      <c r="C500" s="116"/>
      <c r="D500" s="116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</row>
    <row r="501" spans="1:26" ht="17.25" customHeight="1">
      <c r="A501" s="3"/>
      <c r="B501" s="116"/>
      <c r="C501" s="116"/>
      <c r="D501" s="116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</row>
    <row r="502" spans="1:26" ht="17.25" customHeight="1">
      <c r="A502" s="3"/>
      <c r="B502" s="116"/>
      <c r="C502" s="116"/>
      <c r="D502" s="116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</row>
    <row r="503" spans="1:26" ht="17.25" customHeight="1">
      <c r="A503" s="3"/>
      <c r="B503" s="116"/>
      <c r="C503" s="116"/>
      <c r="D503" s="116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</row>
    <row r="504" spans="1:26" ht="17.25" customHeight="1">
      <c r="A504" s="3"/>
      <c r="B504" s="116"/>
      <c r="C504" s="116"/>
      <c r="D504" s="116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</row>
    <row r="505" spans="1:26" ht="17.25" customHeight="1">
      <c r="A505" s="3"/>
      <c r="B505" s="116"/>
      <c r="C505" s="116"/>
      <c r="D505" s="116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</row>
    <row r="506" spans="1:26" ht="17.25" customHeight="1">
      <c r="A506" s="3"/>
      <c r="B506" s="116"/>
      <c r="C506" s="116"/>
      <c r="D506" s="116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</row>
    <row r="507" spans="1:26" ht="17.25" customHeight="1">
      <c r="A507" s="3"/>
      <c r="B507" s="116"/>
      <c r="C507" s="116"/>
      <c r="D507" s="116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</row>
    <row r="508" spans="1:26" ht="17.25" customHeight="1">
      <c r="A508" s="3"/>
      <c r="B508" s="116"/>
      <c r="C508" s="116"/>
      <c r="D508" s="116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</row>
    <row r="509" spans="1:26" ht="17.25" customHeight="1">
      <c r="A509" s="3"/>
      <c r="B509" s="116"/>
      <c r="C509" s="116"/>
      <c r="D509" s="116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</row>
    <row r="510" spans="1:26" ht="17.25" customHeight="1">
      <c r="A510" s="3"/>
      <c r="B510" s="116"/>
      <c r="C510" s="116"/>
      <c r="D510" s="116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</row>
    <row r="511" spans="1:26" ht="17.25" customHeight="1">
      <c r="A511" s="3"/>
      <c r="B511" s="116"/>
      <c r="C511" s="116"/>
      <c r="D511" s="116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</row>
    <row r="512" spans="1:26" ht="17.25" customHeight="1">
      <c r="A512" s="3"/>
      <c r="B512" s="116"/>
      <c r="C512" s="116"/>
      <c r="D512" s="116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</row>
    <row r="513" spans="1:26" ht="17.25" customHeight="1">
      <c r="A513" s="3"/>
      <c r="B513" s="116"/>
      <c r="C513" s="116"/>
      <c r="D513" s="116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</row>
    <row r="514" spans="1:26" ht="17.25" customHeight="1">
      <c r="A514" s="3"/>
      <c r="B514" s="116"/>
      <c r="C514" s="116"/>
      <c r="D514" s="116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</row>
    <row r="515" spans="1:26" ht="17.25" customHeight="1">
      <c r="A515" s="3"/>
      <c r="B515" s="116"/>
      <c r="C515" s="116"/>
      <c r="D515" s="116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</row>
    <row r="516" spans="1:26" ht="17.25" customHeight="1">
      <c r="A516" s="3"/>
      <c r="B516" s="116"/>
      <c r="C516" s="116"/>
      <c r="D516" s="116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</row>
    <row r="517" spans="1:26" ht="17.25" customHeight="1">
      <c r="A517" s="3"/>
      <c r="B517" s="116"/>
      <c r="C517" s="116"/>
      <c r="D517" s="116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</row>
    <row r="518" spans="1:26" ht="17.25" customHeight="1">
      <c r="A518" s="3"/>
      <c r="B518" s="116"/>
      <c r="C518" s="116"/>
      <c r="D518" s="116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</row>
    <row r="519" spans="1:26" ht="17.25" customHeight="1">
      <c r="A519" s="3"/>
      <c r="B519" s="116"/>
      <c r="C519" s="116"/>
      <c r="D519" s="116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</row>
    <row r="520" spans="1:26" ht="17.25" customHeight="1">
      <c r="A520" s="3"/>
      <c r="B520" s="116"/>
      <c r="C520" s="116"/>
      <c r="D520" s="116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</row>
    <row r="521" spans="1:26" ht="17.25" customHeight="1">
      <c r="A521" s="3"/>
      <c r="B521" s="116"/>
      <c r="C521" s="116"/>
      <c r="D521" s="116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</row>
    <row r="522" spans="1:26" ht="17.25" customHeight="1">
      <c r="A522" s="3"/>
      <c r="B522" s="116"/>
      <c r="C522" s="116"/>
      <c r="D522" s="116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</row>
    <row r="523" spans="1:26" ht="17.25" customHeight="1">
      <c r="A523" s="3"/>
      <c r="B523" s="116"/>
      <c r="C523" s="116"/>
      <c r="D523" s="116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</row>
    <row r="524" spans="1:26" ht="17.25" customHeight="1">
      <c r="A524" s="3"/>
      <c r="B524" s="116"/>
      <c r="C524" s="116"/>
      <c r="D524" s="116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</row>
    <row r="525" spans="1:26" ht="17.25" customHeight="1">
      <c r="A525" s="3"/>
      <c r="B525" s="116"/>
      <c r="C525" s="116"/>
      <c r="D525" s="116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</row>
    <row r="526" spans="1:26" ht="17.25" customHeight="1">
      <c r="A526" s="3"/>
      <c r="B526" s="116"/>
      <c r="C526" s="116"/>
      <c r="D526" s="116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</row>
    <row r="527" spans="1:26" ht="17.25" customHeight="1">
      <c r="A527" s="3"/>
      <c r="B527" s="116"/>
      <c r="C527" s="116"/>
      <c r="D527" s="116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</row>
    <row r="528" spans="1:26" ht="17.25" customHeight="1">
      <c r="A528" s="3"/>
      <c r="B528" s="116"/>
      <c r="C528" s="116"/>
      <c r="D528" s="116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</row>
    <row r="529" spans="1:26" ht="17.25" customHeight="1">
      <c r="A529" s="3"/>
      <c r="B529" s="116"/>
      <c r="C529" s="116"/>
      <c r="D529" s="116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</row>
    <row r="530" spans="1:26" ht="17.25" customHeight="1">
      <c r="A530" s="3"/>
      <c r="B530" s="116"/>
      <c r="C530" s="116"/>
      <c r="D530" s="116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</row>
    <row r="531" spans="1:26" ht="17.25" customHeight="1">
      <c r="A531" s="3"/>
      <c r="B531" s="116"/>
      <c r="C531" s="116"/>
      <c r="D531" s="116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</row>
    <row r="532" spans="1:26" ht="17.25" customHeight="1">
      <c r="A532" s="3"/>
      <c r="B532" s="116"/>
      <c r="C532" s="116"/>
      <c r="D532" s="116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</row>
    <row r="533" spans="1:26" ht="17.25" customHeight="1">
      <c r="A533" s="3"/>
      <c r="B533" s="116"/>
      <c r="C533" s="116"/>
      <c r="D533" s="116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</row>
    <row r="534" spans="1:26" ht="17.25" customHeight="1">
      <c r="A534" s="3"/>
      <c r="B534" s="116"/>
      <c r="C534" s="116"/>
      <c r="D534" s="116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</row>
    <row r="535" spans="1:26" ht="17.25" customHeight="1">
      <c r="A535" s="3"/>
      <c r="B535" s="116"/>
      <c r="C535" s="116"/>
      <c r="D535" s="116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</row>
    <row r="536" spans="1:26" ht="17.25" customHeight="1">
      <c r="A536" s="3"/>
      <c r="B536" s="116"/>
      <c r="C536" s="116"/>
      <c r="D536" s="116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</row>
    <row r="537" spans="1:26" ht="17.25" customHeight="1">
      <c r="A537" s="3"/>
      <c r="B537" s="116"/>
      <c r="C537" s="116"/>
      <c r="D537" s="116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</row>
    <row r="538" spans="1:26" ht="17.25" customHeight="1">
      <c r="A538" s="3"/>
      <c r="B538" s="116"/>
      <c r="C538" s="116"/>
      <c r="D538" s="116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</row>
    <row r="539" spans="1:26" ht="17.25" customHeight="1">
      <c r="A539" s="3"/>
      <c r="B539" s="116"/>
      <c r="C539" s="116"/>
      <c r="D539" s="116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</row>
    <row r="540" spans="1:26" ht="17.25" customHeight="1">
      <c r="A540" s="3"/>
      <c r="B540" s="116"/>
      <c r="C540" s="116"/>
      <c r="D540" s="116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</row>
    <row r="541" spans="1:26" ht="17.25" customHeight="1">
      <c r="A541" s="3"/>
      <c r="B541" s="116"/>
      <c r="C541" s="116"/>
      <c r="D541" s="116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</row>
    <row r="542" spans="1:26" ht="17.25" customHeight="1">
      <c r="A542" s="3"/>
      <c r="B542" s="116"/>
      <c r="C542" s="116"/>
      <c r="D542" s="116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</row>
    <row r="543" spans="1:26" ht="17.25" customHeight="1">
      <c r="A543" s="3"/>
      <c r="B543" s="116"/>
      <c r="C543" s="116"/>
      <c r="D543" s="116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</row>
    <row r="544" spans="1:26" ht="17.25" customHeight="1">
      <c r="A544" s="3"/>
      <c r="B544" s="116"/>
      <c r="C544" s="116"/>
      <c r="D544" s="116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</row>
    <row r="545" spans="1:26" ht="17.25" customHeight="1">
      <c r="A545" s="3"/>
      <c r="B545" s="116"/>
      <c r="C545" s="116"/>
      <c r="D545" s="116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</row>
    <row r="546" spans="1:26" ht="17.25" customHeight="1">
      <c r="A546" s="3"/>
      <c r="B546" s="116"/>
      <c r="C546" s="116"/>
      <c r="D546" s="116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</row>
    <row r="547" spans="1:26" ht="17.25" customHeight="1">
      <c r="A547" s="3"/>
      <c r="B547" s="116"/>
      <c r="C547" s="116"/>
      <c r="D547" s="116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</row>
    <row r="548" spans="1:26" ht="17.25" customHeight="1">
      <c r="A548" s="3"/>
      <c r="B548" s="116"/>
      <c r="C548" s="116"/>
      <c r="D548" s="116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</row>
    <row r="549" spans="1:26" ht="17.25" customHeight="1">
      <c r="A549" s="3"/>
      <c r="B549" s="116"/>
      <c r="C549" s="116"/>
      <c r="D549" s="116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</row>
    <row r="550" spans="1:26" ht="17.25" customHeight="1">
      <c r="A550" s="3"/>
      <c r="B550" s="116"/>
      <c r="C550" s="116"/>
      <c r="D550" s="116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</row>
    <row r="551" spans="1:26" ht="17.25" customHeight="1">
      <c r="A551" s="3"/>
      <c r="B551" s="116"/>
      <c r="C551" s="116"/>
      <c r="D551" s="116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</row>
    <row r="552" spans="1:26" ht="17.25" customHeight="1">
      <c r="A552" s="3"/>
      <c r="B552" s="116"/>
      <c r="C552" s="116"/>
      <c r="D552" s="116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</row>
    <row r="553" spans="1:26" ht="17.25" customHeight="1">
      <c r="A553" s="3"/>
      <c r="B553" s="116"/>
      <c r="C553" s="116"/>
      <c r="D553" s="116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</row>
    <row r="554" spans="1:26" ht="17.25" customHeight="1">
      <c r="A554" s="3"/>
      <c r="B554" s="116"/>
      <c r="C554" s="116"/>
      <c r="D554" s="116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</row>
    <row r="555" spans="1:26" ht="17.25" customHeight="1">
      <c r="A555" s="3"/>
      <c r="B555" s="116"/>
      <c r="C555" s="116"/>
      <c r="D555" s="116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</row>
    <row r="556" spans="1:26" ht="17.25" customHeight="1">
      <c r="A556" s="3"/>
      <c r="B556" s="116"/>
      <c r="C556" s="116"/>
      <c r="D556" s="116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</row>
    <row r="557" spans="1:26" ht="17.25" customHeight="1">
      <c r="A557" s="3"/>
      <c r="B557" s="116"/>
      <c r="C557" s="116"/>
      <c r="D557" s="116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</row>
    <row r="558" spans="1:26" ht="17.25" customHeight="1">
      <c r="A558" s="3"/>
      <c r="B558" s="116"/>
      <c r="C558" s="116"/>
      <c r="D558" s="116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</row>
    <row r="559" spans="1:26" ht="17.25" customHeight="1">
      <c r="A559" s="3"/>
      <c r="B559" s="116"/>
      <c r="C559" s="116"/>
      <c r="D559" s="116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</row>
    <row r="560" spans="1:26" ht="17.25" customHeight="1">
      <c r="A560" s="3"/>
      <c r="B560" s="116"/>
      <c r="C560" s="116"/>
      <c r="D560" s="116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</row>
    <row r="561" spans="1:26" ht="17.25" customHeight="1">
      <c r="A561" s="3"/>
      <c r="B561" s="116"/>
      <c r="C561" s="116"/>
      <c r="D561" s="116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</row>
    <row r="562" spans="1:26" ht="17.25" customHeight="1">
      <c r="A562" s="3"/>
      <c r="B562" s="116"/>
      <c r="C562" s="116"/>
      <c r="D562" s="116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</row>
    <row r="563" spans="1:26" ht="17.25" customHeight="1">
      <c r="A563" s="3"/>
      <c r="B563" s="116"/>
      <c r="C563" s="116"/>
      <c r="D563" s="116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</row>
    <row r="564" spans="1:26" ht="17.25" customHeight="1">
      <c r="A564" s="3"/>
      <c r="B564" s="116"/>
      <c r="C564" s="116"/>
      <c r="D564" s="116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</row>
    <row r="565" spans="1:26" ht="17.25" customHeight="1">
      <c r="A565" s="3"/>
      <c r="B565" s="116"/>
      <c r="C565" s="116"/>
      <c r="D565" s="116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</row>
    <row r="566" spans="1:26" ht="17.25" customHeight="1">
      <c r="A566" s="3"/>
      <c r="B566" s="116"/>
      <c r="C566" s="116"/>
      <c r="D566" s="116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</row>
    <row r="567" spans="1:26" ht="17.25" customHeight="1">
      <c r="A567" s="3"/>
      <c r="B567" s="116"/>
      <c r="C567" s="116"/>
      <c r="D567" s="116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</row>
    <row r="568" spans="1:26" ht="17.25" customHeight="1">
      <c r="A568" s="3"/>
      <c r="B568" s="116"/>
      <c r="C568" s="116"/>
      <c r="D568" s="116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</row>
    <row r="569" spans="1:26" ht="17.25" customHeight="1">
      <c r="A569" s="3"/>
      <c r="B569" s="116"/>
      <c r="C569" s="116"/>
      <c r="D569" s="116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</row>
    <row r="570" spans="1:26" ht="17.25" customHeight="1">
      <c r="A570" s="3"/>
      <c r="B570" s="116"/>
      <c r="C570" s="116"/>
      <c r="D570" s="116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</row>
    <row r="571" spans="1:26" ht="17.25" customHeight="1">
      <c r="A571" s="3"/>
      <c r="B571" s="116"/>
      <c r="C571" s="116"/>
      <c r="D571" s="116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</row>
    <row r="572" spans="1:26" ht="17.25" customHeight="1">
      <c r="A572" s="3"/>
      <c r="B572" s="116"/>
      <c r="C572" s="116"/>
      <c r="D572" s="116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</row>
    <row r="573" spans="1:26" ht="17.25" customHeight="1">
      <c r="A573" s="3"/>
      <c r="B573" s="116"/>
      <c r="C573" s="116"/>
      <c r="D573" s="116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</row>
    <row r="574" spans="1:26" ht="17.25" customHeight="1">
      <c r="A574" s="3"/>
      <c r="B574" s="116"/>
      <c r="C574" s="116"/>
      <c r="D574" s="116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</row>
    <row r="575" spans="1:26" ht="17.25" customHeight="1">
      <c r="A575" s="3"/>
      <c r="B575" s="116"/>
      <c r="C575" s="116"/>
      <c r="D575" s="116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</row>
    <row r="576" spans="1:26" ht="17.25" customHeight="1">
      <c r="A576" s="3"/>
      <c r="B576" s="116"/>
      <c r="C576" s="116"/>
      <c r="D576" s="116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</row>
    <row r="577" spans="1:26" ht="17.25" customHeight="1">
      <c r="A577" s="3"/>
      <c r="B577" s="116"/>
      <c r="C577" s="116"/>
      <c r="D577" s="116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</row>
    <row r="578" spans="1:26" ht="17.25" customHeight="1">
      <c r="A578" s="3"/>
      <c r="B578" s="116"/>
      <c r="C578" s="116"/>
      <c r="D578" s="116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</row>
    <row r="579" spans="1:26" ht="17.25" customHeight="1">
      <c r="A579" s="3"/>
      <c r="B579" s="116"/>
      <c r="C579" s="116"/>
      <c r="D579" s="116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</row>
    <row r="580" spans="1:26" ht="17.25" customHeight="1">
      <c r="A580" s="3"/>
      <c r="B580" s="116"/>
      <c r="C580" s="116"/>
      <c r="D580" s="116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</row>
    <row r="581" spans="1:26" ht="17.25" customHeight="1">
      <c r="A581" s="3"/>
      <c r="B581" s="116"/>
      <c r="C581" s="116"/>
      <c r="D581" s="116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</row>
    <row r="582" spans="1:26" ht="17.25" customHeight="1">
      <c r="A582" s="3"/>
      <c r="B582" s="116"/>
      <c r="C582" s="116"/>
      <c r="D582" s="116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</row>
    <row r="583" spans="1:26" ht="17.25" customHeight="1">
      <c r="A583" s="3"/>
      <c r="B583" s="116"/>
      <c r="C583" s="116"/>
      <c r="D583" s="116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</row>
    <row r="584" spans="1:26" ht="17.25" customHeight="1">
      <c r="A584" s="3"/>
      <c r="B584" s="116"/>
      <c r="C584" s="116"/>
      <c r="D584" s="116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</row>
    <row r="585" spans="1:26" ht="17.25" customHeight="1">
      <c r="A585" s="3"/>
      <c r="B585" s="116"/>
      <c r="C585" s="116"/>
      <c r="D585" s="116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</row>
    <row r="586" spans="1:26" ht="17.25" customHeight="1">
      <c r="A586" s="3"/>
      <c r="B586" s="116"/>
      <c r="C586" s="116"/>
      <c r="D586" s="116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</row>
    <row r="587" spans="1:26" ht="17.25" customHeight="1">
      <c r="A587" s="3"/>
      <c r="B587" s="116"/>
      <c r="C587" s="116"/>
      <c r="D587" s="116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</row>
    <row r="588" spans="1:26" ht="17.25" customHeight="1">
      <c r="A588" s="3"/>
      <c r="B588" s="116"/>
      <c r="C588" s="116"/>
      <c r="D588" s="116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</row>
    <row r="589" spans="1:26" ht="17.25" customHeight="1">
      <c r="A589" s="3"/>
      <c r="B589" s="116"/>
      <c r="C589" s="116"/>
      <c r="D589" s="116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</row>
    <row r="590" spans="1:26" ht="17.25" customHeight="1">
      <c r="A590" s="3"/>
      <c r="B590" s="116"/>
      <c r="C590" s="116"/>
      <c r="D590" s="116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</row>
    <row r="591" spans="1:26" ht="17.25" customHeight="1">
      <c r="A591" s="3"/>
      <c r="B591" s="116"/>
      <c r="C591" s="116"/>
      <c r="D591" s="116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</row>
    <row r="592" spans="1:26" ht="17.25" customHeight="1">
      <c r="A592" s="3"/>
      <c r="B592" s="116"/>
      <c r="C592" s="116"/>
      <c r="D592" s="116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</row>
    <row r="593" spans="1:26" ht="17.25" customHeight="1">
      <c r="A593" s="3"/>
      <c r="B593" s="116"/>
      <c r="C593" s="116"/>
      <c r="D593" s="116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</row>
    <row r="594" spans="1:26" ht="17.25" customHeight="1">
      <c r="A594" s="3"/>
      <c r="B594" s="116"/>
      <c r="C594" s="116"/>
      <c r="D594" s="116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</row>
    <row r="595" spans="1:26" ht="17.25" customHeight="1">
      <c r="A595" s="3"/>
      <c r="B595" s="116"/>
      <c r="C595" s="116"/>
      <c r="D595" s="116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</row>
    <row r="596" spans="1:26" ht="17.25" customHeight="1">
      <c r="A596" s="3"/>
      <c r="B596" s="116"/>
      <c r="C596" s="116"/>
      <c r="D596" s="116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</row>
    <row r="597" spans="1:26" ht="17.25" customHeight="1">
      <c r="A597" s="3"/>
      <c r="B597" s="116"/>
      <c r="C597" s="116"/>
      <c r="D597" s="116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</row>
    <row r="598" spans="1:26" ht="17.25" customHeight="1">
      <c r="A598" s="3"/>
      <c r="B598" s="116"/>
      <c r="C598" s="116"/>
      <c r="D598" s="116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</row>
    <row r="599" spans="1:26" ht="17.25" customHeight="1">
      <c r="A599" s="3"/>
      <c r="B599" s="116"/>
      <c r="C599" s="116"/>
      <c r="D599" s="116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</row>
    <row r="600" spans="1:26" ht="17.25" customHeight="1">
      <c r="A600" s="3"/>
      <c r="B600" s="116"/>
      <c r="C600" s="116"/>
      <c r="D600" s="116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</row>
    <row r="601" spans="1:26" ht="17.25" customHeight="1">
      <c r="A601" s="3"/>
      <c r="B601" s="116"/>
      <c r="C601" s="116"/>
      <c r="D601" s="116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</row>
    <row r="602" spans="1:26" ht="17.25" customHeight="1">
      <c r="A602" s="3"/>
      <c r="B602" s="116"/>
      <c r="C602" s="116"/>
      <c r="D602" s="116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</row>
    <row r="603" spans="1:26" ht="17.25" customHeight="1">
      <c r="A603" s="3"/>
      <c r="B603" s="116"/>
      <c r="C603" s="116"/>
      <c r="D603" s="116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</row>
    <row r="604" spans="1:26" ht="17.25" customHeight="1">
      <c r="A604" s="3"/>
      <c r="B604" s="116"/>
      <c r="C604" s="116"/>
      <c r="D604" s="116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</row>
    <row r="605" spans="1:26" ht="17.25" customHeight="1">
      <c r="A605" s="3"/>
      <c r="B605" s="116"/>
      <c r="C605" s="116"/>
      <c r="D605" s="116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</row>
    <row r="606" spans="1:26" ht="17.25" customHeight="1">
      <c r="A606" s="3"/>
      <c r="B606" s="116"/>
      <c r="C606" s="116"/>
      <c r="D606" s="116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</row>
    <row r="607" spans="1:26" ht="17.25" customHeight="1">
      <c r="A607" s="3"/>
      <c r="B607" s="116"/>
      <c r="C607" s="116"/>
      <c r="D607" s="116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</row>
    <row r="608" spans="1:26" ht="17.25" customHeight="1">
      <c r="A608" s="3"/>
      <c r="B608" s="116"/>
      <c r="C608" s="116"/>
      <c r="D608" s="116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</row>
    <row r="609" spans="1:26" ht="17.25" customHeight="1">
      <c r="A609" s="3"/>
      <c r="B609" s="116"/>
      <c r="C609" s="116"/>
      <c r="D609" s="116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</row>
    <row r="610" spans="1:26" ht="17.25" customHeight="1">
      <c r="A610" s="3"/>
      <c r="B610" s="116"/>
      <c r="C610" s="116"/>
      <c r="D610" s="116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</row>
    <row r="611" spans="1:26" ht="17.25" customHeight="1">
      <c r="A611" s="3"/>
      <c r="B611" s="116"/>
      <c r="C611" s="116"/>
      <c r="D611" s="116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</row>
    <row r="612" spans="1:26" ht="17.25" customHeight="1">
      <c r="A612" s="3"/>
      <c r="B612" s="116"/>
      <c r="C612" s="116"/>
      <c r="D612" s="116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</row>
    <row r="613" spans="1:26" ht="17.25" customHeight="1">
      <c r="A613" s="3"/>
      <c r="B613" s="116"/>
      <c r="C613" s="116"/>
      <c r="D613" s="116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</row>
    <row r="614" spans="1:26" ht="17.25" customHeight="1">
      <c r="A614" s="3"/>
      <c r="B614" s="116"/>
      <c r="C614" s="116"/>
      <c r="D614" s="116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</row>
    <row r="615" spans="1:26" ht="17.25" customHeight="1">
      <c r="A615" s="3"/>
      <c r="B615" s="116"/>
      <c r="C615" s="116"/>
      <c r="D615" s="116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</row>
    <row r="616" spans="1:26" ht="17.25" customHeight="1">
      <c r="A616" s="3"/>
      <c r="B616" s="116"/>
      <c r="C616" s="116"/>
      <c r="D616" s="116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</row>
    <row r="617" spans="1:26" ht="17.25" customHeight="1">
      <c r="A617" s="3"/>
      <c r="B617" s="116"/>
      <c r="C617" s="116"/>
      <c r="D617" s="116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</row>
    <row r="618" spans="1:26" ht="17.25" customHeight="1">
      <c r="A618" s="3"/>
      <c r="B618" s="116"/>
      <c r="C618" s="116"/>
      <c r="D618" s="116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</row>
    <row r="619" spans="1:26" ht="17.25" customHeight="1">
      <c r="A619" s="3"/>
      <c r="B619" s="116"/>
      <c r="C619" s="116"/>
      <c r="D619" s="116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</row>
    <row r="620" spans="1:26" ht="17.25" customHeight="1">
      <c r="A620" s="3"/>
      <c r="B620" s="116"/>
      <c r="C620" s="116"/>
      <c r="D620" s="116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</row>
    <row r="621" spans="1:26" ht="17.25" customHeight="1">
      <c r="A621" s="3"/>
      <c r="B621" s="116"/>
      <c r="C621" s="116"/>
      <c r="D621" s="116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</row>
    <row r="622" spans="1:26" ht="17.25" customHeight="1">
      <c r="A622" s="3"/>
      <c r="B622" s="116"/>
      <c r="C622" s="116"/>
      <c r="D622" s="116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</row>
    <row r="623" spans="1:26" ht="17.25" customHeight="1">
      <c r="A623" s="3"/>
      <c r="B623" s="116"/>
      <c r="C623" s="116"/>
      <c r="D623" s="116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</row>
    <row r="624" spans="1:26" ht="17.25" customHeight="1">
      <c r="A624" s="3"/>
      <c r="B624" s="116"/>
      <c r="C624" s="116"/>
      <c r="D624" s="116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</row>
    <row r="625" spans="1:26" ht="17.25" customHeight="1">
      <c r="A625" s="3"/>
      <c r="B625" s="116"/>
      <c r="C625" s="116"/>
      <c r="D625" s="116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</row>
    <row r="626" spans="1:26" ht="17.25" customHeight="1">
      <c r="A626" s="3"/>
      <c r="B626" s="116"/>
      <c r="C626" s="116"/>
      <c r="D626" s="116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</row>
    <row r="627" spans="1:26" ht="17.25" customHeight="1">
      <c r="A627" s="3"/>
      <c r="B627" s="116"/>
      <c r="C627" s="116"/>
      <c r="D627" s="116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</row>
    <row r="628" spans="1:26" ht="17.25" customHeight="1">
      <c r="A628" s="3"/>
      <c r="B628" s="116"/>
      <c r="C628" s="116"/>
      <c r="D628" s="116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</row>
    <row r="629" spans="1:26" ht="17.25" customHeight="1">
      <c r="A629" s="3"/>
      <c r="B629" s="116"/>
      <c r="C629" s="116"/>
      <c r="D629" s="116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</row>
    <row r="630" spans="1:26" ht="17.25" customHeight="1">
      <c r="A630" s="3"/>
      <c r="B630" s="116"/>
      <c r="C630" s="116"/>
      <c r="D630" s="116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</row>
    <row r="631" spans="1:26" ht="17.25" customHeight="1">
      <c r="A631" s="3"/>
      <c r="B631" s="116"/>
      <c r="C631" s="116"/>
      <c r="D631" s="116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</row>
    <row r="632" spans="1:26" ht="17.25" customHeight="1">
      <c r="A632" s="3"/>
      <c r="B632" s="116"/>
      <c r="C632" s="116"/>
      <c r="D632" s="116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</row>
    <row r="633" spans="1:26" ht="17.25" customHeight="1">
      <c r="A633" s="3"/>
      <c r="B633" s="116"/>
      <c r="C633" s="116"/>
      <c r="D633" s="116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</row>
    <row r="634" spans="1:26" ht="17.25" customHeight="1">
      <c r="A634" s="3"/>
      <c r="B634" s="116"/>
      <c r="C634" s="116"/>
      <c r="D634" s="116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</row>
    <row r="635" spans="1:26" ht="17.25" customHeight="1">
      <c r="A635" s="3"/>
      <c r="B635" s="116"/>
      <c r="C635" s="116"/>
      <c r="D635" s="116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</row>
    <row r="636" spans="1:26" ht="17.25" customHeight="1">
      <c r="A636" s="3"/>
      <c r="B636" s="116"/>
      <c r="C636" s="116"/>
      <c r="D636" s="116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</row>
    <row r="637" spans="1:26" ht="17.25" customHeight="1">
      <c r="A637" s="3"/>
      <c r="B637" s="116"/>
      <c r="C637" s="116"/>
      <c r="D637" s="116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</row>
    <row r="638" spans="1:26" ht="17.25" customHeight="1">
      <c r="A638" s="3"/>
      <c r="B638" s="116"/>
      <c r="C638" s="116"/>
      <c r="D638" s="116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</row>
    <row r="639" spans="1:26" ht="17.25" customHeight="1">
      <c r="A639" s="3"/>
      <c r="B639" s="116"/>
      <c r="C639" s="116"/>
      <c r="D639" s="116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</row>
    <row r="640" spans="1:26" ht="17.25" customHeight="1">
      <c r="A640" s="3"/>
      <c r="B640" s="116"/>
      <c r="C640" s="116"/>
      <c r="D640" s="116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</row>
    <row r="641" spans="1:26" ht="17.25" customHeight="1">
      <c r="A641" s="3"/>
      <c r="B641" s="116"/>
      <c r="C641" s="116"/>
      <c r="D641" s="116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</row>
    <row r="642" spans="1:26" ht="17.25" customHeight="1">
      <c r="A642" s="3"/>
      <c r="B642" s="116"/>
      <c r="C642" s="116"/>
      <c r="D642" s="116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</row>
    <row r="643" spans="1:26" ht="17.25" customHeight="1">
      <c r="A643" s="3"/>
      <c r="B643" s="116"/>
      <c r="C643" s="116"/>
      <c r="D643" s="116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</row>
    <row r="644" spans="1:26" ht="17.25" customHeight="1">
      <c r="A644" s="3"/>
      <c r="B644" s="116"/>
      <c r="C644" s="116"/>
      <c r="D644" s="116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</row>
    <row r="645" spans="1:26" ht="17.25" customHeight="1">
      <c r="A645" s="3"/>
      <c r="B645" s="116"/>
      <c r="C645" s="116"/>
      <c r="D645" s="116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</row>
    <row r="646" spans="1:26" ht="17.25" customHeight="1">
      <c r="A646" s="3"/>
      <c r="B646" s="116"/>
      <c r="C646" s="116"/>
      <c r="D646" s="116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</row>
    <row r="647" spans="1:26" ht="17.25" customHeight="1">
      <c r="A647" s="3"/>
      <c r="B647" s="116"/>
      <c r="C647" s="116"/>
      <c r="D647" s="116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</row>
    <row r="648" spans="1:26" ht="17.25" customHeight="1">
      <c r="A648" s="3"/>
      <c r="B648" s="116"/>
      <c r="C648" s="116"/>
      <c r="D648" s="116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</row>
    <row r="649" spans="1:26" ht="17.25" customHeight="1">
      <c r="A649" s="3"/>
      <c r="B649" s="116"/>
      <c r="C649" s="116"/>
      <c r="D649" s="116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</row>
    <row r="650" spans="1:26" ht="17.25" customHeight="1">
      <c r="A650" s="3"/>
      <c r="B650" s="116"/>
      <c r="C650" s="116"/>
      <c r="D650" s="116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</row>
    <row r="651" spans="1:26" ht="17.25" customHeight="1">
      <c r="A651" s="3"/>
      <c r="B651" s="116"/>
      <c r="C651" s="116"/>
      <c r="D651" s="116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</row>
    <row r="652" spans="1:26" ht="17.25" customHeight="1">
      <c r="A652" s="3"/>
      <c r="B652" s="116"/>
      <c r="C652" s="116"/>
      <c r="D652" s="116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</row>
    <row r="653" spans="1:26" ht="17.25" customHeight="1">
      <c r="A653" s="3"/>
      <c r="B653" s="116"/>
      <c r="C653" s="116"/>
      <c r="D653" s="116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17.25" customHeight="1">
      <c r="A654" s="3"/>
      <c r="B654" s="116"/>
      <c r="C654" s="116"/>
      <c r="D654" s="116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</row>
    <row r="655" spans="1:26" ht="17.25" customHeight="1">
      <c r="A655" s="3"/>
      <c r="B655" s="116"/>
      <c r="C655" s="116"/>
      <c r="D655" s="116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</row>
    <row r="656" spans="1:26" ht="17.25" customHeight="1">
      <c r="A656" s="3"/>
      <c r="B656" s="116"/>
      <c r="C656" s="116"/>
      <c r="D656" s="116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</row>
    <row r="657" spans="1:26" ht="17.25" customHeight="1">
      <c r="A657" s="3"/>
      <c r="B657" s="116"/>
      <c r="C657" s="116"/>
      <c r="D657" s="116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</row>
    <row r="658" spans="1:26" ht="17.25" customHeight="1">
      <c r="A658" s="3"/>
      <c r="B658" s="116"/>
      <c r="C658" s="116"/>
      <c r="D658" s="116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</row>
    <row r="659" spans="1:26" ht="17.25" customHeight="1">
      <c r="A659" s="3"/>
      <c r="B659" s="116"/>
      <c r="C659" s="116"/>
      <c r="D659" s="116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</row>
    <row r="660" spans="1:26" ht="17.25" customHeight="1">
      <c r="A660" s="3"/>
      <c r="B660" s="116"/>
      <c r="C660" s="116"/>
      <c r="D660" s="116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</row>
    <row r="661" spans="1:26" ht="17.25" customHeight="1">
      <c r="A661" s="3"/>
      <c r="B661" s="116"/>
      <c r="C661" s="116"/>
      <c r="D661" s="116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</row>
    <row r="662" spans="1:26" ht="17.25" customHeight="1">
      <c r="A662" s="3"/>
      <c r="B662" s="116"/>
      <c r="C662" s="116"/>
      <c r="D662" s="116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</row>
    <row r="663" spans="1:26" ht="17.25" customHeight="1">
      <c r="A663" s="3"/>
      <c r="B663" s="116"/>
      <c r="C663" s="116"/>
      <c r="D663" s="116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</row>
    <row r="664" spans="1:26" ht="17.25" customHeight="1">
      <c r="A664" s="3"/>
      <c r="B664" s="116"/>
      <c r="C664" s="116"/>
      <c r="D664" s="116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</row>
    <row r="665" spans="1:26" ht="17.25" customHeight="1">
      <c r="A665" s="3"/>
      <c r="B665" s="116"/>
      <c r="C665" s="116"/>
      <c r="D665" s="116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</row>
    <row r="666" spans="1:26" ht="17.25" customHeight="1">
      <c r="A666" s="3"/>
      <c r="B666" s="116"/>
      <c r="C666" s="116"/>
      <c r="D666" s="116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</row>
    <row r="667" spans="1:26" ht="17.25" customHeight="1">
      <c r="A667" s="3"/>
      <c r="B667" s="116"/>
      <c r="C667" s="116"/>
      <c r="D667" s="116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</row>
    <row r="668" spans="1:26" ht="17.25" customHeight="1">
      <c r="A668" s="3"/>
      <c r="B668" s="116"/>
      <c r="C668" s="116"/>
      <c r="D668" s="116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</row>
    <row r="669" spans="1:26" ht="17.25" customHeight="1">
      <c r="A669" s="3"/>
      <c r="B669" s="116"/>
      <c r="C669" s="116"/>
      <c r="D669" s="116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</row>
    <row r="670" spans="1:26" ht="17.25" customHeight="1">
      <c r="A670" s="3"/>
      <c r="B670" s="116"/>
      <c r="C670" s="116"/>
      <c r="D670" s="116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</row>
    <row r="671" spans="1:26" ht="17.25" customHeight="1">
      <c r="A671" s="3"/>
      <c r="B671" s="116"/>
      <c r="C671" s="116"/>
      <c r="D671" s="116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</row>
    <row r="672" spans="1:26" ht="17.25" customHeight="1">
      <c r="A672" s="3"/>
      <c r="B672" s="116"/>
      <c r="C672" s="116"/>
      <c r="D672" s="116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</row>
    <row r="673" spans="1:26" ht="17.25" customHeight="1">
      <c r="A673" s="3"/>
      <c r="B673" s="116"/>
      <c r="C673" s="116"/>
      <c r="D673" s="116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</row>
    <row r="674" spans="1:26" ht="17.25" customHeight="1">
      <c r="A674" s="3"/>
      <c r="B674" s="116"/>
      <c r="C674" s="116"/>
      <c r="D674" s="116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</row>
    <row r="675" spans="1:26" ht="17.25" customHeight="1">
      <c r="A675" s="3"/>
      <c r="B675" s="116"/>
      <c r="C675" s="116"/>
      <c r="D675" s="116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</row>
    <row r="676" spans="1:26" ht="17.25" customHeight="1">
      <c r="A676" s="3"/>
      <c r="B676" s="116"/>
      <c r="C676" s="116"/>
      <c r="D676" s="116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</row>
    <row r="677" spans="1:26" ht="17.25" customHeight="1">
      <c r="A677" s="3"/>
      <c r="B677" s="116"/>
      <c r="C677" s="116"/>
      <c r="D677" s="116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</row>
    <row r="678" spans="1:26" ht="17.25" customHeight="1">
      <c r="A678" s="3"/>
      <c r="B678" s="116"/>
      <c r="C678" s="116"/>
      <c r="D678" s="116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</row>
    <row r="679" spans="1:26" ht="17.25" customHeight="1">
      <c r="A679" s="3"/>
      <c r="B679" s="116"/>
      <c r="C679" s="116"/>
      <c r="D679" s="116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</row>
    <row r="680" spans="1:26" ht="17.25" customHeight="1">
      <c r="A680" s="3"/>
      <c r="B680" s="116"/>
      <c r="C680" s="116"/>
      <c r="D680" s="116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</row>
    <row r="681" spans="1:26" ht="17.25" customHeight="1">
      <c r="A681" s="3"/>
      <c r="B681" s="116"/>
      <c r="C681" s="116"/>
      <c r="D681" s="116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</row>
    <row r="682" spans="1:26" ht="17.25" customHeight="1">
      <c r="A682" s="3"/>
      <c r="B682" s="116"/>
      <c r="C682" s="116"/>
      <c r="D682" s="116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</row>
    <row r="683" spans="1:26" ht="17.25" customHeight="1">
      <c r="A683" s="3"/>
      <c r="B683" s="116"/>
      <c r="C683" s="116"/>
      <c r="D683" s="116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</row>
    <row r="684" spans="1:26" ht="17.25" customHeight="1">
      <c r="A684" s="3"/>
      <c r="B684" s="116"/>
      <c r="C684" s="116"/>
      <c r="D684" s="116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</row>
    <row r="685" spans="1:26" ht="17.25" customHeight="1">
      <c r="A685" s="3"/>
      <c r="B685" s="116"/>
      <c r="C685" s="116"/>
      <c r="D685" s="116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</row>
    <row r="686" spans="1:26" ht="17.25" customHeight="1">
      <c r="A686" s="3"/>
      <c r="B686" s="116"/>
      <c r="C686" s="116"/>
      <c r="D686" s="116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</row>
    <row r="687" spans="1:26" ht="17.25" customHeight="1">
      <c r="A687" s="3"/>
      <c r="B687" s="116"/>
      <c r="C687" s="116"/>
      <c r="D687" s="116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</row>
    <row r="688" spans="1:26" ht="17.25" customHeight="1">
      <c r="A688" s="3"/>
      <c r="B688" s="116"/>
      <c r="C688" s="116"/>
      <c r="D688" s="116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</row>
    <row r="689" spans="1:26" ht="17.25" customHeight="1">
      <c r="A689" s="3"/>
      <c r="B689" s="116"/>
      <c r="C689" s="116"/>
      <c r="D689" s="116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</row>
    <row r="690" spans="1:26" ht="17.25" customHeight="1">
      <c r="A690" s="3"/>
      <c r="B690" s="116"/>
      <c r="C690" s="116"/>
      <c r="D690" s="116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</row>
    <row r="691" spans="1:26" ht="17.25" customHeight="1">
      <c r="A691" s="3"/>
      <c r="B691" s="116"/>
      <c r="C691" s="116"/>
      <c r="D691" s="116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</row>
    <row r="692" spans="1:26" ht="17.25" customHeight="1">
      <c r="A692" s="3"/>
      <c r="B692" s="116"/>
      <c r="C692" s="116"/>
      <c r="D692" s="116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</row>
    <row r="693" spans="1:26" ht="17.25" customHeight="1">
      <c r="A693" s="3"/>
      <c r="B693" s="116"/>
      <c r="C693" s="116"/>
      <c r="D693" s="116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</row>
    <row r="694" spans="1:26" ht="17.25" customHeight="1">
      <c r="A694" s="3"/>
      <c r="B694" s="116"/>
      <c r="C694" s="116"/>
      <c r="D694" s="116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</row>
    <row r="695" spans="1:26" ht="17.25" customHeight="1">
      <c r="A695" s="3"/>
      <c r="B695" s="116"/>
      <c r="C695" s="116"/>
      <c r="D695" s="116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</row>
    <row r="696" spans="1:26" ht="17.25" customHeight="1">
      <c r="A696" s="3"/>
      <c r="B696" s="116"/>
      <c r="C696" s="116"/>
      <c r="D696" s="116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</row>
    <row r="697" spans="1:26" ht="17.25" customHeight="1">
      <c r="A697" s="3"/>
      <c r="B697" s="116"/>
      <c r="C697" s="116"/>
      <c r="D697" s="116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</row>
    <row r="698" spans="1:26" ht="17.25" customHeight="1">
      <c r="A698" s="3"/>
      <c r="B698" s="116"/>
      <c r="C698" s="116"/>
      <c r="D698" s="116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</row>
    <row r="699" spans="1:26" ht="17.25" customHeight="1">
      <c r="A699" s="3"/>
      <c r="B699" s="116"/>
      <c r="C699" s="116"/>
      <c r="D699" s="116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</row>
    <row r="700" spans="1:26" ht="17.25" customHeight="1">
      <c r="A700" s="3"/>
      <c r="B700" s="116"/>
      <c r="C700" s="116"/>
      <c r="D700" s="116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</row>
    <row r="701" spans="1:26" ht="17.25" customHeight="1">
      <c r="A701" s="3"/>
      <c r="B701" s="116"/>
      <c r="C701" s="116"/>
      <c r="D701" s="116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</row>
    <row r="702" spans="1:26" ht="17.25" customHeight="1">
      <c r="A702" s="3"/>
      <c r="B702" s="116"/>
      <c r="C702" s="116"/>
      <c r="D702" s="116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</row>
    <row r="703" spans="1:26" ht="17.25" customHeight="1">
      <c r="A703" s="3"/>
      <c r="B703" s="116"/>
      <c r="C703" s="116"/>
      <c r="D703" s="116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</row>
    <row r="704" spans="1:26" ht="17.25" customHeight="1">
      <c r="A704" s="3"/>
      <c r="B704" s="116"/>
      <c r="C704" s="116"/>
      <c r="D704" s="116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</row>
    <row r="705" spans="1:26" ht="17.25" customHeight="1">
      <c r="A705" s="3"/>
      <c r="B705" s="116"/>
      <c r="C705" s="116"/>
      <c r="D705" s="116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</row>
    <row r="706" spans="1:26" ht="17.25" customHeight="1">
      <c r="A706" s="3"/>
      <c r="B706" s="116"/>
      <c r="C706" s="116"/>
      <c r="D706" s="116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</row>
    <row r="707" spans="1:26" ht="17.25" customHeight="1">
      <c r="A707" s="3"/>
      <c r="B707" s="116"/>
      <c r="C707" s="116"/>
      <c r="D707" s="116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</row>
    <row r="708" spans="1:26" ht="17.25" customHeight="1">
      <c r="A708" s="3"/>
      <c r="B708" s="116"/>
      <c r="C708" s="116"/>
      <c r="D708" s="116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</row>
    <row r="709" spans="1:26" ht="17.25" customHeight="1">
      <c r="A709" s="3"/>
      <c r="B709" s="116"/>
      <c r="C709" s="116"/>
      <c r="D709" s="116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</row>
    <row r="710" spans="1:26" ht="17.25" customHeight="1">
      <c r="A710" s="3"/>
      <c r="B710" s="116"/>
      <c r="C710" s="116"/>
      <c r="D710" s="116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</row>
    <row r="711" spans="1:26" ht="17.25" customHeight="1">
      <c r="A711" s="3"/>
      <c r="B711" s="116"/>
      <c r="C711" s="116"/>
      <c r="D711" s="116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</row>
    <row r="712" spans="1:26" ht="17.25" customHeight="1">
      <c r="A712" s="3"/>
      <c r="B712" s="116"/>
      <c r="C712" s="116"/>
      <c r="D712" s="116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</row>
    <row r="713" spans="1:26" ht="17.25" customHeight="1">
      <c r="A713" s="3"/>
      <c r="B713" s="116"/>
      <c r="C713" s="116"/>
      <c r="D713" s="116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</row>
    <row r="714" spans="1:26" ht="17.25" customHeight="1">
      <c r="A714" s="3"/>
      <c r="B714" s="116"/>
      <c r="C714" s="116"/>
      <c r="D714" s="116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</row>
    <row r="715" spans="1:26" ht="17.25" customHeight="1">
      <c r="A715" s="3"/>
      <c r="B715" s="116"/>
      <c r="C715" s="116"/>
      <c r="D715" s="116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</row>
    <row r="716" spans="1:26" ht="17.25" customHeight="1">
      <c r="A716" s="3"/>
      <c r="B716" s="116"/>
      <c r="C716" s="116"/>
      <c r="D716" s="116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</row>
    <row r="717" spans="1:26" ht="17.25" customHeight="1">
      <c r="A717" s="3"/>
      <c r="B717" s="116"/>
      <c r="C717" s="116"/>
      <c r="D717" s="116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</row>
    <row r="718" spans="1:26" ht="17.25" customHeight="1">
      <c r="A718" s="3"/>
      <c r="B718" s="116"/>
      <c r="C718" s="116"/>
      <c r="D718" s="116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</row>
    <row r="719" spans="1:26" ht="17.25" customHeight="1">
      <c r="A719" s="3"/>
      <c r="B719" s="116"/>
      <c r="C719" s="116"/>
      <c r="D719" s="116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</row>
    <row r="720" spans="1:26" ht="17.25" customHeight="1">
      <c r="A720" s="3"/>
      <c r="B720" s="116"/>
      <c r="C720" s="116"/>
      <c r="D720" s="116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</row>
    <row r="721" spans="1:26" ht="17.25" customHeight="1">
      <c r="A721" s="3"/>
      <c r="B721" s="116"/>
      <c r="C721" s="116"/>
      <c r="D721" s="116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</row>
    <row r="722" spans="1:26" ht="17.25" customHeight="1">
      <c r="A722" s="3"/>
      <c r="B722" s="116"/>
      <c r="C722" s="116"/>
      <c r="D722" s="116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</row>
    <row r="723" spans="1:26" ht="17.25" customHeight="1">
      <c r="A723" s="3"/>
      <c r="B723" s="116"/>
      <c r="C723" s="116"/>
      <c r="D723" s="116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</row>
    <row r="724" spans="1:26" ht="17.25" customHeight="1">
      <c r="A724" s="3"/>
      <c r="B724" s="116"/>
      <c r="C724" s="116"/>
      <c r="D724" s="116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</row>
    <row r="725" spans="1:26" ht="17.25" customHeight="1">
      <c r="A725" s="3"/>
      <c r="B725" s="116"/>
      <c r="C725" s="116"/>
      <c r="D725" s="116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</row>
    <row r="726" spans="1:26" ht="17.25" customHeight="1">
      <c r="A726" s="3"/>
      <c r="B726" s="116"/>
      <c r="C726" s="116"/>
      <c r="D726" s="116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</row>
    <row r="727" spans="1:26" ht="17.25" customHeight="1">
      <c r="A727" s="3"/>
      <c r="B727" s="116"/>
      <c r="C727" s="116"/>
      <c r="D727" s="116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</row>
    <row r="728" spans="1:26" ht="17.25" customHeight="1">
      <c r="A728" s="3"/>
      <c r="B728" s="116"/>
      <c r="C728" s="116"/>
      <c r="D728" s="116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</row>
    <row r="729" spans="1:26" ht="17.25" customHeight="1">
      <c r="A729" s="3"/>
      <c r="B729" s="116"/>
      <c r="C729" s="116"/>
      <c r="D729" s="116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</row>
    <row r="730" spans="1:26" ht="17.25" customHeight="1">
      <c r="A730" s="3"/>
      <c r="B730" s="116"/>
      <c r="C730" s="116"/>
      <c r="D730" s="116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</row>
    <row r="731" spans="1:26" ht="17.25" customHeight="1">
      <c r="A731" s="3"/>
      <c r="B731" s="116"/>
      <c r="C731" s="116"/>
      <c r="D731" s="116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</row>
    <row r="732" spans="1:26" ht="17.25" customHeight="1">
      <c r="A732" s="3"/>
      <c r="B732" s="116"/>
      <c r="C732" s="116"/>
      <c r="D732" s="116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</row>
    <row r="733" spans="1:26" ht="17.25" customHeight="1">
      <c r="A733" s="3"/>
      <c r="B733" s="116"/>
      <c r="C733" s="116"/>
      <c r="D733" s="116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</row>
    <row r="734" spans="1:26" ht="17.25" customHeight="1">
      <c r="A734" s="3"/>
      <c r="B734" s="116"/>
      <c r="C734" s="116"/>
      <c r="D734" s="116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</row>
    <row r="735" spans="1:26" ht="17.25" customHeight="1">
      <c r="A735" s="3"/>
      <c r="B735" s="116"/>
      <c r="C735" s="116"/>
      <c r="D735" s="116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</row>
    <row r="736" spans="1:26" ht="17.25" customHeight="1">
      <c r="A736" s="3"/>
      <c r="B736" s="116"/>
      <c r="C736" s="116"/>
      <c r="D736" s="116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</row>
    <row r="737" spans="1:26" ht="17.25" customHeight="1">
      <c r="A737" s="3"/>
      <c r="B737" s="116"/>
      <c r="C737" s="116"/>
      <c r="D737" s="116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</row>
    <row r="738" spans="1:26" ht="17.25" customHeight="1">
      <c r="A738" s="3"/>
      <c r="B738" s="116"/>
      <c r="C738" s="116"/>
      <c r="D738" s="116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</row>
    <row r="739" spans="1:26" ht="17.25" customHeight="1">
      <c r="A739" s="3"/>
      <c r="B739" s="116"/>
      <c r="C739" s="116"/>
      <c r="D739" s="116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</row>
    <row r="740" spans="1:26" ht="17.25" customHeight="1">
      <c r="A740" s="3"/>
      <c r="B740" s="116"/>
      <c r="C740" s="116"/>
      <c r="D740" s="116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</row>
    <row r="741" spans="1:26" ht="17.25" customHeight="1">
      <c r="A741" s="3"/>
      <c r="B741" s="116"/>
      <c r="C741" s="116"/>
      <c r="D741" s="116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</row>
    <row r="742" spans="1:26" ht="17.25" customHeight="1">
      <c r="A742" s="3"/>
      <c r="B742" s="116"/>
      <c r="C742" s="116"/>
      <c r="D742" s="116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</row>
    <row r="743" spans="1:26" ht="17.25" customHeight="1">
      <c r="A743" s="3"/>
      <c r="B743" s="116"/>
      <c r="C743" s="116"/>
      <c r="D743" s="116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</row>
    <row r="744" spans="1:26" ht="17.25" customHeight="1">
      <c r="A744" s="3"/>
      <c r="B744" s="116"/>
      <c r="C744" s="116"/>
      <c r="D744" s="116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</row>
    <row r="745" spans="1:26" ht="17.25" customHeight="1">
      <c r="A745" s="3"/>
      <c r="B745" s="116"/>
      <c r="C745" s="116"/>
      <c r="D745" s="116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</row>
    <row r="746" spans="1:26" ht="17.25" customHeight="1">
      <c r="A746" s="3"/>
      <c r="B746" s="116"/>
      <c r="C746" s="116"/>
      <c r="D746" s="116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</row>
    <row r="747" spans="1:26" ht="17.25" customHeight="1">
      <c r="A747" s="3"/>
      <c r="B747" s="116"/>
      <c r="C747" s="116"/>
      <c r="D747" s="116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</row>
    <row r="748" spans="1:26" ht="17.25" customHeight="1">
      <c r="A748" s="3"/>
      <c r="B748" s="116"/>
      <c r="C748" s="116"/>
      <c r="D748" s="116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</row>
    <row r="749" spans="1:26" ht="17.25" customHeight="1">
      <c r="A749" s="3"/>
      <c r="B749" s="116"/>
      <c r="C749" s="116"/>
      <c r="D749" s="116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</row>
    <row r="750" spans="1:26" ht="17.25" customHeight="1">
      <c r="A750" s="3"/>
      <c r="B750" s="116"/>
      <c r="C750" s="116"/>
      <c r="D750" s="116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</row>
    <row r="751" spans="1:26" ht="17.25" customHeight="1">
      <c r="A751" s="3"/>
      <c r="B751" s="116"/>
      <c r="C751" s="116"/>
      <c r="D751" s="116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</row>
    <row r="752" spans="1:26" ht="17.25" customHeight="1">
      <c r="A752" s="3"/>
      <c r="B752" s="116"/>
      <c r="C752" s="116"/>
      <c r="D752" s="116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</row>
    <row r="753" spans="1:26" ht="17.25" customHeight="1">
      <c r="A753" s="3"/>
      <c r="B753" s="116"/>
      <c r="C753" s="116"/>
      <c r="D753" s="116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</row>
    <row r="754" spans="1:26" ht="17.25" customHeight="1">
      <c r="A754" s="3"/>
      <c r="B754" s="116"/>
      <c r="C754" s="116"/>
      <c r="D754" s="116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</row>
    <row r="755" spans="1:26" ht="17.25" customHeight="1">
      <c r="A755" s="3"/>
      <c r="B755" s="116"/>
      <c r="C755" s="116"/>
      <c r="D755" s="116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</row>
    <row r="756" spans="1:26" ht="17.25" customHeight="1">
      <c r="A756" s="3"/>
      <c r="B756" s="116"/>
      <c r="C756" s="116"/>
      <c r="D756" s="116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</row>
    <row r="757" spans="1:26" ht="17.25" customHeight="1">
      <c r="A757" s="3"/>
      <c r="B757" s="116"/>
      <c r="C757" s="116"/>
      <c r="D757" s="116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</row>
    <row r="758" spans="1:26" ht="17.25" customHeight="1">
      <c r="A758" s="3"/>
      <c r="B758" s="116"/>
      <c r="C758" s="116"/>
      <c r="D758" s="116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</row>
    <row r="759" spans="1:26" ht="17.25" customHeight="1">
      <c r="A759" s="3"/>
      <c r="B759" s="116"/>
      <c r="C759" s="116"/>
      <c r="D759" s="116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</row>
    <row r="760" spans="1:26" ht="17.25" customHeight="1">
      <c r="A760" s="3"/>
      <c r="B760" s="116"/>
      <c r="C760" s="116"/>
      <c r="D760" s="116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</row>
    <row r="761" spans="1:26" ht="17.25" customHeight="1">
      <c r="A761" s="3"/>
      <c r="B761" s="116"/>
      <c r="C761" s="116"/>
      <c r="D761" s="116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</row>
    <row r="762" spans="1:26" ht="17.25" customHeight="1">
      <c r="A762" s="3"/>
      <c r="B762" s="116"/>
      <c r="C762" s="116"/>
      <c r="D762" s="116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</row>
    <row r="763" spans="1:26" ht="17.25" customHeight="1">
      <c r="A763" s="3"/>
      <c r="B763" s="116"/>
      <c r="C763" s="116"/>
      <c r="D763" s="116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</row>
    <row r="764" spans="1:26" ht="17.25" customHeight="1">
      <c r="A764" s="3"/>
      <c r="B764" s="116"/>
      <c r="C764" s="116"/>
      <c r="D764" s="116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</row>
    <row r="765" spans="1:26" ht="17.25" customHeight="1">
      <c r="A765" s="3"/>
      <c r="B765" s="116"/>
      <c r="C765" s="116"/>
      <c r="D765" s="116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</row>
    <row r="766" spans="1:26" ht="17.25" customHeight="1">
      <c r="A766" s="3"/>
      <c r="B766" s="116"/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</row>
    <row r="767" spans="1:26" ht="17.25" customHeight="1">
      <c r="A767" s="3"/>
      <c r="B767" s="116"/>
      <c r="C767" s="116"/>
      <c r="D767" s="116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</row>
    <row r="768" spans="1:26" ht="17.25" customHeight="1">
      <c r="A768" s="3"/>
      <c r="B768" s="116"/>
      <c r="C768" s="116"/>
      <c r="D768" s="116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</row>
    <row r="769" spans="1:26" ht="17.25" customHeight="1">
      <c r="A769" s="3"/>
      <c r="B769" s="116"/>
      <c r="C769" s="116"/>
      <c r="D769" s="116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</row>
    <row r="770" spans="1:26" ht="17.25" customHeight="1">
      <c r="A770" s="3"/>
      <c r="B770" s="116"/>
      <c r="C770" s="116"/>
      <c r="D770" s="116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</row>
    <row r="771" spans="1:26" ht="17.25" customHeight="1">
      <c r="A771" s="3"/>
      <c r="B771" s="116"/>
      <c r="C771" s="116"/>
      <c r="D771" s="116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</row>
    <row r="772" spans="1:26" ht="17.25" customHeight="1">
      <c r="A772" s="3"/>
      <c r="B772" s="116"/>
      <c r="C772" s="116"/>
      <c r="D772" s="116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</row>
    <row r="773" spans="1:26" ht="17.25" customHeight="1">
      <c r="A773" s="3"/>
      <c r="B773" s="116"/>
      <c r="C773" s="116"/>
      <c r="D773" s="116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</row>
    <row r="774" spans="1:26" ht="17.25" customHeight="1">
      <c r="A774" s="3"/>
      <c r="B774" s="116"/>
      <c r="C774" s="116"/>
      <c r="D774" s="116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</row>
    <row r="775" spans="1:26" ht="17.25" customHeight="1">
      <c r="A775" s="3"/>
      <c r="B775" s="116"/>
      <c r="C775" s="116"/>
      <c r="D775" s="116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</row>
    <row r="776" spans="1:26" ht="17.25" customHeight="1">
      <c r="A776" s="3"/>
      <c r="B776" s="116"/>
      <c r="C776" s="116"/>
      <c r="D776" s="116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</row>
    <row r="777" spans="1:26" ht="17.25" customHeight="1">
      <c r="A777" s="3"/>
      <c r="B777" s="116"/>
      <c r="C777" s="116"/>
      <c r="D777" s="116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</row>
    <row r="778" spans="1:26" ht="17.25" customHeight="1">
      <c r="A778" s="3"/>
      <c r="B778" s="116"/>
      <c r="C778" s="116"/>
      <c r="D778" s="116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</row>
    <row r="779" spans="1:26" ht="17.25" customHeight="1">
      <c r="A779" s="3"/>
      <c r="B779" s="116"/>
      <c r="C779" s="116"/>
      <c r="D779" s="116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</row>
    <row r="780" spans="1:26" ht="17.25" customHeight="1">
      <c r="A780" s="3"/>
      <c r="B780" s="116"/>
      <c r="C780" s="116"/>
      <c r="D780" s="116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</row>
    <row r="781" spans="1:26" ht="17.25" customHeight="1">
      <c r="A781" s="3"/>
      <c r="B781" s="116"/>
      <c r="C781" s="116"/>
      <c r="D781" s="116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</row>
    <row r="782" spans="1:26" ht="17.25" customHeight="1">
      <c r="A782" s="3"/>
      <c r="B782" s="116"/>
      <c r="C782" s="116"/>
      <c r="D782" s="116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</row>
    <row r="783" spans="1:26" ht="17.25" customHeight="1">
      <c r="A783" s="3"/>
      <c r="B783" s="116"/>
      <c r="C783" s="116"/>
      <c r="D783" s="116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</row>
    <row r="784" spans="1:26" ht="17.25" customHeight="1">
      <c r="A784" s="3"/>
      <c r="B784" s="116"/>
      <c r="C784" s="116"/>
      <c r="D784" s="116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</row>
    <row r="785" spans="1:26" ht="17.25" customHeight="1">
      <c r="A785" s="3"/>
      <c r="B785" s="116"/>
      <c r="C785" s="116"/>
      <c r="D785" s="116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</row>
    <row r="786" spans="1:26" ht="17.25" customHeight="1">
      <c r="A786" s="3"/>
      <c r="B786" s="116"/>
      <c r="C786" s="116"/>
      <c r="D786" s="116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</row>
    <row r="787" spans="1:26" ht="17.25" customHeight="1">
      <c r="A787" s="3"/>
      <c r="B787" s="116"/>
      <c r="C787" s="116"/>
      <c r="D787" s="116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</row>
    <row r="788" spans="1:26" ht="17.25" customHeight="1">
      <c r="A788" s="3"/>
      <c r="B788" s="116"/>
      <c r="C788" s="116"/>
      <c r="D788" s="116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</row>
    <row r="789" spans="1:26" ht="17.25" customHeight="1">
      <c r="A789" s="3"/>
      <c r="B789" s="116"/>
      <c r="C789" s="116"/>
      <c r="D789" s="116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</row>
    <row r="790" spans="1:26" ht="17.25" customHeight="1">
      <c r="A790" s="3"/>
      <c r="B790" s="116"/>
      <c r="C790" s="116"/>
      <c r="D790" s="116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</row>
    <row r="791" spans="1:26" ht="17.25" customHeight="1">
      <c r="A791" s="3"/>
      <c r="B791" s="116"/>
      <c r="C791" s="116"/>
      <c r="D791" s="116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</row>
    <row r="792" spans="1:26" ht="17.25" customHeight="1">
      <c r="A792" s="3"/>
      <c r="B792" s="116"/>
      <c r="C792" s="116"/>
      <c r="D792" s="116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</row>
    <row r="793" spans="1:26" ht="17.25" customHeight="1">
      <c r="A793" s="3"/>
      <c r="B793" s="116"/>
      <c r="C793" s="116"/>
      <c r="D793" s="116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</row>
    <row r="794" spans="1:26" ht="17.25" customHeight="1">
      <c r="A794" s="3"/>
      <c r="B794" s="116"/>
      <c r="C794" s="116"/>
      <c r="D794" s="116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</row>
    <row r="795" spans="1:26" ht="17.25" customHeight="1">
      <c r="A795" s="3"/>
      <c r="B795" s="116"/>
      <c r="C795" s="116"/>
      <c r="D795" s="116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</row>
    <row r="796" spans="1:26" ht="17.25" customHeight="1">
      <c r="A796" s="3"/>
      <c r="B796" s="116"/>
      <c r="C796" s="116"/>
      <c r="D796" s="116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</row>
    <row r="797" spans="1:26" ht="17.25" customHeight="1">
      <c r="A797" s="3"/>
      <c r="B797" s="116"/>
      <c r="C797" s="116"/>
      <c r="D797" s="116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</row>
    <row r="798" spans="1:26" ht="17.25" customHeight="1">
      <c r="A798" s="3"/>
      <c r="B798" s="116"/>
      <c r="C798" s="116"/>
      <c r="D798" s="116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</row>
    <row r="799" spans="1:26" ht="17.25" customHeight="1">
      <c r="A799" s="3"/>
      <c r="B799" s="116"/>
      <c r="C799" s="116"/>
      <c r="D799" s="116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</row>
    <row r="800" spans="1:26" ht="17.25" customHeight="1">
      <c r="A800" s="3"/>
      <c r="B800" s="116"/>
      <c r="C800" s="116"/>
      <c r="D800" s="116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</row>
    <row r="801" spans="1:26" ht="17.25" customHeight="1">
      <c r="A801" s="3"/>
      <c r="B801" s="116"/>
      <c r="C801" s="116"/>
      <c r="D801" s="116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</row>
    <row r="802" spans="1:26" ht="17.25" customHeight="1">
      <c r="A802" s="3"/>
      <c r="B802" s="116"/>
      <c r="C802" s="116"/>
      <c r="D802" s="116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</row>
    <row r="803" spans="1:26" ht="17.25" customHeight="1">
      <c r="A803" s="3"/>
      <c r="B803" s="116"/>
      <c r="C803" s="116"/>
      <c r="D803" s="116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</row>
    <row r="804" spans="1:26" ht="17.25" customHeight="1">
      <c r="A804" s="3"/>
      <c r="B804" s="116"/>
      <c r="C804" s="116"/>
      <c r="D804" s="116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</row>
    <row r="805" spans="1:26" ht="17.25" customHeight="1">
      <c r="A805" s="3"/>
      <c r="B805" s="116"/>
      <c r="C805" s="116"/>
      <c r="D805" s="116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</row>
    <row r="806" spans="1:26" ht="17.25" customHeight="1">
      <c r="A806" s="3"/>
      <c r="B806" s="116"/>
      <c r="C806" s="116"/>
      <c r="D806" s="116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</row>
    <row r="807" spans="1:26" ht="17.25" customHeight="1">
      <c r="A807" s="3"/>
      <c r="B807" s="116"/>
      <c r="C807" s="116"/>
      <c r="D807" s="116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</row>
    <row r="808" spans="1:26" ht="17.25" customHeight="1">
      <c r="A808" s="3"/>
      <c r="B808" s="116"/>
      <c r="C808" s="116"/>
      <c r="D808" s="116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</row>
    <row r="809" spans="1:26" ht="17.25" customHeight="1">
      <c r="A809" s="3"/>
      <c r="B809" s="116"/>
      <c r="C809" s="116"/>
      <c r="D809" s="116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</row>
    <row r="810" spans="1:26" ht="17.25" customHeight="1">
      <c r="A810" s="3"/>
      <c r="B810" s="116"/>
      <c r="C810" s="116"/>
      <c r="D810" s="116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</row>
    <row r="811" spans="1:26" ht="17.25" customHeight="1">
      <c r="A811" s="3"/>
      <c r="B811" s="116"/>
      <c r="C811" s="116"/>
      <c r="D811" s="116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</row>
    <row r="812" spans="1:26" ht="17.25" customHeight="1">
      <c r="A812" s="3"/>
      <c r="B812" s="116"/>
      <c r="C812" s="116"/>
      <c r="D812" s="116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</row>
    <row r="813" spans="1:26" ht="17.25" customHeight="1">
      <c r="A813" s="3"/>
      <c r="B813" s="116"/>
      <c r="C813" s="116"/>
      <c r="D813" s="116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</row>
    <row r="814" spans="1:26" ht="17.25" customHeight="1">
      <c r="A814" s="3"/>
      <c r="B814" s="116"/>
      <c r="C814" s="116"/>
      <c r="D814" s="116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</row>
    <row r="815" spans="1:26" ht="17.25" customHeight="1">
      <c r="A815" s="3"/>
      <c r="B815" s="116"/>
      <c r="C815" s="116"/>
      <c r="D815" s="116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</row>
    <row r="816" spans="1:26" ht="17.25" customHeight="1">
      <c r="A816" s="3"/>
      <c r="B816" s="116"/>
      <c r="C816" s="116"/>
      <c r="D816" s="116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</row>
    <row r="817" spans="1:26" ht="17.25" customHeight="1">
      <c r="A817" s="3"/>
      <c r="B817" s="116"/>
      <c r="C817" s="116"/>
      <c r="D817" s="116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</row>
    <row r="818" spans="1:26" ht="17.25" customHeight="1">
      <c r="A818" s="3"/>
      <c r="B818" s="116"/>
      <c r="C818" s="116"/>
      <c r="D818" s="116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</row>
    <row r="819" spans="1:26" ht="17.25" customHeight="1">
      <c r="A819" s="3"/>
      <c r="B819" s="116"/>
      <c r="C819" s="116"/>
      <c r="D819" s="116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</row>
    <row r="820" spans="1:26" ht="17.25" customHeight="1">
      <c r="A820" s="3"/>
      <c r="B820" s="116"/>
      <c r="C820" s="116"/>
      <c r="D820" s="116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</row>
    <row r="821" spans="1:26" ht="17.25" customHeight="1">
      <c r="A821" s="3"/>
      <c r="B821" s="116"/>
      <c r="C821" s="116"/>
      <c r="D821" s="116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</row>
    <row r="822" spans="1:26" ht="17.25" customHeight="1">
      <c r="A822" s="3"/>
      <c r="B822" s="116"/>
      <c r="C822" s="116"/>
      <c r="D822" s="116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</row>
    <row r="823" spans="1:26" ht="17.25" customHeight="1">
      <c r="A823" s="3"/>
      <c r="B823" s="116"/>
      <c r="C823" s="116"/>
      <c r="D823" s="116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</row>
    <row r="824" spans="1:26" ht="17.25" customHeight="1">
      <c r="A824" s="3"/>
      <c r="B824" s="116"/>
      <c r="C824" s="116"/>
      <c r="D824" s="116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</row>
    <row r="825" spans="1:26" ht="17.25" customHeight="1">
      <c r="A825" s="3"/>
      <c r="B825" s="116"/>
      <c r="C825" s="116"/>
      <c r="D825" s="116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</row>
    <row r="826" spans="1:26" ht="17.25" customHeight="1">
      <c r="A826" s="3"/>
      <c r="B826" s="116"/>
      <c r="C826" s="116"/>
      <c r="D826" s="116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</row>
    <row r="827" spans="1:26" ht="17.25" customHeight="1">
      <c r="A827" s="3"/>
      <c r="B827" s="116"/>
      <c r="C827" s="116"/>
      <c r="D827" s="116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</row>
    <row r="828" spans="1:26" ht="17.25" customHeight="1">
      <c r="A828" s="3"/>
      <c r="B828" s="116"/>
      <c r="C828" s="116"/>
      <c r="D828" s="116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</row>
    <row r="829" spans="1:26" ht="17.25" customHeight="1">
      <c r="A829" s="3"/>
      <c r="B829" s="116"/>
      <c r="C829" s="116"/>
      <c r="D829" s="116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</row>
    <row r="830" spans="1:26" ht="17.25" customHeight="1">
      <c r="A830" s="3"/>
      <c r="B830" s="116"/>
      <c r="C830" s="116"/>
      <c r="D830" s="116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</row>
    <row r="831" spans="1:26" ht="17.25" customHeight="1">
      <c r="A831" s="3"/>
      <c r="B831" s="116"/>
      <c r="C831" s="116"/>
      <c r="D831" s="116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</row>
    <row r="832" spans="1:26" ht="17.25" customHeight="1">
      <c r="A832" s="3"/>
      <c r="B832" s="116"/>
      <c r="C832" s="116"/>
      <c r="D832" s="116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</row>
    <row r="833" spans="1:26" ht="17.25" customHeight="1">
      <c r="A833" s="3"/>
      <c r="B833" s="116"/>
      <c r="C833" s="116"/>
      <c r="D833" s="116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</row>
    <row r="834" spans="1:26" ht="17.25" customHeight="1">
      <c r="A834" s="3"/>
      <c r="B834" s="116"/>
      <c r="C834" s="116"/>
      <c r="D834" s="116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</row>
    <row r="835" spans="1:26" ht="17.25" customHeight="1">
      <c r="A835" s="3"/>
      <c r="B835" s="116"/>
      <c r="C835" s="116"/>
      <c r="D835" s="116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</row>
    <row r="836" spans="1:26" ht="17.25" customHeight="1">
      <c r="A836" s="3"/>
      <c r="B836" s="116"/>
      <c r="C836" s="116"/>
      <c r="D836" s="116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</row>
    <row r="837" spans="1:26" ht="17.25" customHeight="1">
      <c r="A837" s="3"/>
      <c r="B837" s="116"/>
      <c r="C837" s="116"/>
      <c r="D837" s="116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</row>
    <row r="838" spans="1:26" ht="17.25" customHeight="1">
      <c r="A838" s="3"/>
      <c r="B838" s="116"/>
      <c r="C838" s="116"/>
      <c r="D838" s="116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</row>
    <row r="839" spans="1:26" ht="17.25" customHeight="1">
      <c r="A839" s="3"/>
      <c r="B839" s="116"/>
      <c r="C839" s="116"/>
      <c r="D839" s="116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</row>
    <row r="840" spans="1:26" ht="17.25" customHeight="1">
      <c r="A840" s="3"/>
      <c r="B840" s="116"/>
      <c r="C840" s="116"/>
      <c r="D840" s="116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</row>
    <row r="841" spans="1:26" ht="17.25" customHeight="1">
      <c r="A841" s="3"/>
      <c r="B841" s="116"/>
      <c r="C841" s="116"/>
      <c r="D841" s="116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</row>
    <row r="842" spans="1:26" ht="17.25" customHeight="1">
      <c r="A842" s="3"/>
      <c r="B842" s="116"/>
      <c r="C842" s="116"/>
      <c r="D842" s="116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</row>
    <row r="843" spans="1:26" ht="17.25" customHeight="1">
      <c r="A843" s="3"/>
      <c r="B843" s="116"/>
      <c r="C843" s="116"/>
      <c r="D843" s="116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</row>
    <row r="844" spans="1:26" ht="17.25" customHeight="1">
      <c r="A844" s="3"/>
      <c r="B844" s="116"/>
      <c r="C844" s="116"/>
      <c r="D844" s="116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</row>
    <row r="845" spans="1:26" ht="17.25" customHeight="1">
      <c r="A845" s="3"/>
      <c r="B845" s="116"/>
      <c r="C845" s="116"/>
      <c r="D845" s="116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</row>
    <row r="846" spans="1:26" ht="17.25" customHeight="1">
      <c r="A846" s="3"/>
      <c r="B846" s="116"/>
      <c r="C846" s="116"/>
      <c r="D846" s="116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</row>
    <row r="847" spans="1:26" ht="17.25" customHeight="1">
      <c r="A847" s="3"/>
      <c r="B847" s="116"/>
      <c r="C847" s="116"/>
      <c r="D847" s="116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</row>
    <row r="848" spans="1:26" ht="17.25" customHeight="1">
      <c r="A848" s="3"/>
      <c r="B848" s="116"/>
      <c r="C848" s="116"/>
      <c r="D848" s="116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</row>
    <row r="849" spans="1:26" ht="17.25" customHeight="1">
      <c r="A849" s="3"/>
      <c r="B849" s="116"/>
      <c r="C849" s="116"/>
      <c r="D849" s="116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</row>
    <row r="850" spans="1:26" ht="17.25" customHeight="1">
      <c r="A850" s="3"/>
      <c r="B850" s="116"/>
      <c r="C850" s="116"/>
      <c r="D850" s="116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</row>
    <row r="851" spans="1:26" ht="17.25" customHeight="1">
      <c r="A851" s="3"/>
      <c r="B851" s="116"/>
      <c r="C851" s="116"/>
      <c r="D851" s="116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</row>
    <row r="852" spans="1:26" ht="17.25" customHeight="1">
      <c r="A852" s="3"/>
      <c r="B852" s="116"/>
      <c r="C852" s="116"/>
      <c r="D852" s="116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</row>
    <row r="853" spans="1:26" ht="17.25" customHeight="1">
      <c r="A853" s="3"/>
      <c r="B853" s="116"/>
      <c r="C853" s="116"/>
      <c r="D853" s="116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</row>
    <row r="854" spans="1:26" ht="17.25" customHeight="1">
      <c r="A854" s="3"/>
      <c r="B854" s="116"/>
      <c r="C854" s="116"/>
      <c r="D854" s="116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</row>
    <row r="855" spans="1:26" ht="17.25" customHeight="1">
      <c r="A855" s="3"/>
      <c r="B855" s="116"/>
      <c r="C855" s="116"/>
      <c r="D855" s="116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</row>
    <row r="856" spans="1:26" ht="17.25" customHeight="1">
      <c r="A856" s="3"/>
      <c r="B856" s="116"/>
      <c r="C856" s="116"/>
      <c r="D856" s="116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</row>
    <row r="857" spans="1:26" ht="17.25" customHeight="1">
      <c r="A857" s="3"/>
      <c r="B857" s="116"/>
      <c r="C857" s="116"/>
      <c r="D857" s="116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</row>
    <row r="858" spans="1:26" ht="17.25" customHeight="1">
      <c r="A858" s="3"/>
      <c r="B858" s="116"/>
      <c r="C858" s="116"/>
      <c r="D858" s="116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</row>
    <row r="859" spans="1:26" ht="17.25" customHeight="1">
      <c r="A859" s="3"/>
      <c r="B859" s="116"/>
      <c r="C859" s="116"/>
      <c r="D859" s="116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</row>
    <row r="860" spans="1:26" ht="17.25" customHeight="1">
      <c r="A860" s="3"/>
      <c r="B860" s="116"/>
      <c r="C860" s="116"/>
      <c r="D860" s="116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</row>
    <row r="861" spans="1:26" ht="17.25" customHeight="1">
      <c r="A861" s="3"/>
      <c r="B861" s="116"/>
      <c r="C861" s="116"/>
      <c r="D861" s="116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</row>
    <row r="862" spans="1:26" ht="17.25" customHeight="1">
      <c r="A862" s="3"/>
      <c r="B862" s="116"/>
      <c r="C862" s="116"/>
      <c r="D862" s="116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</row>
    <row r="863" spans="1:26" ht="17.25" customHeight="1">
      <c r="A863" s="3"/>
      <c r="B863" s="116"/>
      <c r="C863" s="116"/>
      <c r="D863" s="116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</row>
    <row r="864" spans="1:26" ht="17.25" customHeight="1">
      <c r="A864" s="3"/>
      <c r="B864" s="116"/>
      <c r="C864" s="116"/>
      <c r="D864" s="116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</row>
    <row r="865" spans="1:26" ht="17.25" customHeight="1">
      <c r="A865" s="3"/>
      <c r="B865" s="116"/>
      <c r="C865" s="116"/>
      <c r="D865" s="116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</row>
    <row r="866" spans="1:26" ht="17.25" customHeight="1">
      <c r="A866" s="3"/>
      <c r="B866" s="116"/>
      <c r="C866" s="116"/>
      <c r="D866" s="116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</row>
    <row r="867" spans="1:26" ht="17.25" customHeight="1">
      <c r="A867" s="3"/>
      <c r="B867" s="116"/>
      <c r="C867" s="116"/>
      <c r="D867" s="116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</row>
    <row r="868" spans="1:26" ht="17.25" customHeight="1">
      <c r="A868" s="3"/>
      <c r="B868" s="116"/>
      <c r="C868" s="116"/>
      <c r="D868" s="116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</row>
    <row r="869" spans="1:26" ht="17.25" customHeight="1">
      <c r="A869" s="3"/>
      <c r="B869" s="116"/>
      <c r="C869" s="116"/>
      <c r="D869" s="116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</row>
    <row r="870" spans="1:26" ht="17.25" customHeight="1">
      <c r="A870" s="3"/>
      <c r="B870" s="116"/>
      <c r="C870" s="116"/>
      <c r="D870" s="116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</row>
    <row r="871" spans="1:26" ht="17.25" customHeight="1">
      <c r="A871" s="3"/>
      <c r="B871" s="116"/>
      <c r="C871" s="116"/>
      <c r="D871" s="116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</row>
    <row r="872" spans="1:26" ht="17.25" customHeight="1">
      <c r="A872" s="3"/>
      <c r="B872" s="116"/>
      <c r="C872" s="116"/>
      <c r="D872" s="116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</row>
    <row r="873" spans="1:26" ht="17.25" customHeight="1">
      <c r="A873" s="3"/>
      <c r="B873" s="116"/>
      <c r="C873" s="116"/>
      <c r="D873" s="116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</row>
    <row r="874" spans="1:26" ht="17.25" customHeight="1">
      <c r="A874" s="3"/>
      <c r="B874" s="116"/>
      <c r="C874" s="116"/>
      <c r="D874" s="116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</row>
    <row r="875" spans="1:26" ht="17.25" customHeight="1">
      <c r="A875" s="3"/>
      <c r="B875" s="116"/>
      <c r="C875" s="116"/>
      <c r="D875" s="116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</row>
    <row r="876" spans="1:26" ht="17.25" customHeight="1">
      <c r="A876" s="3"/>
      <c r="B876" s="116"/>
      <c r="C876" s="116"/>
      <c r="D876" s="116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</row>
    <row r="877" spans="1:26" ht="17.25" customHeight="1">
      <c r="A877" s="3"/>
      <c r="B877" s="116"/>
      <c r="C877" s="116"/>
      <c r="D877" s="116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</row>
    <row r="878" spans="1:26" ht="17.25" customHeight="1">
      <c r="A878" s="3"/>
      <c r="B878" s="116"/>
      <c r="C878" s="116"/>
      <c r="D878" s="116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</row>
    <row r="879" spans="1:26" ht="17.25" customHeight="1">
      <c r="A879" s="3"/>
      <c r="B879" s="116"/>
      <c r="C879" s="116"/>
      <c r="D879" s="116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</row>
    <row r="880" spans="1:26" ht="17.25" customHeight="1">
      <c r="A880" s="3"/>
      <c r="B880" s="116"/>
      <c r="C880" s="116"/>
      <c r="D880" s="116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</row>
    <row r="881" spans="1:26" ht="17.25" customHeight="1">
      <c r="A881" s="3"/>
      <c r="B881" s="116"/>
      <c r="C881" s="116"/>
      <c r="D881" s="116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</row>
    <row r="882" spans="1:26" ht="17.25" customHeight="1">
      <c r="A882" s="3"/>
      <c r="B882" s="116"/>
      <c r="C882" s="116"/>
      <c r="D882" s="116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</row>
    <row r="883" spans="1:26" ht="17.25" customHeight="1">
      <c r="A883" s="3"/>
      <c r="B883" s="116"/>
      <c r="C883" s="116"/>
      <c r="D883" s="116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</row>
    <row r="884" spans="1:26" ht="17.25" customHeight="1">
      <c r="A884" s="3"/>
      <c r="B884" s="116"/>
      <c r="C884" s="116"/>
      <c r="D884" s="116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</row>
    <row r="885" spans="1:26" ht="17.25" customHeight="1">
      <c r="A885" s="3"/>
      <c r="B885" s="116"/>
      <c r="C885" s="116"/>
      <c r="D885" s="116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</row>
    <row r="886" spans="1:26" ht="17.25" customHeight="1">
      <c r="A886" s="3"/>
      <c r="B886" s="116"/>
      <c r="C886" s="116"/>
      <c r="D886" s="116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</row>
    <row r="887" spans="1:26" ht="17.25" customHeight="1">
      <c r="A887" s="3"/>
      <c r="B887" s="116"/>
      <c r="C887" s="116"/>
      <c r="D887" s="116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</row>
    <row r="888" spans="1:26" ht="17.25" customHeight="1">
      <c r="A888" s="3"/>
      <c r="B888" s="116"/>
      <c r="C888" s="116"/>
      <c r="D888" s="116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</row>
    <row r="889" spans="1:26" ht="17.25" customHeight="1">
      <c r="A889" s="3"/>
      <c r="B889" s="116"/>
      <c r="C889" s="116"/>
      <c r="D889" s="116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</row>
    <row r="890" spans="1:26" ht="17.25" customHeight="1">
      <c r="A890" s="3"/>
      <c r="B890" s="116"/>
      <c r="C890" s="116"/>
      <c r="D890" s="116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</row>
    <row r="891" spans="1:26" ht="17.25" customHeight="1">
      <c r="A891" s="3"/>
      <c r="B891" s="116"/>
      <c r="C891" s="116"/>
      <c r="D891" s="116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</row>
    <row r="892" spans="1:26" ht="17.25" customHeight="1">
      <c r="A892" s="3"/>
      <c r="B892" s="116"/>
      <c r="C892" s="116"/>
      <c r="D892" s="116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</row>
    <row r="893" spans="1:26" ht="17.25" customHeight="1">
      <c r="A893" s="3"/>
      <c r="B893" s="116"/>
      <c r="C893" s="116"/>
      <c r="D893" s="116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</row>
    <row r="894" spans="1:26" ht="17.25" customHeight="1">
      <c r="A894" s="3"/>
      <c r="B894" s="116"/>
      <c r="C894" s="116"/>
      <c r="D894" s="116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</row>
    <row r="895" spans="1:26" ht="17.25" customHeight="1">
      <c r="A895" s="3"/>
      <c r="B895" s="116"/>
      <c r="C895" s="116"/>
      <c r="D895" s="116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</row>
    <row r="896" spans="1:26" ht="17.25" customHeight="1">
      <c r="A896" s="3"/>
      <c r="B896" s="116"/>
      <c r="C896" s="116"/>
      <c r="D896" s="116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</row>
    <row r="897" spans="1:26" ht="17.25" customHeight="1">
      <c r="A897" s="3"/>
      <c r="B897" s="116"/>
      <c r="C897" s="116"/>
      <c r="D897" s="116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</row>
    <row r="898" spans="1:26" ht="17.25" customHeight="1">
      <c r="A898" s="3"/>
      <c r="B898" s="116"/>
      <c r="C898" s="116"/>
      <c r="D898" s="116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</row>
    <row r="899" spans="1:26" ht="17.25" customHeight="1">
      <c r="A899" s="3"/>
      <c r="B899" s="116"/>
      <c r="C899" s="116"/>
      <c r="D899" s="116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</row>
    <row r="900" spans="1:26" ht="17.25" customHeight="1">
      <c r="A900" s="3"/>
      <c r="B900" s="116"/>
      <c r="C900" s="116"/>
      <c r="D900" s="116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</row>
    <row r="901" spans="1:26" ht="17.25" customHeight="1">
      <c r="A901" s="3"/>
      <c r="B901" s="116"/>
      <c r="C901" s="116"/>
      <c r="D901" s="116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</row>
    <row r="902" spans="1:26" ht="17.25" customHeight="1">
      <c r="A902" s="3"/>
      <c r="B902" s="116"/>
      <c r="C902" s="116"/>
      <c r="D902" s="116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</row>
    <row r="903" spans="1:26" ht="17.25" customHeight="1">
      <c r="A903" s="3"/>
      <c r="B903" s="116"/>
      <c r="C903" s="116"/>
      <c r="D903" s="116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</row>
    <row r="904" spans="1:26" ht="17.25" customHeight="1">
      <c r="A904" s="3"/>
      <c r="B904" s="116"/>
      <c r="C904" s="116"/>
      <c r="D904" s="116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</row>
    <row r="905" spans="1:26" ht="17.25" customHeight="1">
      <c r="A905" s="3"/>
      <c r="B905" s="116"/>
      <c r="C905" s="116"/>
      <c r="D905" s="116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</row>
    <row r="906" spans="1:26" ht="17.25" customHeight="1">
      <c r="A906" s="3"/>
      <c r="B906" s="116"/>
      <c r="C906" s="116"/>
      <c r="D906" s="116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</row>
    <row r="907" spans="1:26" ht="17.25" customHeight="1">
      <c r="A907" s="3"/>
      <c r="B907" s="116"/>
      <c r="C907" s="116"/>
      <c r="D907" s="116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</row>
    <row r="908" spans="1:26" ht="17.25" customHeight="1">
      <c r="A908" s="3"/>
      <c r="B908" s="116"/>
      <c r="C908" s="116"/>
      <c r="D908" s="116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</row>
    <row r="909" spans="1:26" ht="17.25" customHeight="1">
      <c r="A909" s="3"/>
      <c r="B909" s="116"/>
      <c r="C909" s="116"/>
      <c r="D909" s="116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</row>
    <row r="910" spans="1:26" ht="17.25" customHeight="1">
      <c r="A910" s="3"/>
      <c r="B910" s="116"/>
      <c r="C910" s="116"/>
      <c r="D910" s="116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</row>
    <row r="911" spans="1:26" ht="17.25" customHeight="1">
      <c r="A911" s="3"/>
      <c r="B911" s="116"/>
      <c r="C911" s="116"/>
      <c r="D911" s="116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</row>
    <row r="912" spans="1:26" ht="17.25" customHeight="1">
      <c r="A912" s="3"/>
      <c r="B912" s="116"/>
      <c r="C912" s="116"/>
      <c r="D912" s="116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</row>
    <row r="913" spans="1:26" ht="17.25" customHeight="1">
      <c r="A913" s="3"/>
      <c r="B913" s="116"/>
      <c r="C913" s="116"/>
      <c r="D913" s="116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</row>
    <row r="914" spans="1:26" ht="17.25" customHeight="1">
      <c r="A914" s="3"/>
      <c r="B914" s="116"/>
      <c r="C914" s="116"/>
      <c r="D914" s="116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</row>
    <row r="915" spans="1:26" ht="17.25" customHeight="1">
      <c r="A915" s="3"/>
      <c r="B915" s="116"/>
      <c r="C915" s="116"/>
      <c r="D915" s="116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</row>
    <row r="916" spans="1:26" ht="17.25" customHeight="1">
      <c r="A916" s="3"/>
      <c r="B916" s="116"/>
      <c r="C916" s="116"/>
      <c r="D916" s="116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</row>
    <row r="917" spans="1:26" ht="17.25" customHeight="1">
      <c r="A917" s="3"/>
      <c r="B917" s="116"/>
      <c r="C917" s="116"/>
      <c r="D917" s="116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</row>
    <row r="918" spans="1:26" ht="17.25" customHeight="1">
      <c r="A918" s="3"/>
      <c r="B918" s="116"/>
      <c r="C918" s="116"/>
      <c r="D918" s="116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</row>
    <row r="919" spans="1:26" ht="17.25" customHeight="1">
      <c r="A919" s="3"/>
      <c r="B919" s="116"/>
      <c r="C919" s="116"/>
      <c r="D919" s="116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</row>
    <row r="920" spans="1:26" ht="17.25" customHeight="1">
      <c r="A920" s="3"/>
      <c r="B920" s="116"/>
      <c r="C920" s="116"/>
      <c r="D920" s="116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</row>
    <row r="921" spans="1:26" ht="17.25" customHeight="1">
      <c r="A921" s="3"/>
      <c r="B921" s="116"/>
      <c r="C921" s="116"/>
      <c r="D921" s="116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</row>
    <row r="922" spans="1:26" ht="17.25" customHeight="1">
      <c r="A922" s="3"/>
      <c r="B922" s="116"/>
      <c r="C922" s="116"/>
      <c r="D922" s="116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</row>
    <row r="923" spans="1:26" ht="17.25" customHeight="1">
      <c r="A923" s="3"/>
      <c r="B923" s="116"/>
      <c r="C923" s="116"/>
      <c r="D923" s="116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</row>
    <row r="924" spans="1:26" ht="17.25" customHeight="1">
      <c r="A924" s="3"/>
      <c r="B924" s="116"/>
      <c r="C924" s="116"/>
      <c r="D924" s="116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</row>
    <row r="925" spans="1:26" ht="17.25" customHeight="1">
      <c r="A925" s="3"/>
      <c r="B925" s="116"/>
      <c r="C925" s="116"/>
      <c r="D925" s="116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</row>
    <row r="926" spans="1:26" ht="17.25" customHeight="1">
      <c r="A926" s="3"/>
      <c r="B926" s="116"/>
      <c r="C926" s="116"/>
      <c r="D926" s="116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</row>
    <row r="927" spans="1:26" ht="17.25" customHeight="1">
      <c r="A927" s="3"/>
      <c r="B927" s="116"/>
      <c r="C927" s="116"/>
      <c r="D927" s="116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</row>
    <row r="928" spans="1:26" ht="17.25" customHeight="1">
      <c r="A928" s="3"/>
      <c r="B928" s="116"/>
      <c r="C928" s="116"/>
      <c r="D928" s="116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</row>
    <row r="929" spans="1:26" ht="17.25" customHeight="1">
      <c r="A929" s="3"/>
      <c r="B929" s="116"/>
      <c r="C929" s="116"/>
      <c r="D929" s="116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</row>
    <row r="930" spans="1:26" ht="17.25" customHeight="1">
      <c r="A930" s="3"/>
      <c r="B930" s="116"/>
      <c r="C930" s="116"/>
      <c r="D930" s="116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</row>
    <row r="931" spans="1:26" ht="17.25" customHeight="1">
      <c r="A931" s="3"/>
      <c r="B931" s="116"/>
      <c r="C931" s="116"/>
      <c r="D931" s="116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</row>
    <row r="932" spans="1:26" ht="17.25" customHeight="1">
      <c r="A932" s="3"/>
      <c r="B932" s="116"/>
      <c r="C932" s="116"/>
      <c r="D932" s="116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</row>
    <row r="933" spans="1:26" ht="17.25" customHeight="1">
      <c r="A933" s="3"/>
      <c r="B933" s="116"/>
      <c r="C933" s="116"/>
      <c r="D933" s="116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</row>
    <row r="934" spans="1:26" ht="17.25" customHeight="1">
      <c r="A934" s="3"/>
      <c r="B934" s="116"/>
      <c r="C934" s="116"/>
      <c r="D934" s="116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</row>
    <row r="935" spans="1:26" ht="17.25" customHeight="1">
      <c r="A935" s="3"/>
      <c r="B935" s="116"/>
      <c r="C935" s="116"/>
      <c r="D935" s="116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</row>
    <row r="936" spans="1:26" ht="17.25" customHeight="1">
      <c r="A936" s="3"/>
      <c r="B936" s="116"/>
      <c r="C936" s="116"/>
      <c r="D936" s="116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</row>
    <row r="937" spans="1:26" ht="17.25" customHeight="1">
      <c r="A937" s="3"/>
      <c r="B937" s="116"/>
      <c r="C937" s="116"/>
      <c r="D937" s="116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</row>
    <row r="938" spans="1:26" ht="17.25" customHeight="1">
      <c r="A938" s="3"/>
      <c r="B938" s="116"/>
      <c r="C938" s="116"/>
      <c r="D938" s="116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</row>
    <row r="939" spans="1:26" ht="17.25" customHeight="1">
      <c r="A939" s="3"/>
      <c r="B939" s="116"/>
      <c r="C939" s="116"/>
      <c r="D939" s="116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</row>
    <row r="940" spans="1:26" ht="17.25" customHeight="1">
      <c r="A940" s="3"/>
      <c r="B940" s="116"/>
      <c r="C940" s="116"/>
      <c r="D940" s="116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</row>
    <row r="941" spans="1:26" ht="17.25" customHeight="1">
      <c r="A941" s="3"/>
      <c r="B941" s="116"/>
      <c r="C941" s="116"/>
      <c r="D941" s="116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</row>
    <row r="942" spans="1:26" ht="17.25" customHeight="1">
      <c r="A942" s="3"/>
      <c r="B942" s="116"/>
      <c r="C942" s="116"/>
      <c r="D942" s="116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</row>
    <row r="943" spans="1:26" ht="17.25" customHeight="1">
      <c r="A943" s="3"/>
      <c r="B943" s="116"/>
      <c r="C943" s="116"/>
      <c r="D943" s="116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</row>
    <row r="944" spans="1:26" ht="17.25" customHeight="1">
      <c r="A944" s="3"/>
      <c r="B944" s="116"/>
      <c r="C944" s="116"/>
      <c r="D944" s="116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</row>
    <row r="945" spans="1:26" ht="17.25" customHeight="1">
      <c r="A945" s="3"/>
      <c r="B945" s="116"/>
      <c r="C945" s="116"/>
      <c r="D945" s="116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</row>
    <row r="946" spans="1:26" ht="17.25" customHeight="1">
      <c r="A946" s="3"/>
      <c r="B946" s="116"/>
      <c r="C946" s="116"/>
      <c r="D946" s="116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</row>
    <row r="947" spans="1:26" ht="17.25" customHeight="1">
      <c r="A947" s="3"/>
      <c r="B947" s="116"/>
      <c r="C947" s="116"/>
      <c r="D947" s="116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</row>
    <row r="948" spans="1:26" ht="17.25" customHeight="1">
      <c r="A948" s="3"/>
      <c r="B948" s="116"/>
      <c r="C948" s="116"/>
      <c r="D948" s="116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</row>
    <row r="949" spans="1:26" ht="17.25" customHeight="1">
      <c r="A949" s="3"/>
      <c r="B949" s="116"/>
      <c r="C949" s="116"/>
      <c r="D949" s="116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</row>
    <row r="950" spans="1:26" ht="17.25" customHeight="1">
      <c r="A950" s="3"/>
      <c r="B950" s="116"/>
      <c r="C950" s="116"/>
      <c r="D950" s="116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</row>
    <row r="951" spans="1:26" ht="17.25" customHeight="1">
      <c r="A951" s="3"/>
      <c r="B951" s="116"/>
      <c r="C951" s="116"/>
      <c r="D951" s="116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</row>
    <row r="952" spans="1:26" ht="17.25" customHeight="1">
      <c r="A952" s="3"/>
      <c r="B952" s="116"/>
      <c r="C952" s="116"/>
      <c r="D952" s="116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</row>
    <row r="953" spans="1:26" ht="17.25" customHeight="1">
      <c r="A953" s="3"/>
      <c r="B953" s="116"/>
      <c r="C953" s="116"/>
      <c r="D953" s="116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</row>
    <row r="954" spans="1:26" ht="17.25" customHeight="1">
      <c r="A954" s="3"/>
      <c r="B954" s="116"/>
      <c r="C954" s="116"/>
      <c r="D954" s="116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</row>
    <row r="955" spans="1:26" ht="17.25" customHeight="1">
      <c r="A955" s="3"/>
      <c r="B955" s="116"/>
      <c r="C955" s="116"/>
      <c r="D955" s="116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</row>
    <row r="956" spans="1:26" ht="17.25" customHeight="1">
      <c r="A956" s="3"/>
      <c r="B956" s="116"/>
      <c r="C956" s="116"/>
      <c r="D956" s="116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</row>
    <row r="957" spans="1:26" ht="17.25" customHeight="1">
      <c r="A957" s="3"/>
      <c r="B957" s="116"/>
      <c r="C957" s="116"/>
      <c r="D957" s="116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</row>
    <row r="958" spans="1:26" ht="17.25" customHeight="1">
      <c r="A958" s="3"/>
      <c r="B958" s="116"/>
      <c r="C958" s="116"/>
      <c r="D958" s="116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</row>
    <row r="959" spans="1:26" ht="17.25" customHeight="1">
      <c r="A959" s="3"/>
      <c r="B959" s="116"/>
      <c r="C959" s="116"/>
      <c r="D959" s="116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</row>
    <row r="960" spans="1:26" ht="17.25" customHeight="1">
      <c r="A960" s="3"/>
      <c r="B960" s="116"/>
      <c r="C960" s="116"/>
      <c r="D960" s="116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</row>
    <row r="961" spans="1:26" ht="17.25" customHeight="1">
      <c r="A961" s="3"/>
      <c r="B961" s="116"/>
      <c r="C961" s="116"/>
      <c r="D961" s="116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</row>
    <row r="962" spans="1:26" ht="17.25" customHeight="1">
      <c r="A962" s="3"/>
      <c r="B962" s="116"/>
      <c r="C962" s="116"/>
      <c r="D962" s="116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</row>
    <row r="963" spans="1:26" ht="17.25" customHeight="1">
      <c r="A963" s="3"/>
      <c r="B963" s="116"/>
      <c r="C963" s="116"/>
      <c r="D963" s="116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</row>
    <row r="964" spans="1:26" ht="17.25" customHeight="1">
      <c r="A964" s="3"/>
      <c r="B964" s="116"/>
      <c r="C964" s="116"/>
      <c r="D964" s="116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</row>
    <row r="965" spans="1:26" ht="17.25" customHeight="1">
      <c r="A965" s="3"/>
      <c r="B965" s="116"/>
      <c r="C965" s="116"/>
      <c r="D965" s="116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</row>
    <row r="966" spans="1:26" ht="17.25" customHeight="1">
      <c r="A966" s="3"/>
      <c r="B966" s="116"/>
      <c r="C966" s="116"/>
      <c r="D966" s="116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</row>
    <row r="967" spans="1:26" ht="17.25" customHeight="1">
      <c r="A967" s="3"/>
      <c r="B967" s="116"/>
      <c r="C967" s="116"/>
      <c r="D967" s="116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</row>
    <row r="968" spans="1:26" ht="17.25" customHeight="1">
      <c r="A968" s="3"/>
      <c r="B968" s="116"/>
      <c r="C968" s="116"/>
      <c r="D968" s="116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</row>
    <row r="969" spans="1:26" ht="17.25" customHeight="1">
      <c r="A969" s="3"/>
      <c r="B969" s="116"/>
      <c r="C969" s="116"/>
      <c r="D969" s="116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</row>
    <row r="970" spans="1:26" ht="17.25" customHeight="1">
      <c r="A970" s="3"/>
      <c r="B970" s="116"/>
      <c r="C970" s="116"/>
      <c r="D970" s="116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</row>
    <row r="971" spans="1:26" ht="17.25" customHeight="1">
      <c r="A971" s="3"/>
      <c r="B971" s="116"/>
      <c r="C971" s="116"/>
      <c r="D971" s="116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</row>
    <row r="972" spans="1:26" ht="17.25" customHeight="1">
      <c r="A972" s="3"/>
      <c r="B972" s="116"/>
      <c r="C972" s="116"/>
      <c r="D972" s="116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</row>
    <row r="973" spans="1:26" ht="17.25" customHeight="1">
      <c r="A973" s="3"/>
      <c r="B973" s="116"/>
      <c r="C973" s="116"/>
      <c r="D973" s="116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</row>
    <row r="974" spans="1:26" ht="17.25" customHeight="1">
      <c r="A974" s="3"/>
      <c r="B974" s="116"/>
      <c r="C974" s="116"/>
      <c r="D974" s="116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</row>
    <row r="975" spans="1:26" ht="17.25" customHeight="1">
      <c r="A975" s="3"/>
      <c r="B975" s="116"/>
      <c r="C975" s="116"/>
      <c r="D975" s="116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</row>
    <row r="976" spans="1:26" ht="17.25" customHeight="1">
      <c r="A976" s="3"/>
      <c r="B976" s="116"/>
      <c r="C976" s="116"/>
      <c r="D976" s="116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</row>
    <row r="977" spans="1:26" ht="17.25" customHeight="1">
      <c r="A977" s="3"/>
      <c r="B977" s="116"/>
      <c r="C977" s="116"/>
      <c r="D977" s="116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</row>
    <row r="978" spans="1:26" ht="17.25" customHeight="1">
      <c r="A978" s="3"/>
      <c r="B978" s="116"/>
      <c r="C978" s="116"/>
      <c r="D978" s="116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</row>
    <row r="979" spans="1:26" ht="17.25" customHeight="1">
      <c r="A979" s="3"/>
      <c r="B979" s="116"/>
      <c r="C979" s="116"/>
      <c r="D979" s="116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</row>
    <row r="980" spans="1:26" ht="17.25" customHeight="1">
      <c r="A980" s="3"/>
      <c r="B980" s="116"/>
      <c r="C980" s="116"/>
      <c r="D980" s="116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</row>
    <row r="981" spans="1:26" ht="17.25" customHeight="1">
      <c r="A981" s="3"/>
      <c r="B981" s="116"/>
      <c r="C981" s="116"/>
      <c r="D981" s="116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</row>
    <row r="982" spans="1:26" ht="17.25" customHeight="1">
      <c r="A982" s="3"/>
      <c r="B982" s="116"/>
      <c r="C982" s="116"/>
      <c r="D982" s="116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</row>
    <row r="983" spans="1:26" ht="17.25" customHeight="1">
      <c r="A983" s="3"/>
      <c r="B983" s="116"/>
      <c r="C983" s="116"/>
      <c r="D983" s="116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</row>
    <row r="984" spans="1:26" ht="17.25" customHeight="1">
      <c r="A984" s="3"/>
      <c r="B984" s="116"/>
      <c r="C984" s="116"/>
      <c r="D984" s="116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</row>
    <row r="985" spans="1:26" ht="17.25" customHeight="1">
      <c r="A985" s="3"/>
      <c r="B985" s="116"/>
      <c r="C985" s="116"/>
      <c r="D985" s="116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</row>
    <row r="986" spans="1:26" ht="17.25" customHeight="1">
      <c r="A986" s="3"/>
      <c r="B986" s="116"/>
      <c r="C986" s="116"/>
      <c r="D986" s="116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</row>
    <row r="987" spans="1:26" ht="17.25" customHeight="1">
      <c r="A987" s="3"/>
      <c r="B987" s="116"/>
      <c r="C987" s="116"/>
      <c r="D987" s="116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</row>
    <row r="988" spans="1:26" ht="17.25" customHeight="1">
      <c r="A988" s="3"/>
      <c r="B988" s="116"/>
      <c r="C988" s="116"/>
      <c r="D988" s="116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</row>
    <row r="989" spans="1:26" ht="17.25" customHeight="1">
      <c r="A989" s="3"/>
      <c r="B989" s="116"/>
      <c r="C989" s="116"/>
      <c r="D989" s="116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</row>
    <row r="990" spans="1:26" ht="17.25" customHeight="1">
      <c r="A990" s="3"/>
      <c r="B990" s="116"/>
      <c r="C990" s="116"/>
      <c r="D990" s="116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</row>
    <row r="991" spans="1:26" ht="17.25" customHeight="1">
      <c r="A991" s="3"/>
      <c r="B991" s="116"/>
      <c r="C991" s="116"/>
      <c r="D991" s="116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</row>
    <row r="992" spans="1:26" ht="17.25" customHeight="1">
      <c r="A992" s="3"/>
      <c r="B992" s="116"/>
      <c r="C992" s="116"/>
      <c r="D992" s="116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</row>
    <row r="993" spans="1:26" ht="17.25" customHeight="1">
      <c r="A993" s="3"/>
      <c r="B993" s="116"/>
      <c r="C993" s="116"/>
      <c r="D993" s="116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</row>
    <row r="994" spans="1:26" ht="17.25" customHeight="1">
      <c r="A994" s="3"/>
      <c r="B994" s="116"/>
      <c r="C994" s="116"/>
      <c r="D994" s="116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</row>
    <row r="995" spans="1:26" ht="17.25" customHeight="1">
      <c r="A995" s="3"/>
      <c r="B995" s="116"/>
      <c r="C995" s="116"/>
      <c r="D995" s="116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</row>
    <row r="996" spans="1:26" ht="17.25" customHeight="1">
      <c r="A996" s="3"/>
      <c r="B996" s="116"/>
      <c r="C996" s="116"/>
      <c r="D996" s="116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</row>
    <row r="997" spans="1:26" ht="17.25" customHeight="1">
      <c r="A997" s="3"/>
      <c r="B997" s="116"/>
      <c r="C997" s="116"/>
      <c r="D997" s="116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</row>
    <row r="998" spans="1:26" ht="17.25" customHeight="1">
      <c r="A998" s="3"/>
      <c r="B998" s="116"/>
      <c r="C998" s="116"/>
      <c r="D998" s="116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</row>
    <row r="999" spans="1:26" ht="17.25" customHeight="1">
      <c r="A999" s="3"/>
      <c r="B999" s="116"/>
      <c r="C999" s="116"/>
      <c r="D999" s="116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</row>
    <row r="1000" spans="1:26" ht="17.25" customHeight="1">
      <c r="A1000" s="3"/>
      <c r="B1000" s="116"/>
      <c r="C1000" s="116"/>
      <c r="D1000" s="116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</row>
  </sheetData>
  <mergeCells count="2">
    <mergeCell ref="B5:C5"/>
    <mergeCell ref="B11:B12"/>
  </mergeCells>
  <pageMargins left="0.29041666666666666" right="0.38958333333333334" top="0.31874999999999998" bottom="0.47244094488188981" header="0" footer="0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5</vt:i4>
      </vt:variant>
    </vt:vector>
  </HeadingPairs>
  <TitlesOfParts>
    <vt:vector size="16" baseType="lpstr">
      <vt:lpstr>ORÇ. TELHADOS REV</vt:lpstr>
      <vt:lpstr>CR FIN R$</vt:lpstr>
      <vt:lpstr>CR FIN %</vt:lpstr>
      <vt:lpstr>CALCULO BDI</vt:lpstr>
      <vt:lpstr>COMPARATIVO COTAÇÕES</vt:lpstr>
      <vt:lpstr>CURVA ABC INSUMOS</vt:lpstr>
      <vt:lpstr>CURVA ABC SERVIÇOS</vt:lpstr>
      <vt:lpstr>MEMÓRIAS DE CÁLCULO</vt:lpstr>
      <vt:lpstr>CRONOGRAMA</vt:lpstr>
      <vt:lpstr>CRONOGRAMA FF</vt:lpstr>
      <vt:lpstr>BDI</vt:lpstr>
      <vt:lpstr>'CR FIN %'!Area_de_impressao</vt:lpstr>
      <vt:lpstr>'ORÇ. TELHADOS REV'!Area_de_impressao</vt:lpstr>
      <vt:lpstr>BDI</vt:lpstr>
      <vt:lpstr>'CR FIN %'!Titulos_de_impressao</vt:lpstr>
      <vt:lpstr>'ORÇ. TELHADOS REV'!Titulos_de_impressao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COSTA PEREIRA</dc:creator>
  <cp:lastModifiedBy>Mateus Araújo dos Anjos</cp:lastModifiedBy>
  <cp:lastPrinted>2025-03-20T15:04:32Z</cp:lastPrinted>
  <dcterms:created xsi:type="dcterms:W3CDTF">2006-08-09T18:09:44Z</dcterms:created>
  <dcterms:modified xsi:type="dcterms:W3CDTF">2025-05-26T20:33:31Z</dcterms:modified>
</cp:coreProperties>
</file>